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he53588\Desktop\Rozpočet 2020\"/>
    </mc:Choice>
  </mc:AlternateContent>
  <bookViews>
    <workbookView xWindow="0" yWindow="0" windowWidth="20490" windowHeight="8445" activeTab="1"/>
  </bookViews>
  <sheets>
    <sheet name="príjmy 2020-2022" sheetId="1" r:id="rId1"/>
    <sheet name="výdavky 2020-2022" sheetId="2" r:id="rId2"/>
    <sheet name="kap.výdavky 2020-2022" sheetId="6" r:id="rId3"/>
    <sheet name="Školstvo" sheetId="7" r:id="rId4"/>
    <sheet name="Bohunka" sheetId="8" r:id="rId5"/>
    <sheet name="komentár kap.výdavky" sheetId="9" r:id="rId6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48" i="2" l="1"/>
  <c r="K148" i="2"/>
  <c r="L349" i="2" l="1"/>
  <c r="H67" i="9"/>
  <c r="M88" i="6"/>
  <c r="M163" i="6" l="1"/>
  <c r="N349" i="2" l="1"/>
  <c r="M349" i="2"/>
  <c r="H63" i="7" l="1"/>
  <c r="G63" i="7"/>
  <c r="F63" i="7"/>
  <c r="E63" i="7"/>
  <c r="D63" i="7"/>
  <c r="C63" i="7"/>
  <c r="B63" i="7"/>
  <c r="H55" i="7"/>
  <c r="G55" i="7"/>
  <c r="F55" i="7"/>
  <c r="E55" i="7"/>
  <c r="D55" i="7"/>
  <c r="C55" i="7"/>
  <c r="B55" i="7"/>
  <c r="H49" i="7"/>
  <c r="G49" i="7"/>
  <c r="F49" i="7"/>
  <c r="E49" i="7"/>
  <c r="D49" i="7"/>
  <c r="C49" i="7"/>
  <c r="B49" i="7"/>
  <c r="H43" i="7"/>
  <c r="G43" i="7"/>
  <c r="F43" i="7"/>
  <c r="E43" i="7"/>
  <c r="D43" i="7"/>
  <c r="C43" i="7"/>
  <c r="B43" i="7"/>
  <c r="H37" i="7"/>
  <c r="G37" i="7"/>
  <c r="F37" i="7"/>
  <c r="E37" i="7"/>
  <c r="D37" i="7"/>
  <c r="C37" i="7"/>
  <c r="B37" i="7"/>
  <c r="H31" i="7"/>
  <c r="G31" i="7"/>
  <c r="F31" i="7"/>
  <c r="E31" i="7"/>
  <c r="D31" i="7"/>
  <c r="C31" i="7"/>
  <c r="B31" i="7"/>
  <c r="H25" i="7"/>
  <c r="G25" i="7"/>
  <c r="F25" i="7"/>
  <c r="E25" i="7"/>
  <c r="D25" i="7"/>
  <c r="C25" i="7"/>
  <c r="B25" i="7"/>
  <c r="H18" i="7"/>
  <c r="G18" i="7"/>
  <c r="F18" i="7"/>
  <c r="E18" i="7"/>
  <c r="D18" i="7"/>
  <c r="C18" i="7"/>
  <c r="B18" i="7"/>
  <c r="G64" i="7" l="1"/>
  <c r="H64" i="7"/>
  <c r="C56" i="7"/>
  <c r="G56" i="7"/>
  <c r="E56" i="7"/>
  <c r="E64" i="7" s="1"/>
  <c r="B64" i="7"/>
  <c r="F64" i="7"/>
  <c r="B56" i="7"/>
  <c r="F56" i="7"/>
  <c r="D56" i="7"/>
  <c r="H56" i="7"/>
  <c r="C64" i="7"/>
  <c r="D64" i="7"/>
  <c r="N352" i="2"/>
  <c r="M352" i="2"/>
  <c r="L352" i="2"/>
  <c r="K352" i="2"/>
  <c r="L198" i="2" l="1"/>
  <c r="L52" i="2" l="1"/>
  <c r="M52" i="2"/>
  <c r="N52" i="2"/>
  <c r="O163" i="6" l="1"/>
  <c r="N163" i="6"/>
  <c r="H113" i="1" l="1"/>
  <c r="I113" i="1"/>
  <c r="K318" i="2" l="1"/>
  <c r="L318" i="2"/>
  <c r="M318" i="2"/>
  <c r="N318" i="2"/>
  <c r="K316" i="2"/>
  <c r="K319" i="2" s="1"/>
  <c r="L316" i="2"/>
  <c r="L319" i="2" s="1"/>
  <c r="M316" i="2"/>
  <c r="M319" i="2" s="1"/>
  <c r="N316" i="2"/>
  <c r="N319" i="2" s="1"/>
  <c r="K182" i="2" l="1"/>
  <c r="L182" i="2"/>
  <c r="M182" i="2"/>
  <c r="N182" i="2"/>
  <c r="L155" i="2"/>
  <c r="M155" i="2"/>
  <c r="N155" i="2"/>
  <c r="M97" i="2"/>
  <c r="M99" i="2" s="1"/>
  <c r="L94" i="2"/>
  <c r="L97" i="2" s="1"/>
  <c r="L99" i="2" s="1"/>
  <c r="M94" i="2"/>
  <c r="N94" i="2"/>
  <c r="N97" i="2" s="1"/>
  <c r="N99" i="2" s="1"/>
  <c r="L73" i="2"/>
  <c r="M73" i="2"/>
  <c r="N73" i="2"/>
  <c r="M70" i="2"/>
  <c r="N70" i="2"/>
  <c r="M337" i="2"/>
  <c r="N337" i="2"/>
  <c r="L327" i="2" l="1"/>
  <c r="M327" i="2"/>
  <c r="M339" i="2" s="1"/>
  <c r="M341" i="2" s="1"/>
  <c r="N327" i="2"/>
  <c r="K304" i="2"/>
  <c r="K307" i="2" s="1"/>
  <c r="L304" i="2"/>
  <c r="L307" i="2" s="1"/>
  <c r="M304" i="2"/>
  <c r="M307" i="2" s="1"/>
  <c r="N304" i="2"/>
  <c r="N307" i="2" s="1"/>
  <c r="K291" i="2"/>
  <c r="L291" i="2"/>
  <c r="M291" i="2"/>
  <c r="N291" i="2"/>
  <c r="L287" i="2"/>
  <c r="L292" i="2" s="1"/>
  <c r="L294" i="2" s="1"/>
  <c r="M287" i="2"/>
  <c r="N287" i="2"/>
  <c r="N269" i="2"/>
  <c r="L238" i="2"/>
  <c r="M238" i="2"/>
  <c r="N238" i="2"/>
  <c r="L234" i="2"/>
  <c r="M234" i="2"/>
  <c r="N234" i="2"/>
  <c r="L231" i="2"/>
  <c r="M231" i="2"/>
  <c r="N231" i="2"/>
  <c r="L214" i="2"/>
  <c r="M214" i="2"/>
  <c r="N214" i="2"/>
  <c r="L206" i="2"/>
  <c r="M206" i="2"/>
  <c r="N206" i="2"/>
  <c r="M198" i="2"/>
  <c r="N198" i="2"/>
  <c r="L189" i="2"/>
  <c r="M189" i="2"/>
  <c r="N189" i="2"/>
  <c r="L167" i="2"/>
  <c r="M167" i="2"/>
  <c r="N167" i="2"/>
  <c r="N292" i="2" l="1"/>
  <c r="N294" i="2" s="1"/>
  <c r="M292" i="2"/>
  <c r="M294" i="2" s="1"/>
  <c r="M179" i="2"/>
  <c r="N179" i="2"/>
  <c r="L175" i="2"/>
  <c r="M175" i="2"/>
  <c r="N175" i="2"/>
  <c r="L136" i="2"/>
  <c r="L150" i="2" s="1"/>
  <c r="M136" i="2"/>
  <c r="M150" i="2" s="1"/>
  <c r="N136" i="2"/>
  <c r="N150" i="2" s="1"/>
  <c r="M190" i="2" l="1"/>
  <c r="M192" i="2" s="1"/>
  <c r="N190" i="2"/>
  <c r="N192" i="2" s="1"/>
  <c r="I95" i="1"/>
  <c r="J95" i="1"/>
  <c r="K95" i="1"/>
  <c r="L109" i="2"/>
  <c r="L156" i="2" s="1"/>
  <c r="L158" i="2" s="1"/>
  <c r="M109" i="2"/>
  <c r="M156" i="2" s="1"/>
  <c r="M158" i="2" s="1"/>
  <c r="N109" i="2"/>
  <c r="N156" i="2" s="1"/>
  <c r="N158" i="2" s="1"/>
  <c r="K83" i="2"/>
  <c r="K85" i="2" s="1"/>
  <c r="L83" i="2"/>
  <c r="L85" i="2" s="1"/>
  <c r="M83" i="2"/>
  <c r="M85" i="2" s="1"/>
  <c r="N83" i="2"/>
  <c r="N85" i="2" s="1"/>
  <c r="L70" i="2"/>
  <c r="L64" i="2"/>
  <c r="M64" i="2"/>
  <c r="M74" i="2" s="1"/>
  <c r="M76" i="2" s="1"/>
  <c r="N64" i="2"/>
  <c r="N74" i="2" s="1"/>
  <c r="N76" i="2" s="1"/>
  <c r="M47" i="2"/>
  <c r="N47" i="2"/>
  <c r="L47" i="2"/>
  <c r="L74" i="2" l="1"/>
  <c r="L76" i="2" s="1"/>
  <c r="L42" i="2"/>
  <c r="M42" i="2"/>
  <c r="N42" i="2"/>
  <c r="L34" i="2"/>
  <c r="M34" i="2"/>
  <c r="N34" i="2"/>
  <c r="L209" i="2"/>
  <c r="M209" i="2"/>
  <c r="N209" i="2"/>
  <c r="N53" i="2" l="1"/>
  <c r="N55" i="2" s="1"/>
  <c r="M53" i="2"/>
  <c r="M55" i="2" s="1"/>
  <c r="L53" i="2"/>
  <c r="L55" i="2" s="1"/>
  <c r="K23" i="2"/>
  <c r="K25" i="2" s="1"/>
  <c r="L23" i="2"/>
  <c r="L25" i="2" s="1"/>
  <c r="M23" i="2"/>
  <c r="M25" i="2" s="1"/>
  <c r="N23" i="2"/>
  <c r="N25" i="2" s="1"/>
  <c r="L12" i="2"/>
  <c r="M12" i="2"/>
  <c r="N12" i="2"/>
  <c r="L9" i="2"/>
  <c r="M9" i="2"/>
  <c r="N9" i="2"/>
  <c r="K244" i="2"/>
  <c r="L244" i="2"/>
  <c r="L245" i="2" s="1"/>
  <c r="M244" i="2"/>
  <c r="M245" i="2" s="1"/>
  <c r="M248" i="2" s="1"/>
  <c r="N244" i="2"/>
  <c r="N245" i="2" s="1"/>
  <c r="N248" i="2" s="1"/>
  <c r="L269" i="2"/>
  <c r="M269" i="2"/>
  <c r="L263" i="2"/>
  <c r="M263" i="2"/>
  <c r="N263" i="2"/>
  <c r="L257" i="2"/>
  <c r="M257" i="2"/>
  <c r="N257" i="2"/>
  <c r="L248" i="2" l="1"/>
  <c r="N270" i="2"/>
  <c r="N13" i="2"/>
  <c r="N15" i="2" s="1"/>
  <c r="M270" i="2"/>
  <c r="M272" i="2" s="1"/>
  <c r="M13" i="2"/>
  <c r="L270" i="2"/>
  <c r="L272" i="2" s="1"/>
  <c r="L13" i="2"/>
  <c r="L15" i="2" s="1"/>
  <c r="L179" i="2"/>
  <c r="L190" i="2" s="1"/>
  <c r="L192" i="2" s="1"/>
  <c r="N346" i="2" l="1"/>
  <c r="N348" i="2" s="1"/>
  <c r="N353" i="2" s="1"/>
  <c r="N356" i="2" s="1"/>
  <c r="N272" i="2"/>
  <c r="M15" i="2"/>
  <c r="M346" i="2"/>
  <c r="M348" i="2" s="1"/>
  <c r="M353" i="2" s="1"/>
  <c r="M356" i="2" s="1"/>
  <c r="L346" i="2"/>
  <c r="L348" i="2" s="1"/>
  <c r="L353" i="2" s="1"/>
  <c r="L356" i="2" s="1"/>
  <c r="K287" i="2"/>
  <c r="K292" i="2" s="1"/>
  <c r="K294" i="2" s="1"/>
  <c r="K269" i="2"/>
  <c r="K263" i="2"/>
  <c r="K257" i="2"/>
  <c r="K238" i="2"/>
  <c r="K234" i="2"/>
  <c r="K231" i="2"/>
  <c r="K214" i="2"/>
  <c r="K209" i="2"/>
  <c r="K206" i="2"/>
  <c r="K198" i="2"/>
  <c r="K189" i="2"/>
  <c r="K270" i="2" l="1"/>
  <c r="K272" i="2" s="1"/>
  <c r="K245" i="2"/>
  <c r="K248" i="2" s="1"/>
  <c r="K179" i="2"/>
  <c r="K175" i="2"/>
  <c r="K167" i="2"/>
  <c r="K136" i="2"/>
  <c r="K150" i="2" s="1"/>
  <c r="K109" i="2"/>
  <c r="K94" i="2"/>
  <c r="K97" i="2" s="1"/>
  <c r="K99" i="2" s="1"/>
  <c r="K73" i="2"/>
  <c r="K70" i="2"/>
  <c r="K64" i="2"/>
  <c r="K12" i="2"/>
  <c r="K156" i="2" l="1"/>
  <c r="K158" i="2" s="1"/>
  <c r="K190" i="2"/>
  <c r="K192" i="2" s="1"/>
  <c r="K74" i="2"/>
  <c r="K76" i="2" s="1"/>
  <c r="H103" i="1"/>
  <c r="I103" i="1"/>
  <c r="J103" i="1"/>
  <c r="K103" i="1"/>
  <c r="I73" i="1"/>
  <c r="J73" i="1"/>
  <c r="K73" i="1"/>
  <c r="I58" i="1"/>
  <c r="J58" i="1"/>
  <c r="K58" i="1"/>
  <c r="L163" i="6" l="1"/>
  <c r="K163" i="6"/>
  <c r="J163" i="6"/>
  <c r="I163" i="6"/>
  <c r="H163" i="6"/>
  <c r="G163" i="6"/>
  <c r="F163" i="6"/>
  <c r="O88" i="6"/>
  <c r="N88" i="6"/>
  <c r="L88" i="6"/>
  <c r="K88" i="6"/>
  <c r="J88" i="6"/>
  <c r="I88" i="6"/>
  <c r="H88" i="6"/>
  <c r="G88" i="6"/>
  <c r="F88" i="6"/>
  <c r="O26" i="6"/>
  <c r="N26" i="6"/>
  <c r="M26" i="6"/>
  <c r="L26" i="6"/>
  <c r="K26" i="6"/>
  <c r="J26" i="6"/>
  <c r="I26" i="6"/>
  <c r="H26" i="6"/>
  <c r="G26" i="6"/>
  <c r="F26" i="6"/>
  <c r="O22" i="6"/>
  <c r="N22" i="6"/>
  <c r="M22" i="6"/>
  <c r="L22" i="6"/>
  <c r="K22" i="6"/>
  <c r="J22" i="6"/>
  <c r="I22" i="6"/>
  <c r="H22" i="6"/>
  <c r="G22" i="6"/>
  <c r="F22" i="6"/>
  <c r="O5" i="6"/>
  <c r="N5" i="6"/>
  <c r="M5" i="6"/>
  <c r="L5" i="6"/>
  <c r="K5" i="6"/>
  <c r="J5" i="6"/>
  <c r="I5" i="6"/>
  <c r="H5" i="6"/>
  <c r="F5" i="6"/>
  <c r="I164" i="6" l="1"/>
  <c r="N164" i="6"/>
  <c r="O164" i="6"/>
  <c r="M164" i="6"/>
  <c r="H164" i="6"/>
  <c r="J164" i="6"/>
  <c r="K164" i="6"/>
  <c r="F164" i="6"/>
  <c r="G164" i="6"/>
  <c r="L164" i="6"/>
  <c r="I17" i="1"/>
  <c r="I74" i="1" s="1"/>
  <c r="J17" i="1"/>
  <c r="J74" i="1" s="1"/>
  <c r="K17" i="1"/>
  <c r="K74" i="1" s="1"/>
  <c r="K9" i="2" l="1"/>
  <c r="K13" i="2" s="1"/>
  <c r="K15" i="2" s="1"/>
  <c r="K34" i="2"/>
  <c r="K37" i="2"/>
  <c r="K47" i="2"/>
  <c r="K42" i="2"/>
  <c r="K53" i="2" l="1"/>
  <c r="K55" i="2" s="1"/>
  <c r="K83" i="1"/>
  <c r="K97" i="1" s="1"/>
  <c r="K115" i="1" s="1"/>
  <c r="J83" i="1"/>
  <c r="J97" i="1" s="1"/>
  <c r="J115" i="1" s="1"/>
  <c r="I83" i="1"/>
  <c r="I97" i="1" s="1"/>
  <c r="I115" i="1" s="1"/>
  <c r="L30" i="8"/>
  <c r="K30" i="8"/>
  <c r="I30" i="8"/>
  <c r="H30" i="8"/>
  <c r="G30" i="8"/>
  <c r="F30" i="8"/>
  <c r="L18" i="8"/>
  <c r="L20" i="8" s="1"/>
  <c r="K20" i="8"/>
  <c r="K18" i="8"/>
  <c r="I20" i="8"/>
  <c r="I18" i="8"/>
  <c r="H20" i="8"/>
  <c r="H18" i="8"/>
  <c r="G20" i="8"/>
  <c r="G18" i="8"/>
  <c r="F20" i="8"/>
  <c r="F18" i="8"/>
  <c r="L337" i="2" l="1"/>
  <c r="L339" i="2" s="1"/>
  <c r="L341" i="2" s="1"/>
  <c r="K327" i="2"/>
  <c r="K337" i="2"/>
  <c r="H58" i="1"/>
  <c r="K339" i="2" l="1"/>
  <c r="K346" i="2"/>
  <c r="K348" i="2" s="1"/>
  <c r="K353" i="2" s="1"/>
  <c r="K356" i="2" s="1"/>
  <c r="H73" i="1"/>
  <c r="H95" i="1"/>
  <c r="H83" i="1"/>
  <c r="H17" i="1"/>
  <c r="K341" i="2" l="1"/>
  <c r="N339" i="2"/>
  <c r="N341" i="2" s="1"/>
  <c r="H74" i="1"/>
  <c r="H97" i="1" s="1"/>
  <c r="I316" i="2"/>
  <c r="I318" i="2"/>
  <c r="I214" i="2"/>
  <c r="F17" i="1" l="1"/>
  <c r="F58" i="1"/>
  <c r="F73" i="1"/>
  <c r="F83" i="1"/>
  <c r="F95" i="1"/>
  <c r="F103" i="1"/>
  <c r="F113" i="1"/>
  <c r="F74" i="1" l="1"/>
  <c r="F97" i="1" s="1"/>
  <c r="F115" i="1" s="1"/>
  <c r="J349" i="2"/>
  <c r="G58" i="1" l="1"/>
  <c r="J257" i="2" l="1"/>
  <c r="C182" i="2" l="1"/>
  <c r="D182" i="2"/>
  <c r="E182" i="2"/>
  <c r="F182" i="2"/>
  <c r="G182" i="2"/>
  <c r="H182" i="2"/>
  <c r="I182" i="2"/>
  <c r="J182" i="2"/>
  <c r="J42" i="2" l="1"/>
  <c r="J352" i="2" l="1"/>
  <c r="I352" i="2"/>
  <c r="G113" i="1" l="1"/>
  <c r="J73" i="2" l="1"/>
  <c r="J316" i="2" l="1"/>
  <c r="J319" i="2" l="1"/>
  <c r="J337" i="2"/>
  <c r="I331" i="2"/>
  <c r="H327" i="2"/>
  <c r="I327" i="2"/>
  <c r="J327" i="2"/>
  <c r="I339" i="2" l="1"/>
  <c r="I341" i="2" s="1"/>
  <c r="J339" i="2"/>
  <c r="J341" i="2" s="1"/>
  <c r="J304" i="2"/>
  <c r="J307" i="2" s="1"/>
  <c r="J287" i="2"/>
  <c r="J263" i="2"/>
  <c r="J269" i="2"/>
  <c r="J244" i="2"/>
  <c r="J234" i="2"/>
  <c r="J214" i="2"/>
  <c r="J238" i="2"/>
  <c r="J231" i="2"/>
  <c r="J209" i="2"/>
  <c r="J206" i="2"/>
  <c r="J83" i="2"/>
  <c r="J85" i="2" s="1"/>
  <c r="J198" i="2"/>
  <c r="J37" i="2"/>
  <c r="J23" i="2"/>
  <c r="J189" i="2"/>
  <c r="J179" i="2"/>
  <c r="J175" i="2"/>
  <c r="J167" i="2"/>
  <c r="J155" i="2"/>
  <c r="J136" i="2"/>
  <c r="J148" i="2"/>
  <c r="J245" i="2" l="1"/>
  <c r="J270" i="2"/>
  <c r="J272" i="2" s="1"/>
  <c r="J190" i="2"/>
  <c r="J192" i="2" s="1"/>
  <c r="J150" i="2"/>
  <c r="J109" i="2"/>
  <c r="J94" i="2"/>
  <c r="J97" i="2" s="1"/>
  <c r="J99" i="2" s="1"/>
  <c r="J70" i="2"/>
  <c r="J156" i="2" l="1"/>
  <c r="J158" i="2" s="1"/>
  <c r="J64" i="2"/>
  <c r="J74" i="2" s="1"/>
  <c r="J76" i="2" l="1"/>
  <c r="E30" i="8"/>
  <c r="E18" i="8"/>
  <c r="E20" i="8" s="1"/>
  <c r="J47" i="2" l="1"/>
  <c r="J34" i="2" l="1"/>
  <c r="J53" i="2" s="1"/>
  <c r="J55" i="2" s="1"/>
  <c r="I319" i="2" l="1"/>
  <c r="I349" i="2" l="1"/>
  <c r="I304" i="2"/>
  <c r="I307" i="2" s="1"/>
  <c r="I291" i="2"/>
  <c r="J291" i="2"/>
  <c r="J292" i="2" s="1"/>
  <c r="J294" i="2" s="1"/>
  <c r="I287" i="2"/>
  <c r="I269" i="2"/>
  <c r="I263" i="2"/>
  <c r="I257" i="2"/>
  <c r="I234" i="2"/>
  <c r="I206" i="2"/>
  <c r="I198" i="2"/>
  <c r="I244" i="2"/>
  <c r="I238" i="2"/>
  <c r="I231" i="2"/>
  <c r="I209" i="2"/>
  <c r="I189" i="2"/>
  <c r="I179" i="2"/>
  <c r="I175" i="2"/>
  <c r="I167" i="2"/>
  <c r="I292" i="2" l="1"/>
  <c r="I294" i="2" s="1"/>
  <c r="I190" i="2"/>
  <c r="I192" i="2" s="1"/>
  <c r="I270" i="2"/>
  <c r="I272" i="2" s="1"/>
  <c r="I245" i="2"/>
  <c r="I248" i="2" s="1"/>
  <c r="I155" i="2"/>
  <c r="I136" i="2"/>
  <c r="I150" i="2" s="1"/>
  <c r="I109" i="2"/>
  <c r="I94" i="2"/>
  <c r="I97" i="2" s="1"/>
  <c r="I99" i="2" s="1"/>
  <c r="I83" i="2"/>
  <c r="I85" i="2" s="1"/>
  <c r="I70" i="2"/>
  <c r="I64" i="2"/>
  <c r="I47" i="2"/>
  <c r="I42" i="2"/>
  <c r="I37" i="2"/>
  <c r="I34" i="2"/>
  <c r="I23" i="2"/>
  <c r="I25" i="2" s="1"/>
  <c r="I12" i="2"/>
  <c r="I156" i="2" l="1"/>
  <c r="I158" i="2" s="1"/>
  <c r="I74" i="2"/>
  <c r="I76" i="2" s="1"/>
  <c r="I53" i="2"/>
  <c r="I55" i="2" s="1"/>
  <c r="I9" i="2"/>
  <c r="I13" i="2" s="1"/>
  <c r="H349" i="2"/>
  <c r="H341" i="2"/>
  <c r="H318" i="2"/>
  <c r="H350" i="2" s="1"/>
  <c r="H352" i="2" s="1"/>
  <c r="H316" i="2"/>
  <c r="H304" i="2"/>
  <c r="H307" i="2" s="1"/>
  <c r="H291" i="2"/>
  <c r="H287" i="2"/>
  <c r="I15" i="2" l="1"/>
  <c r="I346" i="2"/>
  <c r="I348" i="2" s="1"/>
  <c r="I353" i="2" s="1"/>
  <c r="I356" i="2" s="1"/>
  <c r="H292" i="2"/>
  <c r="H294" i="2" s="1"/>
  <c r="H319" i="2"/>
  <c r="H269" i="2"/>
  <c r="H263" i="2"/>
  <c r="H257" i="2"/>
  <c r="H244" i="2"/>
  <c r="H234" i="2"/>
  <c r="H231" i="2"/>
  <c r="H209" i="2"/>
  <c r="H270" i="2" l="1"/>
  <c r="H272" i="2" s="1"/>
  <c r="G73" i="1"/>
  <c r="E95" i="1" l="1"/>
  <c r="E83" i="1"/>
  <c r="G103" i="1" l="1"/>
  <c r="G95" i="1" l="1"/>
  <c r="G83" i="1"/>
  <c r="G17" i="1" l="1"/>
  <c r="G74" i="1" s="1"/>
  <c r="G97" i="1" s="1"/>
  <c r="G115" i="1" l="1"/>
  <c r="H115" i="1"/>
  <c r="H214" i="2"/>
  <c r="H206" i="2"/>
  <c r="H198" i="2"/>
  <c r="H189" i="2"/>
  <c r="H179" i="2"/>
  <c r="H175" i="2"/>
  <c r="H245" i="2" l="1"/>
  <c r="H248" i="2" s="1"/>
  <c r="H167" i="2"/>
  <c r="H148" i="2"/>
  <c r="H155" i="2"/>
  <c r="H136" i="2"/>
  <c r="H109" i="2"/>
  <c r="H97" i="2"/>
  <c r="H99" i="2" s="1"/>
  <c r="H83" i="2"/>
  <c r="H85" i="2" s="1"/>
  <c r="H190" i="2" l="1"/>
  <c r="H192" i="2" s="1"/>
  <c r="H150" i="2"/>
  <c r="H156" i="2" s="1"/>
  <c r="H73" i="2"/>
  <c r="H70" i="2"/>
  <c r="H64" i="2"/>
  <c r="H47" i="2"/>
  <c r="H42" i="2"/>
  <c r="H37" i="2"/>
  <c r="H34" i="2"/>
  <c r="H23" i="2"/>
  <c r="H25" i="2" s="1"/>
  <c r="H158" i="2" l="1"/>
  <c r="H74" i="2"/>
  <c r="H76" i="2" s="1"/>
  <c r="H53" i="2"/>
  <c r="H55" i="2" s="1"/>
  <c r="H12" i="2"/>
  <c r="H9" i="2"/>
  <c r="H13" i="2" l="1"/>
  <c r="E103" i="1"/>
  <c r="E113" i="1"/>
  <c r="E73" i="1"/>
  <c r="E58" i="1"/>
  <c r="E17" i="1"/>
  <c r="H15" i="2" l="1"/>
  <c r="H346" i="2"/>
  <c r="H348" i="2" s="1"/>
  <c r="H353" i="2" s="1"/>
  <c r="H356" i="2" s="1"/>
  <c r="E74" i="1"/>
  <c r="E97" i="1" s="1"/>
  <c r="E115" i="1" s="1"/>
  <c r="J248" i="2" l="1"/>
  <c r="J25" i="2" l="1"/>
  <c r="J9" i="2" l="1"/>
  <c r="J13" i="2" s="1"/>
  <c r="J15" i="2" l="1"/>
  <c r="J346" i="2"/>
  <c r="J348" i="2" s="1"/>
  <c r="J353" i="2" s="1"/>
  <c r="J356" i="2" s="1"/>
  <c r="G349" i="2" l="1"/>
  <c r="F349" i="2"/>
  <c r="E349" i="2"/>
  <c r="D349" i="2"/>
  <c r="C349" i="2"/>
  <c r="G339" i="2"/>
  <c r="G341" i="2" s="1"/>
  <c r="F339" i="2"/>
  <c r="F341" i="2" s="1"/>
  <c r="E339" i="2"/>
  <c r="E341" i="2" s="1"/>
  <c r="D339" i="2"/>
  <c r="D341" i="2" s="1"/>
  <c r="C339" i="2"/>
  <c r="C341" i="2" s="1"/>
  <c r="G318" i="2"/>
  <c r="G350" i="2" s="1"/>
  <c r="F318" i="2"/>
  <c r="F350" i="2" s="1"/>
  <c r="E318" i="2"/>
  <c r="E350" i="2" s="1"/>
  <c r="D318" i="2"/>
  <c r="D350" i="2" s="1"/>
  <c r="C318" i="2"/>
  <c r="C350" i="2" s="1"/>
  <c r="G316" i="2"/>
  <c r="F316" i="2"/>
  <c r="E316" i="2"/>
  <c r="D316" i="2"/>
  <c r="C316" i="2"/>
  <c r="G304" i="2"/>
  <c r="G307" i="2" s="1"/>
  <c r="F304" i="2"/>
  <c r="F307" i="2" s="1"/>
  <c r="E304" i="2"/>
  <c r="E307" i="2" s="1"/>
  <c r="D304" i="2"/>
  <c r="D307" i="2" s="1"/>
  <c r="C304" i="2"/>
  <c r="C307" i="2" s="1"/>
  <c r="G291" i="2"/>
  <c r="F291" i="2"/>
  <c r="E291" i="2"/>
  <c r="D291" i="2"/>
  <c r="G287" i="2"/>
  <c r="G292" i="2" s="1"/>
  <c r="G294" i="2" s="1"/>
  <c r="F287" i="2"/>
  <c r="F292" i="2" s="1"/>
  <c r="E287" i="2"/>
  <c r="D287" i="2"/>
  <c r="C287" i="2"/>
  <c r="C292" i="2" s="1"/>
  <c r="C294" i="2" s="1"/>
  <c r="G269" i="2"/>
  <c r="F269" i="2"/>
  <c r="E269" i="2"/>
  <c r="D269" i="2"/>
  <c r="C269" i="2"/>
  <c r="G263" i="2"/>
  <c r="F263" i="2"/>
  <c r="E263" i="2"/>
  <c r="D263" i="2"/>
  <c r="C263" i="2"/>
  <c r="G257" i="2"/>
  <c r="F257" i="2"/>
  <c r="E257" i="2"/>
  <c r="D257" i="2"/>
  <c r="C257" i="2"/>
  <c r="G244" i="2"/>
  <c r="F244" i="2"/>
  <c r="E244" i="2"/>
  <c r="D244" i="2"/>
  <c r="C244" i="2"/>
  <c r="G238" i="2"/>
  <c r="F238" i="2"/>
  <c r="E238" i="2"/>
  <c r="D238" i="2"/>
  <c r="C238" i="2"/>
  <c r="G234" i="2"/>
  <c r="F234" i="2"/>
  <c r="E234" i="2"/>
  <c r="D234" i="2"/>
  <c r="C234" i="2"/>
  <c r="G231" i="2"/>
  <c r="F231" i="2"/>
  <c r="E231" i="2"/>
  <c r="D231" i="2"/>
  <c r="C231" i="2"/>
  <c r="E214" i="2"/>
  <c r="D214" i="2"/>
  <c r="C214" i="2"/>
  <c r="G209" i="2"/>
  <c r="F209" i="2"/>
  <c r="E209" i="2"/>
  <c r="D209" i="2"/>
  <c r="C209" i="2"/>
  <c r="G206" i="2"/>
  <c r="F206" i="2"/>
  <c r="E206" i="2"/>
  <c r="D206" i="2"/>
  <c r="C206" i="2"/>
  <c r="G198" i="2"/>
  <c r="F198" i="2"/>
  <c r="E198" i="2"/>
  <c r="D198" i="2"/>
  <c r="C198" i="2"/>
  <c r="G189" i="2"/>
  <c r="F189" i="2"/>
  <c r="E189" i="2"/>
  <c r="D189" i="2"/>
  <c r="C189" i="2"/>
  <c r="G179" i="2"/>
  <c r="F179" i="2"/>
  <c r="E179" i="2"/>
  <c r="D179" i="2"/>
  <c r="C179" i="2"/>
  <c r="G175" i="2"/>
  <c r="F175" i="2"/>
  <c r="E175" i="2"/>
  <c r="D175" i="2"/>
  <c r="C175" i="2"/>
  <c r="G167" i="2"/>
  <c r="F167" i="2"/>
  <c r="E167" i="2"/>
  <c r="D167" i="2"/>
  <c r="C167" i="2"/>
  <c r="G155" i="2"/>
  <c r="F155" i="2"/>
  <c r="E155" i="2"/>
  <c r="D155" i="2"/>
  <c r="C155" i="2"/>
  <c r="G136" i="2"/>
  <c r="F136" i="2"/>
  <c r="E136" i="2"/>
  <c r="D136" i="2"/>
  <c r="C136" i="2"/>
  <c r="G117" i="2"/>
  <c r="F117" i="2"/>
  <c r="E117" i="2"/>
  <c r="D117" i="2"/>
  <c r="C117" i="2"/>
  <c r="G115" i="2"/>
  <c r="F115" i="2"/>
  <c r="E115" i="2"/>
  <c r="D115" i="2"/>
  <c r="C115" i="2"/>
  <c r="G112" i="2"/>
  <c r="F112" i="2"/>
  <c r="E112" i="2"/>
  <c r="D112" i="2"/>
  <c r="C112" i="2"/>
  <c r="G109" i="2"/>
  <c r="F109" i="2"/>
  <c r="E109" i="2"/>
  <c r="D109" i="2"/>
  <c r="C109" i="2"/>
  <c r="G94" i="2"/>
  <c r="G97" i="2" s="1"/>
  <c r="G99" i="2" s="1"/>
  <c r="F94" i="2"/>
  <c r="F97" i="2" s="1"/>
  <c r="F99" i="2" s="1"/>
  <c r="E94" i="2"/>
  <c r="E97" i="2" s="1"/>
  <c r="E99" i="2" s="1"/>
  <c r="D94" i="2"/>
  <c r="D97" i="2" s="1"/>
  <c r="D99" i="2" s="1"/>
  <c r="C94" i="2"/>
  <c r="C97" i="2" s="1"/>
  <c r="C99" i="2" s="1"/>
  <c r="G83" i="2"/>
  <c r="G85" i="2" s="1"/>
  <c r="F83" i="2"/>
  <c r="F85" i="2" s="1"/>
  <c r="E83" i="2"/>
  <c r="E85" i="2" s="1"/>
  <c r="D83" i="2"/>
  <c r="D85" i="2" s="1"/>
  <c r="C83" i="2"/>
  <c r="C85" i="2" s="1"/>
  <c r="G73" i="2"/>
  <c r="F73" i="2"/>
  <c r="E73" i="2"/>
  <c r="D73" i="2"/>
  <c r="C73" i="2"/>
  <c r="G70" i="2"/>
  <c r="F70" i="2"/>
  <c r="E70" i="2"/>
  <c r="D70" i="2"/>
  <c r="C70" i="2"/>
  <c r="G64" i="2"/>
  <c r="F64" i="2"/>
  <c r="E64" i="2"/>
  <c r="D64" i="2"/>
  <c r="C64" i="2"/>
  <c r="G47" i="2"/>
  <c r="F47" i="2"/>
  <c r="E47" i="2"/>
  <c r="D47" i="2"/>
  <c r="C47" i="2"/>
  <c r="G42" i="2"/>
  <c r="F42" i="2"/>
  <c r="E42" i="2"/>
  <c r="D42" i="2"/>
  <c r="C42" i="2"/>
  <c r="G37" i="2"/>
  <c r="F37" i="2"/>
  <c r="E37" i="2"/>
  <c r="D37" i="2"/>
  <c r="C37" i="2"/>
  <c r="G34" i="2"/>
  <c r="F34" i="2"/>
  <c r="E34" i="2"/>
  <c r="D34" i="2"/>
  <c r="C34" i="2"/>
  <c r="G23" i="2"/>
  <c r="G25" i="2" s="1"/>
  <c r="F23" i="2"/>
  <c r="F25" i="2" s="1"/>
  <c r="E23" i="2"/>
  <c r="E25" i="2" s="1"/>
  <c r="D23" i="2"/>
  <c r="D25" i="2" s="1"/>
  <c r="C23" i="2"/>
  <c r="C25" i="2" s="1"/>
  <c r="E12" i="2"/>
  <c r="C12" i="2"/>
  <c r="G9" i="2"/>
  <c r="G13" i="2" s="1"/>
  <c r="G15" i="2" s="1"/>
  <c r="F9" i="2"/>
  <c r="F13" i="2" s="1"/>
  <c r="E9" i="2"/>
  <c r="D9" i="2"/>
  <c r="D13" i="2" s="1"/>
  <c r="C9" i="2"/>
  <c r="F294" i="2" l="1"/>
  <c r="C74" i="2"/>
  <c r="C76" i="2" s="1"/>
  <c r="F150" i="2"/>
  <c r="F156" i="2" s="1"/>
  <c r="F158" i="2" s="1"/>
  <c r="E53" i="2"/>
  <c r="E55" i="2" s="1"/>
  <c r="E270" i="2"/>
  <c r="E272" i="2" s="1"/>
  <c r="G190" i="2"/>
  <c r="G192" i="2" s="1"/>
  <c r="F74" i="2"/>
  <c r="F76" i="2" s="1"/>
  <c r="C13" i="2"/>
  <c r="C15" i="2" s="1"/>
  <c r="D74" i="2"/>
  <c r="D76" i="2" s="1"/>
  <c r="D245" i="2"/>
  <c r="D248" i="2" s="1"/>
  <c r="G245" i="2"/>
  <c r="G248" i="2" s="1"/>
  <c r="F270" i="2"/>
  <c r="F272" i="2" s="1"/>
  <c r="F319" i="2"/>
  <c r="D53" i="2"/>
  <c r="D55" i="2" s="1"/>
  <c r="D150" i="2"/>
  <c r="D156" i="2" s="1"/>
  <c r="F190" i="2"/>
  <c r="F192" i="2" s="1"/>
  <c r="D270" i="2"/>
  <c r="D272" i="2" s="1"/>
  <c r="G270" i="2"/>
  <c r="G272" i="2" s="1"/>
  <c r="E292" i="2"/>
  <c r="E294" i="2" s="1"/>
  <c r="D292" i="2"/>
  <c r="D294" i="2" s="1"/>
  <c r="D319" i="2"/>
  <c r="G319" i="2"/>
  <c r="G150" i="2"/>
  <c r="G156" i="2" s="1"/>
  <c r="G158" i="2" s="1"/>
  <c r="C245" i="2"/>
  <c r="C248" i="2" s="1"/>
  <c r="E319" i="2"/>
  <c r="C53" i="2"/>
  <c r="C55" i="2" s="1"/>
  <c r="E150" i="2"/>
  <c r="E156" i="2" s="1"/>
  <c r="E158" i="2" s="1"/>
  <c r="E245" i="2"/>
  <c r="E248" i="2" s="1"/>
  <c r="C150" i="2"/>
  <c r="C156" i="2" s="1"/>
  <c r="D190" i="2"/>
  <c r="D192" i="2" s="1"/>
  <c r="E13" i="2"/>
  <c r="E15" i="2" s="1"/>
  <c r="F53" i="2"/>
  <c r="F55" i="2" s="1"/>
  <c r="E74" i="2"/>
  <c r="E76" i="2" s="1"/>
  <c r="C190" i="2"/>
  <c r="C192" i="2" s="1"/>
  <c r="E190" i="2"/>
  <c r="E192" i="2" s="1"/>
  <c r="C270" i="2"/>
  <c r="C272" i="2" s="1"/>
  <c r="C319" i="2"/>
  <c r="F15" i="2"/>
  <c r="D15" i="2"/>
  <c r="G53" i="2"/>
  <c r="G55" i="2" s="1"/>
  <c r="F245" i="2"/>
  <c r="F248" i="2" s="1"/>
  <c r="G74" i="2" l="1"/>
  <c r="G76" i="2" s="1"/>
  <c r="D158" i="2"/>
  <c r="D346" i="2"/>
  <c r="D353" i="2" s="1"/>
  <c r="D356" i="2" s="1"/>
  <c r="C158" i="2"/>
  <c r="C346" i="2"/>
  <c r="C353" i="2" s="1"/>
  <c r="C356" i="2" s="1"/>
  <c r="E346" i="2"/>
  <c r="E353" i="2" s="1"/>
  <c r="E356" i="2" s="1"/>
  <c r="F346" i="2"/>
  <c r="F353" i="2" s="1"/>
  <c r="F356" i="2" s="1"/>
  <c r="G346" i="2" l="1"/>
  <c r="G353" i="2" s="1"/>
  <c r="G356" i="2" s="1"/>
</calcChain>
</file>

<file path=xl/sharedStrings.xml><?xml version="1.0" encoding="utf-8"?>
<sst xmlns="http://schemas.openxmlformats.org/spreadsheetml/2006/main" count="1431" uniqueCount="650">
  <si>
    <t xml:space="preserve">OBEC JASLOVSKÉ BOHUNICE </t>
  </si>
  <si>
    <t xml:space="preserve">Príjmová časť v EUR </t>
  </si>
  <si>
    <t>Bežné príjmy</t>
  </si>
  <si>
    <t>rok 2013</t>
  </si>
  <si>
    <t>rok 2017</t>
  </si>
  <si>
    <t>rok 2018</t>
  </si>
  <si>
    <t>položka</t>
  </si>
  <si>
    <t>100 - Daňové príjmy</t>
  </si>
  <si>
    <t>plnenie</t>
  </si>
  <si>
    <t>rozpočet</t>
  </si>
  <si>
    <t>Výnos dane z príjmov územnej samospráve</t>
  </si>
  <si>
    <t>Daň z pozemkov</t>
  </si>
  <si>
    <t>Daň zo stavieb</t>
  </si>
  <si>
    <t>Daň z bytov</t>
  </si>
  <si>
    <t>Daň za psa</t>
  </si>
  <si>
    <t>Daň za zábav. hracie prístroje</t>
  </si>
  <si>
    <t>Daň za ubytovanie</t>
  </si>
  <si>
    <t>Daň za užívanie verejného priestranstva</t>
  </si>
  <si>
    <t>Daň za umiestnenie jadrového zariadenia</t>
  </si>
  <si>
    <t>Daňové príjmy spolu</t>
  </si>
  <si>
    <t>200 - Nedaňové príjmy</t>
  </si>
  <si>
    <t>Príjmy z prenajatých pozemkov</t>
  </si>
  <si>
    <t>Cintorínsky poplatok (prenájom hrobových miest)</t>
  </si>
  <si>
    <t>z prenajatých budov  (NP a garáže)</t>
  </si>
  <si>
    <t>z prenajatých bytov - nájomné</t>
  </si>
  <si>
    <t xml:space="preserve">                                - poplatky za služby</t>
  </si>
  <si>
    <t xml:space="preserve">                                - fond opráv a údržby</t>
  </si>
  <si>
    <t>Príjmy z prenajatých zariadení</t>
  </si>
  <si>
    <t>Správne poplatky</t>
  </si>
  <si>
    <t>Pokuty a penále</t>
  </si>
  <si>
    <t>Stočné, vodné</t>
  </si>
  <si>
    <t>Za reláciu v MR, zápisné, kopírovacie práce</t>
  </si>
  <si>
    <t>Za opatrovateľskú službu</t>
  </si>
  <si>
    <t>Poplatok za športové zariadenia</t>
  </si>
  <si>
    <t>predpoklad</t>
  </si>
  <si>
    <t>Poplatok za pripojenie TKR</t>
  </si>
  <si>
    <t>Vstupné kultúrne podujatia, ostatné poplatky</t>
  </si>
  <si>
    <t>Služby Dom smútku</t>
  </si>
  <si>
    <t>Recyklačný fond</t>
  </si>
  <si>
    <t>Príjmy z preúčtovania energií, ostatné príjmy</t>
  </si>
  <si>
    <t>Platby za stravné /zamestnanci a sociálny fond/</t>
  </si>
  <si>
    <t>Výťažok lotérií, poistné plnenie,vratky,dobropisy</t>
  </si>
  <si>
    <t>Nedaňové príjmy spolu</t>
  </si>
  <si>
    <t>311 - Tuzemské bežné granty</t>
  </si>
  <si>
    <t>312 - Granty a transfery zo ŠR/EFRR</t>
  </si>
  <si>
    <t>Transfer -deti hmotná núdza- stravovanie, šk.potreby</t>
  </si>
  <si>
    <t>Transfer rodinné prídavky</t>
  </si>
  <si>
    <r>
      <t>T</t>
    </r>
    <r>
      <rPr>
        <sz val="12"/>
        <rFont val="Arial"/>
        <family val="2"/>
        <charset val="238"/>
      </rPr>
      <t>uz.bežné granty zo ŚR</t>
    </r>
  </si>
  <si>
    <t>Transfery na ŽP a stavebný poriadok</t>
  </si>
  <si>
    <t>Transfer na matričnú činnosť</t>
  </si>
  <si>
    <t>Transfer na register obyvateľov</t>
  </si>
  <si>
    <t xml:space="preserve">Transfer  zo ŠR na voľby </t>
  </si>
  <si>
    <t>Transfer na DVP CO</t>
  </si>
  <si>
    <t>Bežné granty a transfery zo ŠR/EFspolu</t>
  </si>
  <si>
    <t>Bežné príjmy obce spolu</t>
  </si>
  <si>
    <t>Zariadenie pre seniorov BOHUNKA</t>
  </si>
  <si>
    <t>Transfer zo ŠR</t>
  </si>
  <si>
    <t xml:space="preserve">Vlastné príjmy </t>
  </si>
  <si>
    <t xml:space="preserve">Bežné príjmy ZPS spolu </t>
  </si>
  <si>
    <t>Školstvo</t>
  </si>
  <si>
    <t>Školstvo -  vlastné príjmy ZŠ, MŠ</t>
  </si>
  <si>
    <t>Školstvo - vlastné príjmy ZUŠ</t>
  </si>
  <si>
    <t>Bežné príjmy školstvo spolu</t>
  </si>
  <si>
    <t>BP obce spolu so školstvom a ZPS</t>
  </si>
  <si>
    <t>Kapitálové príjmy</t>
  </si>
  <si>
    <t>Príjmy z predaja kap. Majetku</t>
  </si>
  <si>
    <t>Kapitálové príjmy spolu</t>
  </si>
  <si>
    <t>Finančné operácie</t>
  </si>
  <si>
    <t>Úver</t>
  </si>
  <si>
    <t>Prevod z rezervného fondu</t>
  </si>
  <si>
    <t>Prevod z Fondu opráv</t>
  </si>
  <si>
    <t xml:space="preserve">Finančné operácie spolu </t>
  </si>
  <si>
    <t>Príjmy spolu</t>
  </si>
  <si>
    <t>OBEC JASLOVSKÉ BOHUNICE- Výdavková časť v EUR</t>
  </si>
  <si>
    <t>Program 1 - Plánovanie, manažment a kontrola</t>
  </si>
  <si>
    <t>čerpanie</t>
  </si>
  <si>
    <t xml:space="preserve">rozpočet </t>
  </si>
  <si>
    <t>rok 2011</t>
  </si>
  <si>
    <t xml:space="preserve">Podprogram 1.1 </t>
  </si>
  <si>
    <t>Mzdy a platy</t>
  </si>
  <si>
    <t>Poistné</t>
  </si>
  <si>
    <t>Tovary a služby</t>
  </si>
  <si>
    <t>Transfery a dotácie</t>
  </si>
  <si>
    <t>Spolu podprogram 1.1</t>
  </si>
  <si>
    <t xml:space="preserve">Podprogram 1.2 </t>
  </si>
  <si>
    <t>Spolu podprogram 1.2</t>
  </si>
  <si>
    <t xml:space="preserve">Bežné výdavky P1 </t>
  </si>
  <si>
    <t xml:space="preserve">Kapitálové výdavky P1 </t>
  </si>
  <si>
    <t xml:space="preserve">Program 1 spolu </t>
  </si>
  <si>
    <t>Program 2 - Propagácia a marketing</t>
  </si>
  <si>
    <t xml:space="preserve">čerpanie </t>
  </si>
  <si>
    <t>rok 2012</t>
  </si>
  <si>
    <t xml:space="preserve">Bežné výdavky P2 </t>
  </si>
  <si>
    <t xml:space="preserve">Kapitálové výdavky P2 </t>
  </si>
  <si>
    <t>Program 2 spolu</t>
  </si>
  <si>
    <t>Program 3 - Služby občanom</t>
  </si>
  <si>
    <t xml:space="preserve">Podprogram 3.1 </t>
  </si>
  <si>
    <t>Príspevok na pohreb</t>
  </si>
  <si>
    <t>Spolu podprogram 3.1</t>
  </si>
  <si>
    <t xml:space="preserve">Podprogram 3.2 </t>
  </si>
  <si>
    <t>Spolu podprogram 3.2</t>
  </si>
  <si>
    <t xml:space="preserve">Podprogram 3.3 </t>
  </si>
  <si>
    <t>Mzdy a platy</t>
  </si>
  <si>
    <t>Spolu podprogram 3.3</t>
  </si>
  <si>
    <t xml:space="preserve">Podprogram 3.4 </t>
  </si>
  <si>
    <t>Spolu podprogram 3.4</t>
  </si>
  <si>
    <t xml:space="preserve">Bežné výdavky P3 </t>
  </si>
  <si>
    <t xml:space="preserve">Kapitálové výdavky P3 </t>
  </si>
  <si>
    <t>Program 3 spolu</t>
  </si>
  <si>
    <t>Program 4  - Odpadové hospodárstvo</t>
  </si>
  <si>
    <t xml:space="preserve">Podprogram 4.1 </t>
  </si>
  <si>
    <t xml:space="preserve">Mzdy a platy </t>
  </si>
  <si>
    <t xml:space="preserve">Spolu podprogram 4.1 </t>
  </si>
  <si>
    <t xml:space="preserve">Podprogram 4.2 </t>
  </si>
  <si>
    <t>Spolu podprogram 4.2</t>
  </si>
  <si>
    <t xml:space="preserve">Podprogram 4.3 </t>
  </si>
  <si>
    <t>Spolu podprogram 4.3</t>
  </si>
  <si>
    <t xml:space="preserve">Bežné výdavky P4 </t>
  </si>
  <si>
    <t xml:space="preserve">Kapitálové výdavky P4 </t>
  </si>
  <si>
    <t>Program 4 spolu</t>
  </si>
  <si>
    <t>Program 5 - Komunikácie</t>
  </si>
  <si>
    <t>poistné</t>
  </si>
  <si>
    <t xml:space="preserve">Bežné výdavky P5 </t>
  </si>
  <si>
    <t xml:space="preserve">Kapitálové výdavky P5 </t>
  </si>
  <si>
    <t>Program 5 spolu</t>
  </si>
  <si>
    <t>6.1</t>
  </si>
  <si>
    <t>6.2</t>
  </si>
  <si>
    <t>Spolu podprogram 6.1,6.2</t>
  </si>
  <si>
    <t>6.6.</t>
  </si>
  <si>
    <t xml:space="preserve">Bežné výdavky P6 </t>
  </si>
  <si>
    <t xml:space="preserve">Kapitálové výdavky P6 </t>
  </si>
  <si>
    <t>Program 6 spolu</t>
  </si>
  <si>
    <t>Program 7 – Šport</t>
  </si>
  <si>
    <t xml:space="preserve">Podprogram 7.1  </t>
  </si>
  <si>
    <t>Spolu podprogram 7.1</t>
  </si>
  <si>
    <t>Spolu 7.2.8</t>
  </si>
  <si>
    <t>Transfery  a dotácie</t>
  </si>
  <si>
    <t>ŠK Blava 1928SPOLU</t>
  </si>
  <si>
    <t>Spolu podprogram 7.2</t>
  </si>
  <si>
    <t xml:space="preserve">Podprogram 7.3 </t>
  </si>
  <si>
    <t>Spolu podprogram 7.3</t>
  </si>
  <si>
    <t xml:space="preserve">Bežné výdavky P7 </t>
  </si>
  <si>
    <t xml:space="preserve">Kapitálové výdavky P7 </t>
  </si>
  <si>
    <t xml:space="preserve">Program 7 spolu </t>
  </si>
  <si>
    <t>Program 8 - Kultúra</t>
  </si>
  <si>
    <t>Podprogram 8.1</t>
  </si>
  <si>
    <t>Tovary  a služby</t>
  </si>
  <si>
    <t xml:space="preserve">Spolu podprogram 8.1 </t>
  </si>
  <si>
    <t xml:space="preserve">Podprogram 8.2 </t>
  </si>
  <si>
    <t>Transfery a dotácie-FS Blavanka</t>
  </si>
  <si>
    <t>Transfery a dotácie-Rodič.združ.</t>
  </si>
  <si>
    <t xml:space="preserve">Transfery a dotácie /ostatní/ </t>
  </si>
  <si>
    <t>Spolu podprogram 8.2</t>
  </si>
  <si>
    <t xml:space="preserve">Podprogram 8.3 </t>
  </si>
  <si>
    <t>Spolu podprogram 8.3</t>
  </si>
  <si>
    <t xml:space="preserve">Podprogram 8.6 </t>
  </si>
  <si>
    <t>Spolu podprogram 8.6</t>
  </si>
  <si>
    <t xml:space="preserve">Podprogram 8.8 </t>
  </si>
  <si>
    <t xml:space="preserve">Spolu podprogram 8.8 </t>
  </si>
  <si>
    <t xml:space="preserve">Bežné výdavky P8 </t>
  </si>
  <si>
    <t xml:space="preserve">Kapitálové výdavky P8 </t>
  </si>
  <si>
    <t xml:space="preserve">Program 8 spolu </t>
  </si>
  <si>
    <t>Program 9 – Prostredie pre život</t>
  </si>
  <si>
    <t xml:space="preserve">Podprogram 9.1 </t>
  </si>
  <si>
    <t xml:space="preserve">Spolu podprogram 9.1 </t>
  </si>
  <si>
    <t xml:space="preserve">Podprogram 9.2 </t>
  </si>
  <si>
    <t>Údržby a opravy byty z  FOaÚ</t>
  </si>
  <si>
    <t xml:space="preserve">Spolu podprogram 9.2 </t>
  </si>
  <si>
    <t xml:space="preserve">Podprogram 9.3 </t>
  </si>
  <si>
    <t>Spolu podprogram 9.3</t>
  </si>
  <si>
    <t xml:space="preserve">Podprogram 9.4 </t>
  </si>
  <si>
    <t>Spolu podprogram 9.4</t>
  </si>
  <si>
    <t xml:space="preserve">Podprogram 9.5 </t>
  </si>
  <si>
    <t>Závlahový vodovod</t>
  </si>
  <si>
    <t>Spolu podprogram 9.5</t>
  </si>
  <si>
    <t xml:space="preserve">Podprogram 9.6 </t>
  </si>
  <si>
    <t>Spolu podprogram 9.6</t>
  </si>
  <si>
    <t xml:space="preserve">Podprogram 9.7 </t>
  </si>
  <si>
    <t>Spolu podprogram 9.7</t>
  </si>
  <si>
    <t xml:space="preserve">Podprogram 9.8 </t>
  </si>
  <si>
    <t xml:space="preserve">Spolu podprogram 9.8 </t>
  </si>
  <si>
    <t xml:space="preserve">Bežné výdavky P9 </t>
  </si>
  <si>
    <t xml:space="preserve">Kapitálové výdavky P9 </t>
  </si>
  <si>
    <t xml:space="preserve">Program 9 spolu </t>
  </si>
  <si>
    <t>Program 10 – Sociálne služby</t>
  </si>
  <si>
    <t xml:space="preserve">Podprogram 10.1 </t>
  </si>
  <si>
    <t>Transfer JDS</t>
  </si>
  <si>
    <t>Spolu podprogram 10.1</t>
  </si>
  <si>
    <t xml:space="preserve">Podprogram 10.2 </t>
  </si>
  <si>
    <t>Spolu podprogram 10.2</t>
  </si>
  <si>
    <t xml:space="preserve">Podprogram 10.3 </t>
  </si>
  <si>
    <t>Spolu podprogram 10.3</t>
  </si>
  <si>
    <t xml:space="preserve">Bežné výdavky P10 </t>
  </si>
  <si>
    <t xml:space="preserve">Kapitálové výdavky P10 </t>
  </si>
  <si>
    <t xml:space="preserve">Program 10 spolu </t>
  </si>
  <si>
    <t>Program 11 – Bezpečnosť a ochrana</t>
  </si>
  <si>
    <t xml:space="preserve">Podprogram 11.1 </t>
  </si>
  <si>
    <t>Transfery a dotácie DHZ J.Bohunice</t>
  </si>
  <si>
    <t>Transfery a dotácie DHZ Paderovce</t>
  </si>
  <si>
    <t>Spolu  podprogram 11.1</t>
  </si>
  <si>
    <t xml:space="preserve">Podprogram 11.2 </t>
  </si>
  <si>
    <t>Spolu  podprogram 11.2</t>
  </si>
  <si>
    <t xml:space="preserve">Bežné výdavky P11 </t>
  </si>
  <si>
    <t xml:space="preserve">Kapitálové výdavky P11 </t>
  </si>
  <si>
    <t xml:space="preserve">Program 11 spolu </t>
  </si>
  <si>
    <t>Program 12 – Správa obce</t>
  </si>
  <si>
    <t>Výdavky spojené s voľbami</t>
  </si>
  <si>
    <t xml:space="preserve">Bežné výdavky P12 </t>
  </si>
  <si>
    <t xml:space="preserve">Kapitálové výdavky P12 </t>
  </si>
  <si>
    <t xml:space="preserve">Program 12 spolu </t>
  </si>
  <si>
    <t>Program 13 – Dlhová služba</t>
  </si>
  <si>
    <t>Splátky úrokov</t>
  </si>
  <si>
    <t xml:space="preserve">Bežné výdavky P13 </t>
  </si>
  <si>
    <t>Splátky úverov</t>
  </si>
  <si>
    <t>Finančné operácie spolu</t>
  </si>
  <si>
    <t>Program 13 spolu</t>
  </si>
  <si>
    <t>Program 14 – Areál ubytovne</t>
  </si>
  <si>
    <t xml:space="preserve">Bežné výdavky P14 </t>
  </si>
  <si>
    <t xml:space="preserve">Kapitálové výdavky P14 </t>
  </si>
  <si>
    <t xml:space="preserve">Program 14 spolu </t>
  </si>
  <si>
    <t>REKAPITULÁCIA :</t>
  </si>
  <si>
    <t xml:space="preserve">Kapitálové výdavky spolu </t>
  </si>
  <si>
    <t>Obec spolu</t>
  </si>
  <si>
    <t>Subjekty školstva +</t>
  </si>
  <si>
    <t>Zariadenie pre seniorov +</t>
  </si>
  <si>
    <t>S P O L U</t>
  </si>
  <si>
    <t>rok 2019</t>
  </si>
  <si>
    <t>Daň z úhrad za dobývací priestor</t>
  </si>
  <si>
    <t>Školstvo PK - normatívne  príjmy</t>
  </si>
  <si>
    <t>Transfer register adries</t>
  </si>
  <si>
    <t>Transfery a dotácie -Farský úrad</t>
  </si>
  <si>
    <t>Poplatok DSO</t>
  </si>
  <si>
    <t>rok 2020</t>
  </si>
  <si>
    <t>Príjmy od ostatných subjektov VS</t>
  </si>
  <si>
    <t>Transfer Slov.futbalový zväz</t>
  </si>
  <si>
    <t>rok 2021</t>
  </si>
  <si>
    <t>Transfer zo štátneho účelového fondu</t>
  </si>
  <si>
    <t>Program 6 - Vzdelávanie + viď samostatný rozpočet školstva</t>
  </si>
  <si>
    <t>Asistenčný poplatok IOMO</t>
  </si>
  <si>
    <t>Poistné plnenie/RZP</t>
  </si>
  <si>
    <t>311/453</t>
  </si>
  <si>
    <t>Dary</t>
  </si>
  <si>
    <t>Zostatok z predchádzajúcich rokov- ŚR školstvo</t>
  </si>
  <si>
    <t>Príjmy za stravné kuchyňa /pod.činnosť./</t>
  </si>
  <si>
    <t>Príjmy z podnikateľskej činnosti /ubytovanie/</t>
  </si>
  <si>
    <t>rpk 2017</t>
  </si>
  <si>
    <t xml:space="preserve">Poistné </t>
  </si>
  <si>
    <t>FO-vrátené finančné zábezpeky</t>
  </si>
  <si>
    <t>FO-vrátené finančné zabezpeky</t>
  </si>
  <si>
    <t xml:space="preserve">Podprogram 14.1 </t>
  </si>
  <si>
    <t>Podprogram 14.2</t>
  </si>
  <si>
    <t>Výdavky kapitálové v Eur</t>
  </si>
  <si>
    <t>uprav.roz.</t>
  </si>
  <si>
    <t>Prog.</t>
  </si>
  <si>
    <t>Popis</t>
  </si>
  <si>
    <t>9.1</t>
  </si>
  <si>
    <t xml:space="preserve">Nákup pozemkov a nehmotných aktív                       </t>
  </si>
  <si>
    <t>Spolu 711</t>
  </si>
  <si>
    <t>4.1</t>
  </si>
  <si>
    <t>Ekodvor-stroje, prístroje,  zariadenia</t>
  </si>
  <si>
    <t>Osadenie meračov na začiatku vjazdu do obce 4ks</t>
  </si>
  <si>
    <t>Interiérové vybavenie ZŠ</t>
  </si>
  <si>
    <t>Vybavenie učebne ZŠ-výpočt.</t>
  </si>
  <si>
    <t>Športový areál , ozvučenie</t>
  </si>
  <si>
    <t>7.1</t>
  </si>
  <si>
    <t>Kosačka</t>
  </si>
  <si>
    <t>7.2.8</t>
  </si>
  <si>
    <t>Zariadenie posiľňovňa</t>
  </si>
  <si>
    <t xml:space="preserve">Organ </t>
  </si>
  <si>
    <t>Sanitárne kontajnery amfiteáter</t>
  </si>
  <si>
    <t>9.2</t>
  </si>
  <si>
    <t>Rozšírenie kamerového systému</t>
  </si>
  <si>
    <t xml:space="preserve">Zmäkčovač vody s príslušenstvom </t>
  </si>
  <si>
    <t>9.4</t>
  </si>
  <si>
    <t>12.1</t>
  </si>
  <si>
    <t>Nákup osobných automobilov</t>
  </si>
  <si>
    <t>11.1</t>
  </si>
  <si>
    <t>Požiarna ochrana-stroje, prístroje, zariadenia,dot.</t>
  </si>
  <si>
    <t>Požiarna ochrana-stroje, prístroje, zariadenia - vlastné zdroje</t>
  </si>
  <si>
    <t>Požiarna ochrana -elektrocentrála</t>
  </si>
  <si>
    <t>Spolu 713</t>
  </si>
  <si>
    <t>Nákladné vozidlá</t>
  </si>
  <si>
    <t>Úžitkový automobil</t>
  </si>
  <si>
    <t>Spolu 714</t>
  </si>
  <si>
    <t>PD usporiadanie hrobových miest</t>
  </si>
  <si>
    <t>PD Prestrešenie Ekodvor</t>
  </si>
  <si>
    <t>4.2</t>
  </si>
  <si>
    <t>PD Predĺženie kanalizácia Záhradná</t>
  </si>
  <si>
    <t>PD prepojenie kanalizácie Šidúnky, Krátke pole, Sídlisko</t>
  </si>
  <si>
    <t>PD kanalizácia Blavská</t>
  </si>
  <si>
    <t>Urbanistická štúdia Krátke Pole</t>
  </si>
  <si>
    <t>Urbanistická štúdia Kopanice</t>
  </si>
  <si>
    <t>Urbanistická štúdia Panské diely</t>
  </si>
  <si>
    <t>Urbanistická štúdia Poľná ul. Paderovce</t>
  </si>
  <si>
    <t>Urbanistická štúdia Jaslovce Barina</t>
  </si>
  <si>
    <t>PD chodník pri starom cintoríne Bohunice</t>
  </si>
  <si>
    <t>PD parkovisko pri cintoríne Paderovce,oddych.zóna</t>
  </si>
  <si>
    <t xml:space="preserve">PD IBV Panské diely </t>
  </si>
  <si>
    <t>PD IBV Krátke Pole</t>
  </si>
  <si>
    <t>PD IBV Kopanice</t>
  </si>
  <si>
    <t>PD Cyklotrasa 1. a 3. etapa</t>
  </si>
  <si>
    <t>PD spomaľovač</t>
  </si>
  <si>
    <t>PD rozšírenia parkovania a odvodnenia Sídlisko</t>
  </si>
  <si>
    <t xml:space="preserve">PD Nové oplotenie školského areálu </t>
  </si>
  <si>
    <t>PD Rekonštrukcia hlavného vstupu do ZŠ</t>
  </si>
  <si>
    <t>PD Parkovisko MŚ</t>
  </si>
  <si>
    <t>PD Modernizácia Základnej školy</t>
  </si>
  <si>
    <t xml:space="preserve">PD Tribúna hlavné ihrisko </t>
  </si>
  <si>
    <t>PD Športoviská v ŠA + exteriér základnej školy</t>
  </si>
  <si>
    <t>PD umelé osvetlenie tréningové ihrisko</t>
  </si>
  <si>
    <t>PD stabilizácia oplotenia ŠA</t>
  </si>
  <si>
    <t>8.8</t>
  </si>
  <si>
    <t>PD (BIO) kúpalisko</t>
  </si>
  <si>
    <t>PD odstránenie havarijného stavu  Amfiteáter</t>
  </si>
  <si>
    <t>PD Revitalizácia Sídlisko</t>
  </si>
  <si>
    <t>PD Teplofikačná štúdia - projekt</t>
  </si>
  <si>
    <t>PD rekonštrukcia strechy Mlyn</t>
  </si>
  <si>
    <t xml:space="preserve">Zmena územného plánu </t>
  </si>
  <si>
    <t>PD Orechová</t>
  </si>
  <si>
    <t>PD slaboprúd, rozvody</t>
  </si>
  <si>
    <t>9.3</t>
  </si>
  <si>
    <t xml:space="preserve">PD rekonštrukcia VO a inž.siete J.Bohunice (po uliciach) </t>
  </si>
  <si>
    <t>PD VO spevnené plochy Hlavná,Nová,Orechová</t>
  </si>
  <si>
    <t>PD VO spevnené plochy Blavská</t>
  </si>
  <si>
    <t>PD VO a inž.sietí Šidúnky</t>
  </si>
  <si>
    <t>PD detské ihriská v obci/PD skatepark</t>
  </si>
  <si>
    <t>9.7</t>
  </si>
  <si>
    <t>PD Odkalenie Meandra</t>
  </si>
  <si>
    <t>10.2</t>
  </si>
  <si>
    <t>11.1.</t>
  </si>
  <si>
    <t>PD Rekonštrukcia OcÚ/bezbariérové vstupy</t>
  </si>
  <si>
    <t>PD rek.el. rozvodov Ubytovňa</t>
  </si>
  <si>
    <t>PD Rekonštrukcia Ubytovne</t>
  </si>
  <si>
    <t>PD Parkoviská areál Ubytovňa</t>
  </si>
  <si>
    <t>Spolu 716 -prípravná a projektová dokumentácia</t>
  </si>
  <si>
    <t>3.1</t>
  </si>
  <si>
    <t>Dom smútku -klimatizácia</t>
  </si>
  <si>
    <t>Rekonštrukcia domu smútku Paderovce</t>
  </si>
  <si>
    <t>Realizácia hrobových miest v zmysle PD</t>
  </si>
  <si>
    <t>Kanalizácia Šidúnky -rekonštrukci a inž. Sietí</t>
  </si>
  <si>
    <t>Kanalizácia Orechová ul.</t>
  </si>
  <si>
    <t>Kanalizácia 3 RD+prekrytie kanála +NN siete</t>
  </si>
  <si>
    <t xml:space="preserve">Kanalizácia Blavská </t>
  </si>
  <si>
    <t>Kanalizačné prípojky Jaslovské Bohunice</t>
  </si>
  <si>
    <t>Kanalizácia Trnavská, Orechová</t>
  </si>
  <si>
    <t>Miestne komunikácie Panské diely</t>
  </si>
  <si>
    <t>Chodníky a vjazdy Jaslovce, Bohunice</t>
  </si>
  <si>
    <t>5.</t>
  </si>
  <si>
    <t>Rekonštrukcia ciest na Nám. sv. Michala z rozpočtu VUC</t>
  </si>
  <si>
    <t>Rekonštrukcia MK Šidunky</t>
  </si>
  <si>
    <t>Chodník pri ceste III / 504 15</t>
  </si>
  <si>
    <t>Parkovisko pri MŠ</t>
  </si>
  <si>
    <t>Chodník pri starom cintoríne Bohunice</t>
  </si>
  <si>
    <t xml:space="preserve">Spomalovač </t>
  </si>
  <si>
    <t>Združ.chodník pre chodcov a cyklistov J.B-Paderovce</t>
  </si>
  <si>
    <t>Oplotenie MŠ</t>
  </si>
  <si>
    <t>Modernizácia  ZŠ s MŠ vl.zdroje</t>
  </si>
  <si>
    <t>Rekonštrukcia ZŠ - realizácia soklu</t>
  </si>
  <si>
    <t>Rekonštrukcia vstupu do obecnej knižnice</t>
  </si>
  <si>
    <t>Rekonštrukcia telocvične a spojovacieho traktu ZŠ</t>
  </si>
  <si>
    <t>Oplotenie školského areálu</t>
  </si>
  <si>
    <t>6.2.</t>
  </si>
  <si>
    <t>Rekonštrukcia Základnej školy</t>
  </si>
  <si>
    <t xml:space="preserve">Športoviská v areály Ubytovne </t>
  </si>
  <si>
    <t>Modernizácia fyzikálnej a biol. učebne z dotácie</t>
  </si>
  <si>
    <t>Modernizácia fyzikálnej a biol. učebne vl.zdroje 5%</t>
  </si>
  <si>
    <t>Zázemie tenisové kukrty</t>
  </si>
  <si>
    <t xml:space="preserve">Tribúna hlavné ihrisko,z dotácie </t>
  </si>
  <si>
    <t xml:space="preserve">Tribúna hlavné ihrisko,vl.zdroje </t>
  </si>
  <si>
    <t>Nafukovacia tenisová hala</t>
  </si>
  <si>
    <t>Rekonštrukcia posiľňovne</t>
  </si>
  <si>
    <t>Rekonštrukcia vstupu do Telocvične a posilňovne</t>
  </si>
  <si>
    <t>Rekonštrukcia domu kultúry Paderovce /+zateplenie/</t>
  </si>
  <si>
    <t xml:space="preserve">Realizácia parkovacích miest </t>
  </si>
  <si>
    <t>Horúcovod Krížna, Agátová, Záhradná, Čerešňová</t>
  </si>
  <si>
    <t>Výmenníková stanica Mlyn, zbytovacia časť</t>
  </si>
  <si>
    <t>Infraštruktúra Krátke Pole</t>
  </si>
  <si>
    <t>Infraštruktúra Panské diely - Dubová ulica</t>
  </si>
  <si>
    <t>Infraštruktúra Kopanice</t>
  </si>
  <si>
    <t>Rekonštrukcia strechy v areáli Mlyn</t>
  </si>
  <si>
    <t>Revitalizácia Sídlisko</t>
  </si>
  <si>
    <t>Spevnená plocha za starým OcÚ</t>
  </si>
  <si>
    <t>Oddychová zóna Panské diely</t>
  </si>
  <si>
    <t>Rekonštrukcia VO a inž siete J.Bohunice</t>
  </si>
  <si>
    <t>Detské ihriská v obci</t>
  </si>
  <si>
    <t>9.5</t>
  </si>
  <si>
    <t>Odkalisko Meandra</t>
  </si>
  <si>
    <t>Rekonštrukcia hrádze a rybníka</t>
  </si>
  <si>
    <t>Parčík pri Bohunke</t>
  </si>
  <si>
    <t>Domov sociálnych služieb-rek.a modernizácie</t>
  </si>
  <si>
    <t>10.3</t>
  </si>
  <si>
    <t>Rekonštrukcia Zdravotného strediska</t>
  </si>
  <si>
    <t xml:space="preserve">Protipovodňové opatrenia </t>
  </si>
  <si>
    <t xml:space="preserve"> Hasičská zbrojnica</t>
  </si>
  <si>
    <t xml:space="preserve">Rekonštrukcia obecnej radnice </t>
  </si>
  <si>
    <t>Bezbariérové vstupy do objektov pošty a OcÚ + vonk. Úpravy</t>
  </si>
  <si>
    <t xml:space="preserve">OcU - TZ doplnenie klimatizácie </t>
  </si>
  <si>
    <t>Rekonštrukcia elektrických rozvodov v objekte Ubytovne</t>
  </si>
  <si>
    <t>14.</t>
  </si>
  <si>
    <t>Zateplenie objektu Ubytovne</t>
  </si>
  <si>
    <t>Rekonštrukcia Ubytovne</t>
  </si>
  <si>
    <t>Rekonštrukcia garáží areál Ubytovne</t>
  </si>
  <si>
    <t>Spolu 717 - realizácia stavieb a ich techn.zhodnot.</t>
  </si>
  <si>
    <t>Výdavky kapitálové   S P O L U :</t>
  </si>
  <si>
    <t xml:space="preserve">Rozpočet subjektov  školstva </t>
  </si>
  <si>
    <t>Plnenie 2017</t>
  </si>
  <si>
    <t>Rozpočet 2019</t>
  </si>
  <si>
    <t>Rozpočet 2020</t>
  </si>
  <si>
    <t>Rozpočet 2021</t>
  </si>
  <si>
    <t>PK ZŠ zostatok dotácii z predch roku</t>
  </si>
  <si>
    <t>Ostatné príjmy zo ŠR  ZŠ</t>
  </si>
  <si>
    <t>Ostatné príjmy zo ŠR  ZUŠ</t>
  </si>
  <si>
    <t>Strava ZŠ a MŠ od rodičov</t>
  </si>
  <si>
    <t>Originálne kompetencie ZŠ</t>
  </si>
  <si>
    <t>Originálne kompetencie ZUŠ</t>
  </si>
  <si>
    <t>Príspevok na vzdeláv. z rozpočtu obce</t>
  </si>
  <si>
    <t>Vlastné príjmy ZŠ, MŠ</t>
  </si>
  <si>
    <t>Vlastné príjmy ZUŠ</t>
  </si>
  <si>
    <t xml:space="preserve">Bežné výdavky </t>
  </si>
  <si>
    <t>Základná škola  6.2 1.st.</t>
  </si>
  <si>
    <t>610 Mzdy</t>
  </si>
  <si>
    <t>620 Poistné</t>
  </si>
  <si>
    <t>630 Bežné výdavky</t>
  </si>
  <si>
    <t>640 Bežné transfery</t>
  </si>
  <si>
    <t xml:space="preserve">S P O L U </t>
  </si>
  <si>
    <t>Základná škola  6.2 2.st</t>
  </si>
  <si>
    <t>Materská škola 6.1</t>
  </si>
  <si>
    <t>Školský klub 6.4</t>
  </si>
  <si>
    <t>ŠJ pri ZŠ 6.3</t>
  </si>
  <si>
    <t>ŠJ pri  MŠ 6.3</t>
  </si>
  <si>
    <t>ZUŠ 6.5.</t>
  </si>
  <si>
    <t xml:space="preserve">Zariadenie  pre seniorov BOHUNKA </t>
  </si>
  <si>
    <t>Časť príjmová- bežný rozpočet v EUR</t>
  </si>
  <si>
    <t>pol</t>
  </si>
  <si>
    <t xml:space="preserve">plnenie </t>
  </si>
  <si>
    <t>Dotácia ŠR ZPS/Obec/</t>
  </si>
  <si>
    <t>zapojenie darov z min rokov</t>
  </si>
  <si>
    <t>72a</t>
  </si>
  <si>
    <t>Tuzemské dary</t>
  </si>
  <si>
    <t>Vlastné príjmy - za služby</t>
  </si>
  <si>
    <t>Vlastné príjmy- stravovanie klienti</t>
  </si>
  <si>
    <t>fPríjmy z ročného zúčt. ZP</t>
  </si>
  <si>
    <t>Príjmy z náhr. z pois. Plnenie</t>
  </si>
  <si>
    <t>72e</t>
  </si>
  <si>
    <t>Príjmy od ost. ver.spr- TTSK</t>
  </si>
  <si>
    <t>72c</t>
  </si>
  <si>
    <t>Príjmy od ost. ver.spr- Up</t>
  </si>
  <si>
    <t>72h</t>
  </si>
  <si>
    <t xml:space="preserve">Bežné príjmy spolu </t>
  </si>
  <si>
    <t>Príspevok z  rozpočtu obce</t>
  </si>
  <si>
    <t xml:space="preserve">SPOLU </t>
  </si>
  <si>
    <r>
      <t>Č</t>
    </r>
    <r>
      <rPr>
        <b/>
        <sz val="12"/>
        <rFont val="Arial CE"/>
        <charset val="238"/>
      </rPr>
      <t>asť výdavková - bežný rozpočet v EUR</t>
    </r>
  </si>
  <si>
    <t xml:space="preserve">Mzdy </t>
  </si>
  <si>
    <t xml:space="preserve">Odvody </t>
  </si>
  <si>
    <t xml:space="preserve">Tovary a služby </t>
  </si>
  <si>
    <t>Bežné transfery /PN/</t>
  </si>
  <si>
    <t xml:space="preserve">obstaranie kap.itál aktív </t>
  </si>
  <si>
    <t xml:space="preserve">Florian , rozhlas rekonštrukcia </t>
  </si>
  <si>
    <t>Transfery a dotácie-Farský úrad</t>
  </si>
  <si>
    <t>Mzdy a platy PČ</t>
  </si>
  <si>
    <t>Poistné PČ</t>
  </si>
  <si>
    <t xml:space="preserve"> Tovary a služby PČ</t>
  </si>
  <si>
    <t>Spolu PČ</t>
  </si>
  <si>
    <t xml:space="preserve">Bežné výdavky verejná správa </t>
  </si>
  <si>
    <t>Bežné výdavky podnik.činnosť</t>
  </si>
  <si>
    <t xml:space="preserve">Bežné výdavky obec spolu </t>
  </si>
  <si>
    <t xml:space="preserve">Bežné výdavky P14 VS </t>
  </si>
  <si>
    <t>Bežné výdavky P14 PČ</t>
  </si>
  <si>
    <t>Spolu VS</t>
  </si>
  <si>
    <t>Úroky z účtov VS</t>
  </si>
  <si>
    <t>Úroky z účtov PČ</t>
  </si>
  <si>
    <t>Finančné operácie-úvery</t>
  </si>
  <si>
    <t>Vrátené finančné zábezpeky</t>
  </si>
  <si>
    <t>PD Oddychová zóna Mlyn</t>
  </si>
  <si>
    <t>PD športoviská Paderovce</t>
  </si>
  <si>
    <t>PD Rek.nž.sietí Námestie SVM- Záhradná</t>
  </si>
  <si>
    <t>PD Zázemie OZ Meander</t>
  </si>
  <si>
    <t>Poplatok za komunál. odpady a DSO</t>
  </si>
  <si>
    <t>Poplatok za miestny rozvoj</t>
  </si>
  <si>
    <t>SPOLU ZŠ s MŠ</t>
  </si>
  <si>
    <t>Interiérové vybavenie PZ</t>
  </si>
  <si>
    <t>Školstvo - ostatné príjmy zo ŠR</t>
  </si>
  <si>
    <t>Strava zo ŠR /predškoláci, ŠJ pri ZŠ,HN/</t>
  </si>
  <si>
    <r>
      <t>I</t>
    </r>
    <r>
      <rPr>
        <sz val="11"/>
        <rFont val="Arial"/>
        <family val="2"/>
        <charset val="238"/>
      </rPr>
      <t>né príjmy z podnikania</t>
    </r>
  </si>
  <si>
    <t>rok 2022</t>
  </si>
  <si>
    <t>Za znečisťovanie ovzdušia</t>
  </si>
  <si>
    <t xml:space="preserve">Kapitálový transfer ŠR </t>
  </si>
  <si>
    <t>predpokl</t>
  </si>
  <si>
    <t>PD prechody pre chodcov</t>
  </si>
  <si>
    <t>upravený</t>
  </si>
  <si>
    <t>Prechody pre chodcov</t>
  </si>
  <si>
    <t>PD Krátke pole,Šidúnky</t>
  </si>
  <si>
    <t>PD meranie a regulácia</t>
  </si>
  <si>
    <t>Spojovací trakt TH - technické zhodnotenie</t>
  </si>
  <si>
    <t>Manažment obce/0111</t>
  </si>
  <si>
    <t>Členstvo obce v združeniach/0850</t>
  </si>
  <si>
    <t>.</t>
  </si>
  <si>
    <t>Podprogram 2.1</t>
  </si>
  <si>
    <r>
      <t>Propagácia a marketing/</t>
    </r>
    <r>
      <rPr>
        <i/>
        <sz val="11"/>
        <rFont val="Times New Roman"/>
        <family val="1"/>
        <charset val="238"/>
      </rPr>
      <t>0111/0620/0850</t>
    </r>
  </si>
  <si>
    <t>Cintorínske služby/0840</t>
  </si>
  <si>
    <t>Spoločný obecný úrad/0111/0560</t>
  </si>
  <si>
    <t>Matrika/0133</t>
  </si>
  <si>
    <t>Register obyvateľov,adries/0111</t>
  </si>
  <si>
    <t>Zber a likvidácia odpadu/0510</t>
  </si>
  <si>
    <t>Nakladanie s odpadovými vodami/0520</t>
  </si>
  <si>
    <t>Likvidácia divokých skládok/0510</t>
  </si>
  <si>
    <t>Vratka Spoločný obecný úrad</t>
  </si>
  <si>
    <t>Podprogram 5.1</t>
  </si>
  <si>
    <t>Komunikácie/0411</t>
  </si>
  <si>
    <t>Materská škola/09111:</t>
  </si>
  <si>
    <t>Základná škola/09121/09211:</t>
  </si>
  <si>
    <t>CVČ/0950:</t>
  </si>
  <si>
    <t>7.2.1 Futbalový klub/0810</t>
  </si>
  <si>
    <t>7.2.2 Tenisový klub/0810</t>
  </si>
  <si>
    <t>7.2.3 Stolnotenisový klub/0810</t>
  </si>
  <si>
    <t>7.2.4 Klub silového trojboja/0810</t>
  </si>
  <si>
    <t>7.2.5 Klub futbalových veteránov/0810</t>
  </si>
  <si>
    <t>7.2.6 Vodácky klub/0810</t>
  </si>
  <si>
    <t>7.2.7 Klub paraglindingu/0810</t>
  </si>
  <si>
    <t>7.2.8 Posilňovňa/telocvičňa/0810</t>
  </si>
  <si>
    <t>7.2.9 Rybárský šport - OZ Meander/0810</t>
  </si>
  <si>
    <t>7.2.10 Jazdecký šport - Jazdecký klub AXA/0810</t>
  </si>
  <si>
    <t>7.2.11 Poľovnícke združenie/0810</t>
  </si>
  <si>
    <t>7.2.12 Klub tenisových amatérov/0810</t>
  </si>
  <si>
    <t>7.2.13 Tenisový klub TK E.K./0810</t>
  </si>
  <si>
    <t>Podpora športu pre všetkých/0810</t>
  </si>
  <si>
    <t xml:space="preserve"> Knižnica/0820</t>
  </si>
  <si>
    <t>Podpora malej tradičnej kultúry/0820</t>
  </si>
  <si>
    <t>Kultúrne leto Jaslovské Bohunice/0820</t>
  </si>
  <si>
    <t>Zachovanie historických cirkevných stavieb a pamiatok/0820</t>
  </si>
  <si>
    <t>Zázemie kultúrneho života/0820</t>
  </si>
  <si>
    <t>Budovanie základne pre všeobecný rozvoj obce/0620</t>
  </si>
  <si>
    <t>Bývanie a občianská vybavenosť/0620/0660</t>
  </si>
  <si>
    <t>Verejné osvetlenie/0620</t>
  </si>
  <si>
    <t>Verejna zeleň a drobná oddychová architektúra/0640</t>
  </si>
  <si>
    <t>Závlahový vodovod/0421</t>
  </si>
  <si>
    <t>Zásobovanie pitnou vodou/0620</t>
  </si>
  <si>
    <t>Starostlivosť o vodné plochy/0620</t>
  </si>
  <si>
    <t>Personálne a technické zabezpečenie obsluhy a údržby/0620</t>
  </si>
  <si>
    <t>Dotácie a príspevky sociálnej pomoci/1020/1040/1070</t>
  </si>
  <si>
    <t>Opatrovateľská služba, ZpS/1020</t>
  </si>
  <si>
    <t>Zdravotné stredisko/0760</t>
  </si>
  <si>
    <t>Protipožiarna ochrana a protipovodňová ochrana/0320/0421/0451</t>
  </si>
  <si>
    <t>Civilná ochrana/0111</t>
  </si>
  <si>
    <t>Podprogram 12.1</t>
  </si>
  <si>
    <t>Správa obce/0111/0112/0160</t>
  </si>
  <si>
    <t>Dlhová služba/0170</t>
  </si>
  <si>
    <t>Podprogram 13.1</t>
  </si>
  <si>
    <t>Areál ubytovne/0620</t>
  </si>
  <si>
    <t>Podnikateľská činnosť /od r. 2019 rozpočtovaná/0411</t>
  </si>
  <si>
    <t>pol.</t>
  </si>
  <si>
    <t>FK</t>
  </si>
  <si>
    <t xml:space="preserve">predpoklad </t>
  </si>
  <si>
    <t>Príspevok z MPSVaR-ŠR</t>
  </si>
  <si>
    <t>KZ</t>
  </si>
  <si>
    <t>PD Hasičská zbrojnica, zmena projektu, autorský dozor</t>
  </si>
  <si>
    <t>Rekonštrukcia telocvične v areáli Ubytovne</t>
  </si>
  <si>
    <t>PD zateplenie bytového domu 420</t>
  </si>
  <si>
    <t>Zázemie Meander</t>
  </si>
  <si>
    <t>Pumptrack</t>
  </si>
  <si>
    <t>Transfer Farský úrad /Útulok</t>
  </si>
  <si>
    <t>Strava zo ŠR diétne stravovanie</t>
  </si>
  <si>
    <t>Podprogram 3.5</t>
  </si>
  <si>
    <t>Strava  od rodičov/MR</t>
  </si>
  <si>
    <t>PD chodníky Záhradná ulica</t>
  </si>
  <si>
    <t>PD športovo.rek.komplex Ubytovňa, rozšírenie tan.sála</t>
  </si>
  <si>
    <t>Meranie a regulácia , areál Ubytovňa</t>
  </si>
  <si>
    <t>Parkovisko Sídlisko, pri št.ceste</t>
  </si>
  <si>
    <t>Športový areál/športoviská 0810</t>
  </si>
  <si>
    <t>Rekonštrukcia inžinierske siete a chodníky, Jaslovce</t>
  </si>
  <si>
    <t>Rekonštrukcia inžinierske siete a chodníky, Nová ul.</t>
  </si>
  <si>
    <t xml:space="preserve">Rekonštrukcia inžinierske siete a chodníky,Orechová </t>
  </si>
  <si>
    <t>Stavebný úrad/0111</t>
  </si>
  <si>
    <t>Tovary a služby údržba obce</t>
  </si>
  <si>
    <t xml:space="preserve">Tovary a služby nájomné byty </t>
  </si>
  <si>
    <t>Kalová jama vrátane rekonštrukcie stavidiel 1,2,3,rek. mosta</t>
  </si>
  <si>
    <t xml:space="preserve">Prijaté finančné zábezpeky , predaj pozemky </t>
  </si>
  <si>
    <t>Plnenie 2018</t>
  </si>
  <si>
    <t>Predpoklad 2019</t>
  </si>
  <si>
    <t>Rozpočet 2022</t>
  </si>
  <si>
    <t>Zostatok-príjem za stravu z predch. Roku</t>
  </si>
  <si>
    <t>Spolu bežné príjmy</t>
  </si>
  <si>
    <t>Výdavky bežné spolu</t>
  </si>
  <si>
    <t>713 Kapitálové výdavky</t>
  </si>
  <si>
    <t>Dotácia strava ZŠ a MŠ/HN</t>
  </si>
  <si>
    <t>Dotácia z obce digitalizácia/ BV klíma</t>
  </si>
  <si>
    <t>Dotácia z obce  asistent učiteľa</t>
  </si>
  <si>
    <t>Rozpočet  na roky 2017-2022</t>
  </si>
  <si>
    <t xml:space="preserve">Bežné príjmy </t>
  </si>
  <si>
    <t>Prenesené kompetencie ZŠ</t>
  </si>
  <si>
    <t xml:space="preserve">Príspevok z obce doprava žiakov  z Paderoviec </t>
  </si>
  <si>
    <t>Kapitálové príjmy a  výdavky ŠJ pri MŠ 6.3</t>
  </si>
  <si>
    <t>Dotácia z rozpočtu obce</t>
  </si>
  <si>
    <t>4204.00</t>
  </si>
  <si>
    <t>Tovary a služby /DHZO/</t>
  </si>
  <si>
    <t>Zostatok z predchádzajúcich rokov- ŠR/obec</t>
  </si>
  <si>
    <t xml:space="preserve">PD výťah v Základnej škole </t>
  </si>
  <si>
    <t xml:space="preserve">Suma určená odhadom, uvažuje sa s vysporiadaním pozemkov na Šidúnkoch, Novejulici, resp. v iných častiach obce, </t>
  </si>
  <si>
    <t>Predpokladá sa s rozširovaním kamerového systému v obci</t>
  </si>
  <si>
    <t>Doplatok za rok 2019</t>
  </si>
  <si>
    <t>PD prepojenie kanalizácie Šidúnky, Krátke pole, Sídl</t>
  </si>
  <si>
    <t>Čiastka nebola vyčerpaná v roku 2019</t>
  </si>
  <si>
    <t>Uvažuje sa s vypracovaním PD oproti CHVB</t>
  </si>
  <si>
    <t>PD chodníky Záhradná ulica, Námestie sv.Michala</t>
  </si>
  <si>
    <t>Doriešenie spevnených plôch po výmene VO a inž. sietí</t>
  </si>
  <si>
    <t>Prenos z MR, v r. 2019 čerpanie na PD teplov.prípojka NTH</t>
  </si>
  <si>
    <t>Prebieha zmena ÚP 7/2019</t>
  </si>
  <si>
    <t>Jedná sa o dopracovanie PD pre rozkopávkové povolenie</t>
  </si>
  <si>
    <t>Nevyhnutné zateplenie bytového domu 420</t>
  </si>
  <si>
    <t>Dopracovanie PD podľa zmeny ÚP 7/2019</t>
  </si>
  <si>
    <t>Čiastka nebola dočerpaná v roku 2019</t>
  </si>
  <si>
    <t>Čiastka nebola čerpaná v roku 2019</t>
  </si>
  <si>
    <t>Autorský dozor na HZ</t>
  </si>
  <si>
    <t>PD športovo spoločenský komplex Ubytovňa - rozšír.</t>
  </si>
  <si>
    <t>Nutnosť rozšírenia sály pre potreby obce a občanov</t>
  </si>
  <si>
    <t>Je predpoklad, že po verejnom obstarávaní sa začne s realizáciou v II. polroku 2020</t>
  </si>
  <si>
    <t>Čiastka sa bude čerpať na základe požiadaviek občanov</t>
  </si>
  <si>
    <t>Jedná sa o platbu DPH za 12/2020 a realizáciu III. Etapy</t>
  </si>
  <si>
    <t>Realizácia prechodu oproti CHVB</t>
  </si>
  <si>
    <t>Parkovisko Sídlisko - pri štátnej ceste</t>
  </si>
  <si>
    <t>Realizácia po vysporiadaní pozemkov s TTSK</t>
  </si>
  <si>
    <t>Doplatok DPH za 12/2020</t>
  </si>
  <si>
    <t>Fin. čiastka z dotácie zo ŠR a EU  na realizáciu fyzikálnej a biologickej/chemickej učebne</t>
  </si>
  <si>
    <t>Vlastné zdroje na realizáciu F/B/CH učebne</t>
  </si>
  <si>
    <t>Plánuje sa s postupnou rekonštrukciou telocvične v areály Ubytovne</t>
  </si>
  <si>
    <t>Rozpočtované na základe žiadosti 70 rodičov doručenej na OcÚ</t>
  </si>
  <si>
    <t>Predpokladá sa s realizáciou časti chodníkov na Orechovej ulici-novovybudovaná časť</t>
  </si>
  <si>
    <t>S realizáciou sa začne až po vysporiadaní pozemku</t>
  </si>
  <si>
    <t>Doplatok DPH, drobné nedorobky</t>
  </si>
  <si>
    <t>Položka bola vytvorená z dôvodu prehľadu vynaložených investícií do inž. Sietí pri rekonštrukcii jednotlivých ulíc</t>
  </si>
  <si>
    <t>Čiastka sa bude čerpať na základe požiadaviek obyvateľov</t>
  </si>
  <si>
    <t>Kalová jama vrátane rekonštrukcie stavidiel 1,2,3, oprava mosta</t>
  </si>
  <si>
    <t>Čiastka je predpokladaná, zahŕňa opravu stavidiel a kalovej jamy</t>
  </si>
  <si>
    <t xml:space="preserve">Čiastka rozpočtovaná na základe požiadavky OZ Meander </t>
  </si>
  <si>
    <t>Je predpoklad dokončenia HZ v budúcom roku</t>
  </si>
  <si>
    <t>Doplatok DPH + dokončenie hromozvodu</t>
  </si>
  <si>
    <t xml:space="preserve">Merania a regulácia v areáli Ubytovne </t>
  </si>
  <si>
    <t>Potreba vyplynula z nutnosti regulácie MaR v areáli Ubyt.</t>
  </si>
  <si>
    <t xml:space="preserve">Parkovisko areál Ubytovne </t>
  </si>
  <si>
    <t xml:space="preserve">Dobudovanie parkovacích miest v areáli Ubytovne </t>
  </si>
  <si>
    <t>Uvažuje sa s postupnou modernizáciou  miestneho rozhlasu v jednotlivých častiach obce</t>
  </si>
  <si>
    <t>Obec podala žiadosť do Envirofondu na multikáru s príslušenstvom, čiastka je predpoklad doplatenia výdavku z vlastných zdrojov</t>
  </si>
  <si>
    <t>Obec obdržala finančné prostriedky v roku 2018 z MV na vzduchotechniku v hasičskej zbrojnice, predpokladá sa použite v roku 2020</t>
  </si>
  <si>
    <t>Vlasté zdroje na vzduchotechniku v HZ</t>
  </si>
  <si>
    <t>Uvažuje sa so zakúpením hracieho prvku do oddychovej zóny pri Mlyne a vybudovanie multifunkčného ihriska v Paderovciach</t>
  </si>
  <si>
    <t>PD výťah Základná škola</t>
  </si>
  <si>
    <t>Uvažujeme s realizáciou výťahu v budove Základnej školy</t>
  </si>
  <si>
    <t>Parkovisko, areál  Ubytovňa</t>
  </si>
  <si>
    <t>Čiastka sa bude čerpať v prípade nutnosti realizácie protipovodňových opatrení</t>
  </si>
  <si>
    <t>Stručný komentár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</si>
</sst>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 ;\-#,##0\ "/>
  </numFmts>
  <fonts count="95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4"/>
      <name val="Arial"/>
      <family val="2"/>
      <charset val="238"/>
    </font>
    <font>
      <b/>
      <sz val="14"/>
      <color indexed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sz val="12"/>
      <name val="Arial"/>
      <family val="2"/>
      <charset val="238"/>
    </font>
    <font>
      <b/>
      <sz val="12"/>
      <color indexed="48"/>
      <name val="Arial"/>
      <family val="2"/>
      <charset val="238"/>
    </font>
    <font>
      <b/>
      <sz val="10"/>
      <color indexed="48"/>
      <name val="Arial"/>
      <family val="2"/>
      <charset val="238"/>
    </font>
    <font>
      <b/>
      <sz val="11"/>
      <color indexed="48"/>
      <name val="Arial"/>
      <family val="2"/>
      <charset val="238"/>
    </font>
    <font>
      <b/>
      <sz val="12"/>
      <color indexed="12"/>
      <name val="Arial"/>
      <family val="2"/>
      <charset val="238"/>
    </font>
    <font>
      <b/>
      <sz val="10"/>
      <color indexed="12"/>
      <name val="Arial"/>
      <family val="2"/>
      <charset val="238"/>
    </font>
    <font>
      <b/>
      <sz val="12"/>
      <color indexed="17"/>
      <name val="Arial"/>
      <family val="2"/>
      <charset val="238"/>
    </font>
    <font>
      <b/>
      <sz val="10"/>
      <color indexed="17"/>
      <name val="Arial"/>
      <family val="2"/>
      <charset val="238"/>
    </font>
    <font>
      <sz val="11"/>
      <color indexed="14"/>
      <name val="Arial"/>
      <family val="2"/>
      <charset val="238"/>
    </font>
    <font>
      <b/>
      <sz val="12"/>
      <color indexed="14"/>
      <name val="Arial"/>
      <family val="2"/>
      <charset val="238"/>
    </font>
    <font>
      <b/>
      <sz val="10"/>
      <color indexed="14"/>
      <name val="Arial"/>
      <family val="2"/>
      <charset val="238"/>
    </font>
    <font>
      <sz val="11"/>
      <color indexed="10"/>
      <name val="Arial"/>
      <family val="2"/>
      <charset val="238"/>
    </font>
    <font>
      <b/>
      <sz val="10"/>
      <color indexed="10"/>
      <name val="Arial"/>
      <family val="2"/>
      <charset val="238"/>
    </font>
    <font>
      <sz val="10"/>
      <color indexed="10"/>
      <name val="Arial"/>
      <family val="2"/>
      <charset val="238"/>
    </font>
    <font>
      <b/>
      <sz val="14"/>
      <name val="Times New Roman"/>
      <family val="1"/>
      <charset val="238"/>
    </font>
    <font>
      <b/>
      <i/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i/>
      <sz val="10"/>
      <name val="Arial"/>
      <family val="2"/>
      <charset val="238"/>
    </font>
    <font>
      <b/>
      <sz val="12"/>
      <color indexed="48"/>
      <name val="Times New Roman"/>
      <family val="1"/>
      <charset val="238"/>
    </font>
    <font>
      <b/>
      <sz val="12"/>
      <color indexed="17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2"/>
      <color indexed="10"/>
      <name val="Times New Roman"/>
      <family val="1"/>
      <charset val="238"/>
    </font>
    <font>
      <b/>
      <i/>
      <sz val="10"/>
      <color indexed="48"/>
      <name val="Arial"/>
      <family val="2"/>
      <charset val="238"/>
    </font>
    <font>
      <b/>
      <i/>
      <sz val="10"/>
      <color indexed="17"/>
      <name val="Arial"/>
      <family val="2"/>
      <charset val="238"/>
    </font>
    <font>
      <b/>
      <sz val="10"/>
      <color indexed="10"/>
      <name val="Times New Roman"/>
      <family val="1"/>
      <charset val="238"/>
    </font>
    <font>
      <b/>
      <sz val="12"/>
      <color indexed="12"/>
      <name val="Times New Roman"/>
      <family val="1"/>
      <charset val="238"/>
    </font>
    <font>
      <b/>
      <i/>
      <sz val="10"/>
      <color indexed="12"/>
      <name val="Arial"/>
      <family val="2"/>
      <charset val="238"/>
    </font>
    <font>
      <i/>
      <sz val="10"/>
      <name val="Arial"/>
      <family val="2"/>
      <charset val="238"/>
    </font>
    <font>
      <i/>
      <sz val="9"/>
      <name val="Arial"/>
      <family val="2"/>
      <charset val="238"/>
    </font>
    <font>
      <u/>
      <sz val="12"/>
      <name val="Times New Roman"/>
      <family val="1"/>
      <charset val="238"/>
    </font>
    <font>
      <u/>
      <sz val="10"/>
      <name val="Arial"/>
      <family val="2"/>
      <charset val="238"/>
    </font>
    <font>
      <b/>
      <sz val="12"/>
      <color indexed="14"/>
      <name val="Times New Roman"/>
      <family val="1"/>
      <charset val="238"/>
    </font>
    <font>
      <sz val="10"/>
      <name val="Arial CE"/>
      <charset val="238"/>
    </font>
    <font>
      <sz val="10"/>
      <color rgb="FF7030A0"/>
      <name val="Arial"/>
      <family val="2"/>
      <charset val="238"/>
    </font>
    <font>
      <sz val="11"/>
      <name val="Times New Roman"/>
      <family val="1"/>
      <charset val="238"/>
    </font>
    <font>
      <b/>
      <sz val="10"/>
      <color theme="8" tint="-0.249977111117893"/>
      <name val="Arial"/>
      <family val="2"/>
      <charset val="238"/>
    </font>
    <font>
      <b/>
      <sz val="10"/>
      <color rgb="FF7030A0"/>
      <name val="Arial"/>
      <family val="2"/>
      <charset val="238"/>
    </font>
    <font>
      <sz val="10"/>
      <name val="Times New Roman"/>
      <family val="1"/>
      <charset val="238"/>
    </font>
    <font>
      <b/>
      <sz val="10"/>
      <color rgb="FF002060"/>
      <name val="Arial"/>
      <family val="2"/>
      <charset val="238"/>
    </font>
    <font>
      <b/>
      <sz val="10"/>
      <color rgb="FFC00000"/>
      <name val="Arial"/>
      <family val="2"/>
      <charset val="238"/>
    </font>
    <font>
      <b/>
      <sz val="10"/>
      <color rgb="FFFF00FF"/>
      <name val="Arial"/>
      <family val="2"/>
      <charset val="238"/>
    </font>
    <font>
      <sz val="10"/>
      <color theme="9" tint="-0.249977111117893"/>
      <name val="Arial"/>
      <family val="2"/>
      <charset val="238"/>
    </font>
    <font>
      <b/>
      <sz val="10"/>
      <color theme="9" tint="-0.499984740745262"/>
      <name val="Arial"/>
      <family val="2"/>
      <charset val="238"/>
    </font>
    <font>
      <b/>
      <sz val="10"/>
      <color rgb="FFFF0000"/>
      <name val="Arial"/>
      <family val="2"/>
      <charset val="238"/>
    </font>
    <font>
      <u/>
      <sz val="10"/>
      <color theme="5" tint="-0.499984740745262"/>
      <name val="Arial"/>
      <family val="2"/>
      <charset val="238"/>
    </font>
    <font>
      <sz val="10"/>
      <color rgb="FFFF00FF"/>
      <name val="Arial"/>
      <family val="2"/>
      <charset val="238"/>
    </font>
    <font>
      <b/>
      <sz val="12"/>
      <color rgb="FFFF00FF"/>
      <name val="Times New Roman"/>
      <family val="1"/>
      <charset val="238"/>
    </font>
    <font>
      <b/>
      <i/>
      <sz val="10"/>
      <color rgb="FFFF00FF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sz val="9"/>
      <color indexed="62"/>
      <name val="Arial"/>
      <family val="2"/>
      <charset val="238"/>
    </font>
    <font>
      <b/>
      <sz val="9"/>
      <color indexed="53"/>
      <name val="Arial"/>
      <family val="2"/>
      <charset val="238"/>
    </font>
    <font>
      <b/>
      <sz val="9"/>
      <color indexed="10"/>
      <name val="Arial"/>
      <family val="2"/>
      <charset val="238"/>
    </font>
    <font>
      <b/>
      <sz val="10"/>
      <color theme="5" tint="-0.249977111117893"/>
      <name val="Arial"/>
      <family val="2"/>
      <charset val="238"/>
    </font>
    <font>
      <sz val="9"/>
      <color indexed="53"/>
      <name val="Arial"/>
      <family val="2"/>
      <charset val="238"/>
    </font>
    <font>
      <sz val="9"/>
      <color indexed="10"/>
      <name val="Arial"/>
      <family val="2"/>
      <charset val="238"/>
    </font>
    <font>
      <sz val="10"/>
      <color theme="5" tint="-0.249977111117893"/>
      <name val="Arial"/>
      <family val="2"/>
      <charset val="238"/>
    </font>
    <font>
      <sz val="9"/>
      <color rgb="FFFF0000"/>
      <name val="Arial"/>
      <family val="2"/>
      <charset val="238"/>
    </font>
    <font>
      <b/>
      <sz val="9"/>
      <color rgb="FFFF0000"/>
      <name val="Arial"/>
      <family val="2"/>
      <charset val="238"/>
    </font>
    <font>
      <b/>
      <sz val="9"/>
      <color indexed="62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9"/>
      <color indexed="17"/>
      <name val="Arial"/>
      <family val="2"/>
      <charset val="238"/>
    </font>
    <font>
      <sz val="9"/>
      <color indexed="17"/>
      <name val="Arial"/>
      <family val="2"/>
      <charset val="238"/>
    </font>
    <font>
      <b/>
      <sz val="9"/>
      <color indexed="58"/>
      <name val="Arial"/>
      <family val="2"/>
      <charset val="238"/>
    </font>
    <font>
      <b/>
      <sz val="12"/>
      <name val="Arial CE"/>
      <charset val="238"/>
    </font>
    <font>
      <sz val="11"/>
      <name val="Arial CE"/>
      <charset val="238"/>
    </font>
    <font>
      <b/>
      <sz val="10"/>
      <name val="Arial CE"/>
      <charset val="238"/>
    </font>
    <font>
      <b/>
      <sz val="12"/>
      <color indexed="48"/>
      <name val="Arial CE"/>
      <charset val="238"/>
    </font>
    <font>
      <b/>
      <u/>
      <sz val="10"/>
      <color theme="8" tint="-0.249977111117893"/>
      <name val="Arial CE"/>
      <charset val="238"/>
    </font>
    <font>
      <b/>
      <u/>
      <sz val="10"/>
      <name val="Arial CE"/>
      <charset val="238"/>
    </font>
    <font>
      <i/>
      <sz val="10"/>
      <name val="Arial CE"/>
      <charset val="238"/>
    </font>
    <font>
      <sz val="12"/>
      <name val="Arial CE"/>
      <charset val="238"/>
    </font>
    <font>
      <sz val="10"/>
      <color theme="8" tint="-0.499984740745262"/>
      <name val="Arial"/>
      <family val="2"/>
      <charset val="238"/>
    </font>
    <font>
      <sz val="10"/>
      <color theme="6"/>
      <name val="Arial"/>
      <family val="2"/>
      <charset val="238"/>
    </font>
    <font>
      <b/>
      <sz val="12"/>
      <color theme="5" tint="-0.249977111117893"/>
      <name val="Times New Roman"/>
      <family val="1"/>
      <charset val="238"/>
    </font>
    <font>
      <b/>
      <sz val="10"/>
      <color rgb="FF00B050"/>
      <name val="Arial"/>
      <family val="2"/>
      <charset val="238"/>
    </font>
    <font>
      <i/>
      <sz val="11"/>
      <name val="Times New Roman"/>
      <family val="1"/>
      <charset val="238"/>
    </font>
    <font>
      <sz val="10"/>
      <color theme="5" tint="-0.499984740745262"/>
      <name val="Arial"/>
      <family val="2"/>
      <charset val="238"/>
    </font>
    <font>
      <sz val="12"/>
      <color theme="5" tint="-0.499984740745262"/>
      <name val="Times New Roman"/>
      <family val="1"/>
      <charset val="238"/>
    </font>
    <font>
      <u/>
      <sz val="12"/>
      <color theme="5" tint="-0.499984740745262"/>
      <name val="Times New Roman"/>
      <family val="1"/>
      <charset val="238"/>
    </font>
    <font>
      <b/>
      <sz val="10"/>
      <color theme="4" tint="-0.499984740745262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theme="1"/>
      <name val="Arial CE"/>
      <charset val="238"/>
    </font>
    <font>
      <b/>
      <sz val="12"/>
      <color theme="1"/>
      <name val="Arial"/>
      <family val="2"/>
      <charset val="238"/>
    </font>
    <font>
      <b/>
      <sz val="11"/>
      <color theme="8" tint="-0.249977111117893"/>
      <name val="Arial CE"/>
      <charset val="238"/>
    </font>
    <font>
      <b/>
      <sz val="11"/>
      <color theme="1"/>
      <name val="Arial"/>
      <family val="2"/>
      <charset val="238"/>
    </font>
  </fonts>
  <fills count="1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A18F98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CFF"/>
        <bgColor indexed="64"/>
      </patternFill>
    </fill>
  </fills>
  <borders count="7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1" fillId="0" borderId="0"/>
  </cellStyleXfs>
  <cellXfs count="989">
    <xf numFmtId="0" fontId="0" fillId="0" borderId="0" xfId="0"/>
    <xf numFmtId="0" fontId="2" fillId="0" borderId="0" xfId="0" applyFont="1"/>
    <xf numFmtId="3" fontId="0" fillId="0" borderId="0" xfId="0" applyNumberFormat="1" applyAlignment="1">
      <alignment horizontal="right"/>
    </xf>
    <xf numFmtId="3" fontId="0" fillId="0" borderId="0" xfId="0" applyNumberFormat="1"/>
    <xf numFmtId="0" fontId="3" fillId="0" borderId="0" xfId="0" applyFont="1" applyAlignment="1">
      <alignment horizontal="center"/>
    </xf>
    <xf numFmtId="3" fontId="0" fillId="0" borderId="0" xfId="0" applyNumberFormat="1" applyBorder="1" applyAlignment="1">
      <alignment horizontal="right"/>
    </xf>
    <xf numFmtId="3" fontId="0" fillId="0" borderId="0" xfId="0" applyNumberFormat="1" applyBorder="1"/>
    <xf numFmtId="0" fontId="0" fillId="0" borderId="0" xfId="0" applyBorder="1"/>
    <xf numFmtId="0" fontId="4" fillId="0" borderId="1" xfId="0" applyFont="1" applyBorder="1"/>
    <xf numFmtId="3" fontId="5" fillId="0" borderId="1" xfId="0" applyNumberFormat="1" applyFont="1" applyBorder="1" applyAlignment="1">
      <alignment horizontal="right" wrapText="1"/>
    </xf>
    <xf numFmtId="3" fontId="5" fillId="0" borderId="1" xfId="0" applyNumberFormat="1" applyFont="1" applyBorder="1" applyAlignment="1">
      <alignment horizontal="right"/>
    </xf>
    <xf numFmtId="3" fontId="5" fillId="0" borderId="1" xfId="0" applyNumberFormat="1" applyFont="1" applyBorder="1" applyAlignment="1">
      <alignment horizontal="center"/>
    </xf>
    <xf numFmtId="0" fontId="5" fillId="0" borderId="1" xfId="0" applyFont="1" applyBorder="1"/>
    <xf numFmtId="3" fontId="1" fillId="0" borderId="1" xfId="0" applyNumberFormat="1" applyFont="1" applyBorder="1" applyAlignment="1">
      <alignment horizontal="center"/>
    </xf>
    <xf numFmtId="3" fontId="6" fillId="0" borderId="1" xfId="0" applyNumberFormat="1" applyFont="1" applyBorder="1"/>
    <xf numFmtId="0" fontId="6" fillId="0" borderId="1" xfId="0" applyFont="1" applyBorder="1"/>
    <xf numFmtId="3" fontId="1" fillId="0" borderId="1" xfId="0" applyNumberFormat="1" applyFont="1" applyBorder="1" applyAlignment="1">
      <alignment horizontal="right" wrapText="1"/>
    </xf>
    <xf numFmtId="3" fontId="1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wrapText="1"/>
    </xf>
    <xf numFmtId="3" fontId="1" fillId="0" borderId="1" xfId="0" applyNumberFormat="1" applyFont="1" applyBorder="1"/>
    <xf numFmtId="3" fontId="5" fillId="0" borderId="1" xfId="0" applyNumberFormat="1" applyFont="1" applyBorder="1"/>
    <xf numFmtId="0" fontId="7" fillId="0" borderId="1" xfId="0" applyFont="1" applyBorder="1"/>
    <xf numFmtId="3" fontId="6" fillId="0" borderId="0" xfId="0" applyNumberFormat="1" applyFont="1" applyBorder="1"/>
    <xf numFmtId="0" fontId="6" fillId="0" borderId="0" xfId="0" applyFont="1" applyBorder="1"/>
    <xf numFmtId="3" fontId="1" fillId="0" borderId="0" xfId="0" applyNumberFormat="1" applyFont="1" applyBorder="1" applyAlignment="1">
      <alignment horizontal="right" wrapText="1"/>
    </xf>
    <xf numFmtId="3" fontId="1" fillId="0" borderId="0" xfId="0" applyNumberFormat="1" applyFont="1" applyBorder="1" applyAlignment="1">
      <alignment horizontal="right"/>
    </xf>
    <xf numFmtId="0" fontId="9" fillId="0" borderId="1" xfId="0" applyFont="1" applyBorder="1"/>
    <xf numFmtId="3" fontId="10" fillId="0" borderId="1" xfId="0" applyNumberFormat="1" applyFont="1" applyBorder="1"/>
    <xf numFmtId="0" fontId="11" fillId="0" borderId="1" xfId="0" applyFont="1" applyBorder="1"/>
    <xf numFmtId="3" fontId="10" fillId="0" borderId="1" xfId="0" applyNumberFormat="1" applyFont="1" applyBorder="1" applyAlignment="1">
      <alignment horizontal="right"/>
    </xf>
    <xf numFmtId="3" fontId="5" fillId="0" borderId="0" xfId="0" applyNumberFormat="1" applyFont="1" applyBorder="1" applyAlignment="1">
      <alignment horizontal="right" wrapText="1"/>
    </xf>
    <xf numFmtId="0" fontId="5" fillId="0" borderId="0" xfId="0" applyFont="1" applyBorder="1"/>
    <xf numFmtId="3" fontId="5" fillId="0" borderId="0" xfId="0" applyNumberFormat="1" applyFont="1" applyBorder="1" applyAlignment="1">
      <alignment horizontal="right"/>
    </xf>
    <xf numFmtId="0" fontId="8" fillId="0" borderId="1" xfId="0" applyFont="1" applyBorder="1"/>
    <xf numFmtId="0" fontId="12" fillId="0" borderId="1" xfId="0" applyFont="1" applyBorder="1"/>
    <xf numFmtId="3" fontId="13" fillId="0" borderId="1" xfId="0" applyNumberFormat="1" applyFont="1" applyBorder="1"/>
    <xf numFmtId="0" fontId="14" fillId="0" borderId="1" xfId="0" applyFont="1" applyBorder="1"/>
    <xf numFmtId="3" fontId="15" fillId="0" borderId="1" xfId="0" applyNumberFormat="1" applyFont="1" applyBorder="1"/>
    <xf numFmtId="0" fontId="6" fillId="0" borderId="1" xfId="0" applyFont="1" applyBorder="1" applyAlignment="1">
      <alignment horizontal="left"/>
    </xf>
    <xf numFmtId="0" fontId="16" fillId="0" borderId="1" xfId="0" applyFont="1" applyBorder="1"/>
    <xf numFmtId="0" fontId="17" fillId="0" borderId="1" xfId="0" applyFont="1" applyBorder="1"/>
    <xf numFmtId="3" fontId="18" fillId="0" borderId="1" xfId="0" applyNumberFormat="1" applyFont="1" applyBorder="1" applyAlignment="1">
      <alignment horizontal="right" wrapText="1"/>
    </xf>
    <xf numFmtId="3" fontId="18" fillId="0" borderId="1" xfId="0" applyNumberFormat="1" applyFont="1" applyBorder="1" applyAlignment="1">
      <alignment horizontal="right"/>
    </xf>
    <xf numFmtId="0" fontId="3" fillId="0" borderId="1" xfId="0" applyFont="1" applyBorder="1"/>
    <xf numFmtId="0" fontId="19" fillId="0" borderId="1" xfId="0" applyFont="1" applyBorder="1"/>
    <xf numFmtId="3" fontId="20" fillId="0" borderId="1" xfId="0" applyNumberFormat="1" applyFont="1" applyBorder="1"/>
    <xf numFmtId="0" fontId="6" fillId="0" borderId="0" xfId="0" applyFont="1" applyFill="1" applyBorder="1"/>
    <xf numFmtId="0" fontId="4" fillId="0" borderId="0" xfId="0" applyFont="1"/>
    <xf numFmtId="3" fontId="0" fillId="0" borderId="0" xfId="0" applyNumberFormat="1" applyAlignment="1">
      <alignment horizontal="right" vertical="center"/>
    </xf>
    <xf numFmtId="3" fontId="21" fillId="0" borderId="0" xfId="0" applyNumberFormat="1" applyFont="1" applyAlignment="1">
      <alignment horizontal="right" vertical="center"/>
    </xf>
    <xf numFmtId="3" fontId="0" fillId="0" borderId="4" xfId="0" applyNumberFormat="1" applyBorder="1" applyAlignment="1">
      <alignment horizontal="center"/>
    </xf>
    <xf numFmtId="3" fontId="0" fillId="0" borderId="5" xfId="0" applyNumberFormat="1" applyBorder="1" applyAlignment="1">
      <alignment horizontal="center" vertical="center"/>
    </xf>
    <xf numFmtId="3" fontId="0" fillId="0" borderId="4" xfId="0" applyNumberFormat="1" applyBorder="1" applyAlignment="1">
      <alignment horizontal="center" vertical="center"/>
    </xf>
    <xf numFmtId="3" fontId="0" fillId="0" borderId="8" xfId="0" applyNumberFormat="1" applyBorder="1" applyAlignment="1">
      <alignment horizontal="center"/>
    </xf>
    <xf numFmtId="3" fontId="0" fillId="0" borderId="8" xfId="0" applyNumberFormat="1" applyBorder="1" applyAlignment="1">
      <alignment horizontal="center" vertical="center"/>
    </xf>
    <xf numFmtId="3" fontId="0" fillId="0" borderId="9" xfId="0" applyNumberFormat="1" applyBorder="1" applyAlignment="1">
      <alignment horizontal="center" vertical="center"/>
    </xf>
    <xf numFmtId="3" fontId="0" fillId="0" borderId="7" xfId="0" applyNumberFormat="1" applyBorder="1" applyAlignment="1">
      <alignment horizontal="center" vertical="center"/>
    </xf>
    <xf numFmtId="0" fontId="23" fillId="0" borderId="10" xfId="0" applyFont="1" applyBorder="1" applyAlignment="1"/>
    <xf numFmtId="0" fontId="25" fillId="0" borderId="14" xfId="0" applyFont="1" applyBorder="1" applyAlignment="1">
      <alignment horizontal="center"/>
    </xf>
    <xf numFmtId="0" fontId="25" fillId="0" borderId="15" xfId="0" applyFont="1" applyBorder="1" applyAlignment="1">
      <alignment horizontal="left"/>
    </xf>
    <xf numFmtId="3" fontId="0" fillId="0" borderId="14" xfId="0" applyNumberFormat="1" applyBorder="1" applyAlignment="1">
      <alignment horizontal="center"/>
    </xf>
    <xf numFmtId="3" fontId="0" fillId="0" borderId="15" xfId="0" applyNumberFormat="1" applyBorder="1" applyAlignment="1">
      <alignment horizontal="right" vertical="center"/>
    </xf>
    <xf numFmtId="3" fontId="0" fillId="0" borderId="14" xfId="0" applyNumberFormat="1" applyBorder="1" applyAlignment="1">
      <alignment horizontal="right" vertical="center"/>
    </xf>
    <xf numFmtId="3" fontId="0" fillId="0" borderId="16" xfId="0" applyNumberFormat="1" applyBorder="1" applyAlignment="1">
      <alignment horizontal="right" vertical="center"/>
    </xf>
    <xf numFmtId="3" fontId="0" fillId="0" borderId="17" xfId="0" applyNumberFormat="1" applyBorder="1" applyAlignment="1">
      <alignment horizontal="right" vertical="center"/>
    </xf>
    <xf numFmtId="3" fontId="0" fillId="0" borderId="18" xfId="0" applyNumberFormat="1" applyBorder="1" applyAlignment="1">
      <alignment horizontal="right" vertical="center"/>
    </xf>
    <xf numFmtId="0" fontId="0" fillId="0" borderId="19" xfId="0" applyBorder="1" applyAlignment="1">
      <alignment horizontal="center"/>
    </xf>
    <xf numFmtId="0" fontId="25" fillId="0" borderId="20" xfId="0" applyFont="1" applyBorder="1" applyAlignment="1">
      <alignment horizontal="left"/>
    </xf>
    <xf numFmtId="3" fontId="0" fillId="0" borderId="19" xfId="0" applyNumberFormat="1" applyBorder="1" applyAlignment="1">
      <alignment horizontal="center"/>
    </xf>
    <xf numFmtId="3" fontId="0" fillId="0" borderId="20" xfId="0" applyNumberFormat="1" applyBorder="1" applyAlignment="1">
      <alignment horizontal="right" vertical="center"/>
    </xf>
    <xf numFmtId="3" fontId="0" fillId="0" borderId="19" xfId="0" applyNumberFormat="1" applyBorder="1" applyAlignment="1">
      <alignment horizontal="right" vertical="center"/>
    </xf>
    <xf numFmtId="3" fontId="0" fillId="0" borderId="21" xfId="0" applyNumberFormat="1" applyBorder="1" applyAlignment="1">
      <alignment horizontal="right" vertical="center"/>
    </xf>
    <xf numFmtId="0" fontId="25" fillId="0" borderId="22" xfId="0" applyFont="1" applyBorder="1" applyAlignment="1">
      <alignment horizontal="left"/>
    </xf>
    <xf numFmtId="3" fontId="0" fillId="0" borderId="22" xfId="0" applyNumberFormat="1" applyBorder="1" applyAlignment="1">
      <alignment horizontal="center"/>
    </xf>
    <xf numFmtId="3" fontId="0" fillId="0" borderId="23" xfId="0" applyNumberFormat="1" applyBorder="1" applyAlignment="1">
      <alignment horizontal="right" vertical="center"/>
    </xf>
    <xf numFmtId="3" fontId="0" fillId="0" borderId="24" xfId="0" applyNumberFormat="1" applyBorder="1" applyAlignment="1">
      <alignment horizontal="right" vertical="center"/>
    </xf>
    <xf numFmtId="3" fontId="0" fillId="0" borderId="25" xfId="0" applyNumberFormat="1" applyBorder="1" applyAlignment="1">
      <alignment horizontal="right" vertical="center"/>
    </xf>
    <xf numFmtId="3" fontId="0" fillId="0" borderId="26" xfId="0" applyNumberFormat="1" applyBorder="1" applyAlignment="1">
      <alignment horizontal="right" vertical="center"/>
    </xf>
    <xf numFmtId="0" fontId="0" fillId="0" borderId="9" xfId="0" applyBorder="1" applyAlignment="1">
      <alignment horizontal="center"/>
    </xf>
    <xf numFmtId="0" fontId="23" fillId="0" borderId="10" xfId="0" applyFont="1" applyBorder="1" applyAlignment="1">
      <alignment horizontal="left"/>
    </xf>
    <xf numFmtId="3" fontId="26" fillId="0" borderId="13" xfId="0" applyNumberFormat="1" applyFont="1" applyBorder="1" applyAlignment="1">
      <alignment horizontal="center"/>
    </xf>
    <xf numFmtId="3" fontId="26" fillId="0" borderId="10" xfId="0" applyNumberFormat="1" applyFont="1" applyBorder="1" applyAlignment="1">
      <alignment horizontal="right" vertical="center"/>
    </xf>
    <xf numFmtId="3" fontId="5" fillId="0" borderId="7" xfId="0" applyNumberFormat="1" applyFont="1" applyBorder="1" applyAlignment="1">
      <alignment horizontal="right" vertical="center"/>
    </xf>
    <xf numFmtId="0" fontId="23" fillId="0" borderId="10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25" fillId="0" borderId="8" xfId="0" applyFont="1" applyBorder="1" applyAlignment="1">
      <alignment horizontal="left"/>
    </xf>
    <xf numFmtId="3" fontId="0" fillId="0" borderId="9" xfId="0" applyNumberFormat="1" applyBorder="1" applyAlignment="1">
      <alignment horizontal="center"/>
    </xf>
    <xf numFmtId="3" fontId="0" fillId="0" borderId="9" xfId="0" applyNumberFormat="1" applyBorder="1" applyAlignment="1">
      <alignment horizontal="right" vertical="center"/>
    </xf>
    <xf numFmtId="3" fontId="0" fillId="0" borderId="10" xfId="0" applyNumberFormat="1" applyBorder="1" applyAlignment="1">
      <alignment horizontal="right" vertical="center"/>
    </xf>
    <xf numFmtId="3" fontId="0" fillId="0" borderId="13" xfId="0" applyNumberFormat="1" applyBorder="1" applyAlignment="1">
      <alignment horizontal="right" vertical="center"/>
    </xf>
    <xf numFmtId="3" fontId="5" fillId="0" borderId="10" xfId="0" applyNumberFormat="1" applyFont="1" applyBorder="1" applyAlignment="1">
      <alignment horizontal="right" vertical="center"/>
    </xf>
    <xf numFmtId="3" fontId="5" fillId="0" borderId="13" xfId="0" applyNumberFormat="1" applyFont="1" applyBorder="1" applyAlignment="1">
      <alignment horizontal="right" vertical="center"/>
    </xf>
    <xf numFmtId="0" fontId="0" fillId="0" borderId="23" xfId="0" applyBorder="1" applyAlignment="1">
      <alignment horizontal="center"/>
    </xf>
    <xf numFmtId="0" fontId="27" fillId="0" borderId="10" xfId="0" applyFont="1" applyBorder="1" applyAlignment="1">
      <alignment horizontal="left"/>
    </xf>
    <xf numFmtId="3" fontId="10" fillId="0" borderId="10" xfId="0" applyNumberFormat="1" applyFont="1" applyBorder="1" applyAlignment="1">
      <alignment horizontal="center"/>
    </xf>
    <xf numFmtId="3" fontId="10" fillId="0" borderId="10" xfId="0" applyNumberFormat="1" applyFont="1" applyBorder="1" applyAlignment="1">
      <alignment horizontal="right" vertical="center"/>
    </xf>
    <xf numFmtId="3" fontId="13" fillId="0" borderId="8" xfId="0" applyNumberFormat="1" applyFont="1" applyBorder="1" applyAlignment="1">
      <alignment horizontal="right" vertical="center"/>
    </xf>
    <xf numFmtId="0" fontId="28" fillId="0" borderId="10" xfId="0" applyFont="1" applyBorder="1" applyAlignment="1">
      <alignment horizontal="left"/>
    </xf>
    <xf numFmtId="3" fontId="15" fillId="0" borderId="8" xfId="0" applyNumberFormat="1" applyFont="1" applyBorder="1" applyAlignment="1">
      <alignment horizontal="center"/>
    </xf>
    <xf numFmtId="3" fontId="15" fillId="0" borderId="9" xfId="0" applyNumberFormat="1" applyFont="1" applyBorder="1" applyAlignment="1">
      <alignment horizontal="right" vertical="center"/>
    </xf>
    <xf numFmtId="0" fontId="0" fillId="0" borderId="25" xfId="0" applyBorder="1"/>
    <xf numFmtId="0" fontId="20" fillId="0" borderId="7" xfId="0" applyFont="1" applyBorder="1"/>
    <xf numFmtId="3" fontId="20" fillId="0" borderId="13" xfId="0" applyNumberFormat="1" applyFont="1" applyBorder="1" applyAlignment="1">
      <alignment horizontal="center"/>
    </xf>
    <xf numFmtId="3" fontId="20" fillId="0" borderId="13" xfId="0" applyNumberFormat="1" applyFont="1" applyBorder="1" applyAlignment="1">
      <alignment horizontal="right" vertical="center"/>
    </xf>
    <xf numFmtId="3" fontId="20" fillId="0" borderId="28" xfId="0" applyNumberFormat="1" applyFont="1" applyBorder="1" applyAlignment="1">
      <alignment horizontal="right" vertical="center"/>
    </xf>
    <xf numFmtId="3" fontId="20" fillId="0" borderId="27" xfId="0" applyNumberFormat="1" applyFont="1" applyBorder="1" applyAlignment="1">
      <alignment horizontal="right" vertical="center"/>
    </xf>
    <xf numFmtId="3" fontId="20" fillId="0" borderId="7" xfId="0" applyNumberFormat="1" applyFont="1" applyBorder="1" applyAlignment="1">
      <alignment horizontal="right" vertical="center"/>
    </xf>
    <xf numFmtId="3" fontId="0" fillId="0" borderId="0" xfId="0" applyNumberFormat="1" applyAlignment="1">
      <alignment horizontal="center"/>
    </xf>
    <xf numFmtId="3" fontId="0" fillId="0" borderId="0" xfId="0" applyNumberFormat="1" applyBorder="1" applyAlignment="1">
      <alignment horizontal="right" vertical="center"/>
    </xf>
    <xf numFmtId="3" fontId="1" fillId="0" borderId="17" xfId="0" applyNumberFormat="1" applyFont="1" applyBorder="1" applyAlignment="1">
      <alignment horizontal="right" vertical="center"/>
    </xf>
    <xf numFmtId="0" fontId="5" fillId="0" borderId="19" xfId="0" applyFont="1" applyBorder="1"/>
    <xf numFmtId="3" fontId="5" fillId="0" borderId="19" xfId="0" applyNumberFormat="1" applyFont="1" applyBorder="1" applyAlignment="1">
      <alignment horizontal="center"/>
    </xf>
    <xf numFmtId="3" fontId="1" fillId="0" borderId="19" xfId="0" applyNumberFormat="1" applyFont="1" applyBorder="1" applyAlignment="1">
      <alignment horizontal="right" vertical="center"/>
    </xf>
    <xf numFmtId="3" fontId="5" fillId="0" borderId="19" xfId="0" applyNumberFormat="1" applyFont="1" applyBorder="1" applyAlignment="1">
      <alignment horizontal="right" vertical="center"/>
    </xf>
    <xf numFmtId="3" fontId="5" fillId="0" borderId="21" xfId="0" applyNumberFormat="1" applyFont="1" applyBorder="1" applyAlignment="1">
      <alignment horizontal="right" vertical="center"/>
    </xf>
    <xf numFmtId="0" fontId="27" fillId="0" borderId="27" xfId="0" applyFont="1" applyBorder="1" applyAlignment="1">
      <alignment horizontal="left"/>
    </xf>
    <xf numFmtId="3" fontId="10" fillId="0" borderId="27" xfId="0" applyNumberFormat="1" applyFont="1" applyBorder="1" applyAlignment="1">
      <alignment horizontal="center"/>
    </xf>
    <xf numFmtId="3" fontId="10" fillId="0" borderId="27" xfId="0" applyNumberFormat="1" applyFont="1" applyBorder="1" applyAlignment="1">
      <alignment horizontal="right" vertical="center"/>
    </xf>
    <xf numFmtId="3" fontId="10" fillId="0" borderId="28" xfId="0" applyNumberFormat="1" applyFont="1" applyBorder="1" applyAlignment="1">
      <alignment horizontal="right" vertical="center"/>
    </xf>
    <xf numFmtId="3" fontId="13" fillId="0" borderId="26" xfId="0" applyNumberFormat="1" applyFont="1" applyBorder="1" applyAlignment="1">
      <alignment horizontal="right" vertical="center"/>
    </xf>
    <xf numFmtId="0" fontId="5" fillId="0" borderId="23" xfId="0" applyFont="1" applyBorder="1" applyAlignment="1">
      <alignment horizontal="center"/>
    </xf>
    <xf numFmtId="0" fontId="28" fillId="0" borderId="5" xfId="0" applyFont="1" applyBorder="1" applyAlignment="1">
      <alignment horizontal="left"/>
    </xf>
    <xf numFmtId="3" fontId="15" fillId="0" borderId="5" xfId="0" applyNumberFormat="1" applyFont="1" applyBorder="1" applyAlignment="1">
      <alignment horizontal="center"/>
    </xf>
    <xf numFmtId="3" fontId="15" fillId="0" borderId="5" xfId="0" applyNumberFormat="1" applyFont="1" applyBorder="1" applyAlignment="1">
      <alignment horizontal="right" vertical="center"/>
    </xf>
    <xf numFmtId="3" fontId="15" fillId="0" borderId="4" xfId="0" applyNumberFormat="1" applyFont="1" applyBorder="1" applyAlignment="1">
      <alignment horizontal="right" vertical="center"/>
    </xf>
    <xf numFmtId="3" fontId="15" fillId="0" borderId="27" xfId="0" applyNumberFormat="1" applyFont="1" applyBorder="1" applyAlignment="1">
      <alignment horizontal="right" vertical="center"/>
    </xf>
    <xf numFmtId="3" fontId="15" fillId="0" borderId="7" xfId="0" applyNumberFormat="1" applyFont="1" applyBorder="1" applyAlignment="1">
      <alignment horizontal="right" vertical="center"/>
    </xf>
    <xf numFmtId="0" fontId="5" fillId="0" borderId="6" xfId="0" applyFont="1" applyBorder="1" applyAlignment="1">
      <alignment horizontal="center"/>
    </xf>
    <xf numFmtId="0" fontId="30" fillId="0" borderId="10" xfId="0" applyFont="1" applyBorder="1"/>
    <xf numFmtId="3" fontId="20" fillId="0" borderId="10" xfId="0" applyNumberFormat="1" applyFont="1" applyBorder="1" applyAlignment="1">
      <alignment horizontal="center"/>
    </xf>
    <xf numFmtId="3" fontId="20" fillId="0" borderId="10" xfId="0" applyNumberFormat="1" applyFont="1" applyBorder="1" applyAlignment="1">
      <alignment horizontal="right" vertical="center"/>
    </xf>
    <xf numFmtId="0" fontId="5" fillId="0" borderId="0" xfId="0" applyFont="1" applyBorder="1" applyAlignment="1">
      <alignment horizontal="center"/>
    </xf>
    <xf numFmtId="0" fontId="30" fillId="0" borderId="0" xfId="0" applyFont="1" applyBorder="1"/>
    <xf numFmtId="3" fontId="20" fillId="0" borderId="0" xfId="0" applyNumberFormat="1" applyFont="1" applyBorder="1" applyAlignment="1">
      <alignment horizontal="center"/>
    </xf>
    <xf numFmtId="3" fontId="20" fillId="0" borderId="0" xfId="0" applyNumberFormat="1" applyFont="1" applyBorder="1" applyAlignment="1">
      <alignment horizontal="right" vertical="center"/>
    </xf>
    <xf numFmtId="3" fontId="20" fillId="0" borderId="31" xfId="0" applyNumberFormat="1" applyFont="1" applyBorder="1" applyAlignment="1">
      <alignment horizontal="right" vertical="center"/>
    </xf>
    <xf numFmtId="3" fontId="0" fillId="0" borderId="0" xfId="0" applyNumberFormat="1" applyBorder="1" applyAlignment="1">
      <alignment horizontal="center"/>
    </xf>
    <xf numFmtId="3" fontId="0" fillId="0" borderId="28" xfId="0" applyNumberFormat="1" applyBorder="1" applyAlignment="1">
      <alignment horizontal="right" vertical="center"/>
    </xf>
    <xf numFmtId="3" fontId="0" fillId="0" borderId="7" xfId="0" applyNumberFormat="1" applyBorder="1" applyAlignment="1">
      <alignment horizontal="center"/>
    </xf>
    <xf numFmtId="0" fontId="23" fillId="0" borderId="10" xfId="0" applyFont="1" applyBorder="1"/>
    <xf numFmtId="0" fontId="1" fillId="0" borderId="14" xfId="0" applyFont="1" applyBorder="1" applyAlignment="1">
      <alignment horizontal="center"/>
    </xf>
    <xf numFmtId="3" fontId="0" fillId="0" borderId="17" xfId="0" applyNumberFormat="1" applyBorder="1" applyAlignment="1">
      <alignment horizontal="center"/>
    </xf>
    <xf numFmtId="3" fontId="0" fillId="0" borderId="30" xfId="0" applyNumberFormat="1" applyBorder="1" applyAlignment="1">
      <alignment horizontal="right" vertical="center"/>
    </xf>
    <xf numFmtId="3" fontId="0" fillId="0" borderId="32" xfId="0" applyNumberFormat="1" applyBorder="1" applyAlignment="1">
      <alignment horizontal="right" vertical="center"/>
    </xf>
    <xf numFmtId="0" fontId="25" fillId="0" borderId="19" xfId="0" applyFont="1" applyBorder="1"/>
    <xf numFmtId="3" fontId="0" fillId="0" borderId="33" xfId="0" applyNumberFormat="1" applyBorder="1" applyAlignment="1">
      <alignment horizontal="right" vertical="center"/>
    </xf>
    <xf numFmtId="3" fontId="0" fillId="0" borderId="34" xfId="0" applyNumberFormat="1" applyBorder="1" applyAlignment="1">
      <alignment horizontal="right" vertical="center"/>
    </xf>
    <xf numFmtId="0" fontId="23" fillId="0" borderId="27" xfId="0" applyFont="1" applyBorder="1"/>
    <xf numFmtId="3" fontId="26" fillId="0" borderId="28" xfId="0" applyNumberFormat="1" applyFont="1" applyBorder="1" applyAlignment="1">
      <alignment horizontal="center"/>
    </xf>
    <xf numFmtId="3" fontId="26" fillId="0" borderId="27" xfId="0" applyNumberFormat="1" applyFont="1" applyBorder="1" applyAlignment="1">
      <alignment horizontal="right" vertical="center"/>
    </xf>
    <xf numFmtId="3" fontId="26" fillId="0" borderId="28" xfId="0" applyNumberFormat="1" applyFont="1" applyBorder="1" applyAlignment="1">
      <alignment horizontal="right" vertical="center"/>
    </xf>
    <xf numFmtId="3" fontId="26" fillId="0" borderId="6" xfId="0" applyNumberFormat="1" applyFont="1" applyBorder="1" applyAlignment="1">
      <alignment horizontal="right" vertical="center"/>
    </xf>
    <xf numFmtId="0" fontId="23" fillId="0" borderId="11" xfId="0" applyFont="1" applyBorder="1" applyAlignment="1"/>
    <xf numFmtId="0" fontId="25" fillId="0" borderId="0" xfId="0" applyFont="1" applyBorder="1"/>
    <xf numFmtId="3" fontId="26" fillId="0" borderId="11" xfId="0" applyNumberFormat="1" applyFont="1" applyBorder="1" applyAlignment="1">
      <alignment horizontal="center"/>
    </xf>
    <xf numFmtId="3" fontId="26" fillId="0" borderId="12" xfId="0" applyNumberFormat="1" applyFont="1" applyBorder="1" applyAlignment="1">
      <alignment horizontal="right" vertical="center"/>
    </xf>
    <xf numFmtId="3" fontId="0" fillId="0" borderId="36" xfId="0" applyNumberFormat="1" applyBorder="1" applyAlignment="1">
      <alignment horizontal="center"/>
    </xf>
    <xf numFmtId="3" fontId="0" fillId="0" borderId="37" xfId="0" applyNumberFormat="1" applyBorder="1" applyAlignment="1">
      <alignment horizontal="right" vertical="center"/>
    </xf>
    <xf numFmtId="3" fontId="0" fillId="0" borderId="38" xfId="0" applyNumberFormat="1" applyBorder="1" applyAlignment="1">
      <alignment horizontal="center"/>
    </xf>
    <xf numFmtId="3" fontId="0" fillId="0" borderId="40" xfId="0" applyNumberFormat="1" applyBorder="1" applyAlignment="1">
      <alignment horizontal="center"/>
    </xf>
    <xf numFmtId="3" fontId="26" fillId="0" borderId="11" xfId="0" applyNumberFormat="1" applyFont="1" applyBorder="1" applyAlignment="1">
      <alignment horizontal="right" vertical="center"/>
    </xf>
    <xf numFmtId="3" fontId="31" fillId="0" borderId="11" xfId="0" applyNumberFormat="1" applyFont="1" applyBorder="1" applyAlignment="1">
      <alignment horizontal="center"/>
    </xf>
    <xf numFmtId="3" fontId="31" fillId="0" borderId="11" xfId="0" applyNumberFormat="1" applyFont="1" applyBorder="1" applyAlignment="1">
      <alignment horizontal="right" vertical="center"/>
    </xf>
    <xf numFmtId="3" fontId="31" fillId="0" borderId="10" xfId="0" applyNumberFormat="1" applyFont="1" applyBorder="1" applyAlignment="1">
      <alignment horizontal="right" vertical="center"/>
    </xf>
    <xf numFmtId="3" fontId="31" fillId="0" borderId="12" xfId="0" applyNumberFormat="1" applyFont="1" applyBorder="1" applyAlignment="1">
      <alignment horizontal="right" vertical="center"/>
    </xf>
    <xf numFmtId="3" fontId="13" fillId="0" borderId="27" xfId="0" applyNumberFormat="1" applyFont="1" applyBorder="1" applyAlignment="1">
      <alignment horizontal="right" vertical="center"/>
    </xf>
    <xf numFmtId="3" fontId="32" fillId="0" borderId="41" xfId="0" applyNumberFormat="1" applyFont="1" applyBorder="1" applyAlignment="1">
      <alignment horizontal="center"/>
    </xf>
    <xf numFmtId="3" fontId="32" fillId="0" borderId="27" xfId="0" applyNumberFormat="1" applyFont="1" applyBorder="1" applyAlignment="1">
      <alignment horizontal="right" vertical="center"/>
    </xf>
    <xf numFmtId="3" fontId="32" fillId="0" borderId="28" xfId="0" applyNumberFormat="1" applyFont="1" applyBorder="1" applyAlignment="1">
      <alignment horizontal="right" vertical="center"/>
    </xf>
    <xf numFmtId="0" fontId="0" fillId="0" borderId="25" xfId="0" applyBorder="1" applyAlignment="1">
      <alignment horizontal="center"/>
    </xf>
    <xf numFmtId="0" fontId="30" fillId="0" borderId="27" xfId="0" applyFont="1" applyBorder="1"/>
    <xf numFmtId="3" fontId="33" fillId="0" borderId="11" xfId="0" applyNumberFormat="1" applyFont="1" applyBorder="1" applyAlignment="1">
      <alignment horizontal="center"/>
    </xf>
    <xf numFmtId="3" fontId="33" fillId="0" borderId="11" xfId="0" applyNumberFormat="1" applyFont="1" applyBorder="1" applyAlignment="1">
      <alignment horizontal="right" vertical="center"/>
    </xf>
    <xf numFmtId="3" fontId="33" fillId="0" borderId="10" xfId="0" applyNumberFormat="1" applyFont="1" applyBorder="1" applyAlignment="1">
      <alignment horizontal="right" vertical="center"/>
    </xf>
    <xf numFmtId="3" fontId="33" fillId="0" borderId="12" xfId="0" applyNumberFormat="1" applyFont="1" applyBorder="1" applyAlignment="1">
      <alignment horizontal="right" vertical="center"/>
    </xf>
    <xf numFmtId="0" fontId="0" fillId="0" borderId="0" xfId="0" applyBorder="1" applyAlignment="1">
      <alignment horizontal="center"/>
    </xf>
    <xf numFmtId="3" fontId="33" fillId="0" borderId="0" xfId="0" applyNumberFormat="1" applyFont="1" applyBorder="1" applyAlignment="1">
      <alignment horizontal="center"/>
    </xf>
    <xf numFmtId="3" fontId="33" fillId="0" borderId="0" xfId="0" applyNumberFormat="1" applyFont="1" applyBorder="1" applyAlignment="1">
      <alignment horizontal="right" vertical="center"/>
    </xf>
    <xf numFmtId="0" fontId="29" fillId="0" borderId="0" xfId="0" applyFont="1" applyBorder="1"/>
    <xf numFmtId="0" fontId="0" fillId="0" borderId="17" xfId="0" applyBorder="1" applyAlignment="1">
      <alignment horizontal="center"/>
    </xf>
    <xf numFmtId="0" fontId="25" fillId="0" borderId="18" xfId="0" applyFont="1" applyBorder="1"/>
    <xf numFmtId="3" fontId="0" fillId="0" borderId="18" xfId="0" applyNumberFormat="1" applyBorder="1" applyAlignment="1">
      <alignment horizontal="center"/>
    </xf>
    <xf numFmtId="0" fontId="25" fillId="0" borderId="20" xfId="0" applyFont="1" applyBorder="1"/>
    <xf numFmtId="3" fontId="0" fillId="0" borderId="20" xfId="0" applyNumberFormat="1" applyBorder="1" applyAlignment="1">
      <alignment horizontal="center"/>
    </xf>
    <xf numFmtId="0" fontId="25" fillId="0" borderId="22" xfId="0" applyFont="1" applyBorder="1"/>
    <xf numFmtId="3" fontId="0" fillId="0" borderId="22" xfId="0" applyNumberFormat="1" applyBorder="1" applyAlignment="1">
      <alignment horizontal="right" vertical="center"/>
    </xf>
    <xf numFmtId="3" fontId="26" fillId="0" borderId="13" xfId="0" applyNumberFormat="1" applyFont="1" applyBorder="1" applyAlignment="1">
      <alignment horizontal="right" vertical="center"/>
    </xf>
    <xf numFmtId="0" fontId="25" fillId="0" borderId="15" xfId="0" applyFont="1" applyBorder="1"/>
    <xf numFmtId="0" fontId="25" fillId="0" borderId="23" xfId="0" applyFont="1" applyBorder="1"/>
    <xf numFmtId="3" fontId="0" fillId="0" borderId="39" xfId="0" applyNumberFormat="1" applyBorder="1" applyAlignment="1">
      <alignment horizontal="right" vertical="center"/>
    </xf>
    <xf numFmtId="3" fontId="26" fillId="0" borderId="10" xfId="0" applyNumberFormat="1" applyFont="1" applyBorder="1" applyAlignment="1">
      <alignment horizontal="center"/>
    </xf>
    <xf numFmtId="0" fontId="0" fillId="0" borderId="37" xfId="0" applyBorder="1" applyAlignment="1">
      <alignment horizontal="center"/>
    </xf>
    <xf numFmtId="0" fontId="25" fillId="0" borderId="9" xfId="0" applyFont="1" applyBorder="1"/>
    <xf numFmtId="3" fontId="0" fillId="0" borderId="8" xfId="0" applyNumberFormat="1" applyBorder="1" applyAlignment="1">
      <alignment horizontal="right" vertical="center"/>
    </xf>
    <xf numFmtId="3" fontId="0" fillId="0" borderId="5" xfId="0" applyNumberFormat="1" applyBorder="1" applyAlignment="1">
      <alignment horizontal="right" vertical="center"/>
    </xf>
    <xf numFmtId="3" fontId="0" fillId="0" borderId="4" xfId="0" applyNumberFormat="1" applyBorder="1" applyAlignment="1">
      <alignment horizontal="right" vertical="center"/>
    </xf>
    <xf numFmtId="0" fontId="0" fillId="0" borderId="33" xfId="0" applyBorder="1" applyAlignment="1">
      <alignment horizontal="center"/>
    </xf>
    <xf numFmtId="3" fontId="26" fillId="0" borderId="4" xfId="0" applyNumberFormat="1" applyFont="1" applyBorder="1" applyAlignment="1">
      <alignment horizontal="center"/>
    </xf>
    <xf numFmtId="3" fontId="26" fillId="0" borderId="4" xfId="0" applyNumberFormat="1" applyFont="1" applyBorder="1" applyAlignment="1">
      <alignment horizontal="right" vertical="center"/>
    </xf>
    <xf numFmtId="3" fontId="26" fillId="0" borderId="31" xfId="0" applyNumberFormat="1" applyFont="1" applyBorder="1" applyAlignment="1">
      <alignment horizontal="right" vertical="center"/>
    </xf>
    <xf numFmtId="0" fontId="0" fillId="0" borderId="24" xfId="0" applyBorder="1" applyAlignment="1">
      <alignment horizontal="center"/>
    </xf>
    <xf numFmtId="0" fontId="34" fillId="0" borderId="10" xfId="0" applyFont="1" applyBorder="1" applyAlignment="1">
      <alignment horizontal="left"/>
    </xf>
    <xf numFmtId="3" fontId="35" fillId="0" borderId="10" xfId="0" applyNumberFormat="1" applyFont="1" applyBorder="1" applyAlignment="1">
      <alignment horizontal="center"/>
    </xf>
    <xf numFmtId="3" fontId="35" fillId="0" borderId="10" xfId="0" applyNumberFormat="1" applyFont="1" applyBorder="1" applyAlignment="1">
      <alignment horizontal="right" vertical="center"/>
    </xf>
    <xf numFmtId="3" fontId="35" fillId="0" borderId="11" xfId="0" applyNumberFormat="1" applyFont="1" applyBorder="1" applyAlignment="1">
      <alignment horizontal="right" vertical="center"/>
    </xf>
    <xf numFmtId="3" fontId="13" fillId="0" borderId="4" xfId="0" applyNumberFormat="1" applyFont="1" applyBorder="1" applyAlignment="1">
      <alignment horizontal="right" vertical="center"/>
    </xf>
    <xf numFmtId="3" fontId="32" fillId="0" borderId="5" xfId="0" applyNumberFormat="1" applyFont="1" applyBorder="1" applyAlignment="1">
      <alignment horizontal="center"/>
    </xf>
    <xf numFmtId="3" fontId="32" fillId="0" borderId="5" xfId="0" applyNumberFormat="1" applyFont="1" applyBorder="1" applyAlignment="1">
      <alignment horizontal="right" vertical="center"/>
    </xf>
    <xf numFmtId="3" fontId="32" fillId="0" borderId="3" xfId="0" applyNumberFormat="1" applyFont="1" applyBorder="1" applyAlignment="1">
      <alignment horizontal="right" vertical="center"/>
    </xf>
    <xf numFmtId="3" fontId="15" fillId="0" borderId="10" xfId="0" applyNumberFormat="1" applyFont="1" applyBorder="1" applyAlignment="1">
      <alignment horizontal="right" vertical="center"/>
    </xf>
    <xf numFmtId="3" fontId="15" fillId="0" borderId="13" xfId="0" applyNumberFormat="1" applyFont="1" applyBorder="1" applyAlignment="1">
      <alignment horizontal="right" vertical="center"/>
    </xf>
    <xf numFmtId="0" fontId="0" fillId="0" borderId="42" xfId="0" applyBorder="1" applyAlignment="1">
      <alignment horizontal="center"/>
    </xf>
    <xf numFmtId="0" fontId="30" fillId="0" borderId="43" xfId="0" applyFont="1" applyBorder="1"/>
    <xf numFmtId="3" fontId="20" fillId="0" borderId="43" xfId="0" applyNumberFormat="1" applyFont="1" applyBorder="1" applyAlignment="1">
      <alignment horizontal="center"/>
    </xf>
    <xf numFmtId="3" fontId="20" fillId="0" borderId="43" xfId="0" applyNumberFormat="1" applyFont="1" applyBorder="1" applyAlignment="1">
      <alignment horizontal="right" vertical="center"/>
    </xf>
    <xf numFmtId="3" fontId="20" fillId="0" borderId="44" xfId="0" applyNumberFormat="1" applyFont="1" applyBorder="1" applyAlignment="1">
      <alignment horizontal="right" vertical="center"/>
    </xf>
    <xf numFmtId="3" fontId="0" fillId="0" borderId="28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0" fontId="25" fillId="0" borderId="4" xfId="0" applyFont="1" applyBorder="1"/>
    <xf numFmtId="3" fontId="20" fillId="0" borderId="25" xfId="0" applyNumberFormat="1" applyFont="1" applyBorder="1" applyAlignment="1">
      <alignment horizontal="center"/>
    </xf>
    <xf numFmtId="3" fontId="20" fillId="0" borderId="26" xfId="0" applyNumberFormat="1" applyFont="1" applyBorder="1" applyAlignment="1">
      <alignment horizontal="right" vertical="center"/>
    </xf>
    <xf numFmtId="0" fontId="0" fillId="0" borderId="12" xfId="0" applyBorder="1"/>
    <xf numFmtId="3" fontId="36" fillId="0" borderId="10" xfId="0" applyNumberFormat="1" applyFont="1" applyBorder="1" applyAlignment="1">
      <alignment horizontal="right" vertical="center"/>
    </xf>
    <xf numFmtId="3" fontId="24" fillId="0" borderId="8" xfId="0" applyNumberFormat="1" applyFont="1" applyBorder="1" applyAlignment="1">
      <alignment horizontal="right" vertical="center"/>
    </xf>
    <xf numFmtId="3" fontId="0" fillId="0" borderId="27" xfId="0" applyNumberFormat="1" applyBorder="1" applyAlignment="1">
      <alignment horizontal="right" vertical="center"/>
    </xf>
    <xf numFmtId="3" fontId="0" fillId="0" borderId="7" xfId="0" applyNumberFormat="1" applyBorder="1" applyAlignment="1">
      <alignment horizontal="right" vertical="center"/>
    </xf>
    <xf numFmtId="0" fontId="1" fillId="0" borderId="19" xfId="0" applyFont="1" applyBorder="1" applyAlignment="1">
      <alignment horizontal="center"/>
    </xf>
    <xf numFmtId="0" fontId="25" fillId="0" borderId="17" xfId="0" applyFont="1" applyBorder="1"/>
    <xf numFmtId="0" fontId="25" fillId="0" borderId="14" xfId="0" applyFont="1" applyBorder="1"/>
    <xf numFmtId="3" fontId="0" fillId="0" borderId="15" xfId="0" applyNumberFormat="1" applyBorder="1" applyAlignment="1">
      <alignment horizontal="center"/>
    </xf>
    <xf numFmtId="0" fontId="25" fillId="0" borderId="10" xfId="0" applyFont="1" applyBorder="1"/>
    <xf numFmtId="3" fontId="31" fillId="0" borderId="10" xfId="0" applyNumberFormat="1" applyFont="1" applyBorder="1" applyAlignment="1">
      <alignment horizontal="center"/>
    </xf>
    <xf numFmtId="3" fontId="32" fillId="0" borderId="4" xfId="0" applyNumberFormat="1" applyFont="1" applyBorder="1" applyAlignment="1">
      <alignment horizontal="center"/>
    </xf>
    <xf numFmtId="3" fontId="32" fillId="0" borderId="4" xfId="0" applyNumberFormat="1" applyFont="1" applyBorder="1" applyAlignment="1">
      <alignment horizontal="right" vertical="center"/>
    </xf>
    <xf numFmtId="0" fontId="0" fillId="0" borderId="10" xfId="0" applyBorder="1"/>
    <xf numFmtId="3" fontId="0" fillId="0" borderId="23" xfId="0" applyNumberFormat="1" applyBorder="1" applyAlignment="1">
      <alignment horizontal="center"/>
    </xf>
    <xf numFmtId="0" fontId="23" fillId="0" borderId="26" xfId="0" applyFont="1" applyBorder="1"/>
    <xf numFmtId="3" fontId="26" fillId="0" borderId="26" xfId="0" applyNumberFormat="1" applyFont="1" applyBorder="1" applyAlignment="1">
      <alignment horizontal="center"/>
    </xf>
    <xf numFmtId="3" fontId="26" fillId="0" borderId="26" xfId="0" applyNumberFormat="1" applyFont="1" applyBorder="1" applyAlignment="1">
      <alignment horizontal="right" vertical="center"/>
    </xf>
    <xf numFmtId="0" fontId="38" fillId="0" borderId="10" xfId="0" applyFont="1" applyBorder="1"/>
    <xf numFmtId="3" fontId="39" fillId="0" borderId="13" xfId="0" applyNumberFormat="1" applyFont="1" applyBorder="1" applyAlignment="1">
      <alignment horizontal="center"/>
    </xf>
    <xf numFmtId="3" fontId="39" fillId="0" borderId="13" xfId="0" applyNumberFormat="1" applyFont="1" applyBorder="1" applyAlignment="1">
      <alignment horizontal="right" vertical="center"/>
    </xf>
    <xf numFmtId="3" fontId="1" fillId="0" borderId="23" xfId="0" applyNumberFormat="1" applyFont="1" applyBorder="1" applyAlignment="1">
      <alignment horizontal="right" vertical="center"/>
    </xf>
    <xf numFmtId="0" fontId="25" fillId="0" borderId="8" xfId="0" applyFont="1" applyBorder="1"/>
    <xf numFmtId="3" fontId="39" fillId="0" borderId="8" xfId="0" applyNumberFormat="1" applyFont="1" applyBorder="1" applyAlignment="1">
      <alignment horizontal="center"/>
    </xf>
    <xf numFmtId="0" fontId="25" fillId="0" borderId="13" xfId="0" applyFont="1" applyBorder="1"/>
    <xf numFmtId="0" fontId="0" fillId="0" borderId="31" xfId="0" applyBorder="1" applyAlignment="1">
      <alignment horizontal="center"/>
    </xf>
    <xf numFmtId="3" fontId="39" fillId="0" borderId="0" xfId="0" applyNumberFormat="1" applyFont="1" applyBorder="1" applyAlignment="1">
      <alignment horizontal="center"/>
    </xf>
    <xf numFmtId="3" fontId="39" fillId="0" borderId="0" xfId="0" applyNumberFormat="1" applyFont="1" applyBorder="1" applyAlignment="1">
      <alignment horizontal="right" vertical="center"/>
    </xf>
    <xf numFmtId="3" fontId="0" fillId="0" borderId="31" xfId="0" applyNumberFormat="1" applyBorder="1" applyAlignment="1">
      <alignment horizontal="right" vertical="center"/>
    </xf>
    <xf numFmtId="3" fontId="0" fillId="0" borderId="46" xfId="0" applyNumberFormat="1" applyBorder="1" applyAlignment="1">
      <alignment horizontal="center" vertical="center"/>
    </xf>
    <xf numFmtId="3" fontId="0" fillId="0" borderId="50" xfId="0" applyNumberFormat="1" applyBorder="1" applyAlignment="1">
      <alignment horizontal="center" vertical="center"/>
    </xf>
    <xf numFmtId="0" fontId="0" fillId="0" borderId="10" xfId="0" applyBorder="1" applyAlignment="1">
      <alignment horizontal="center"/>
    </xf>
    <xf numFmtId="3" fontId="39" fillId="0" borderId="5" xfId="0" applyNumberFormat="1" applyFont="1" applyBorder="1" applyAlignment="1">
      <alignment horizontal="center"/>
    </xf>
    <xf numFmtId="3" fontId="39" fillId="0" borderId="4" xfId="0" applyNumberFormat="1" applyFont="1" applyBorder="1" applyAlignment="1">
      <alignment horizontal="right" vertical="center"/>
    </xf>
    <xf numFmtId="3" fontId="39" fillId="0" borderId="8" xfId="0" applyNumberFormat="1" applyFont="1" applyBorder="1" applyAlignment="1">
      <alignment horizontal="right" vertical="center"/>
    </xf>
    <xf numFmtId="3" fontId="31" fillId="0" borderId="13" xfId="0" applyNumberFormat="1" applyFont="1" applyBorder="1" applyAlignment="1">
      <alignment horizontal="center"/>
    </xf>
    <xf numFmtId="3" fontId="31" fillId="0" borderId="13" xfId="0" applyNumberFormat="1" applyFont="1" applyBorder="1" applyAlignment="1">
      <alignment horizontal="right" vertical="center"/>
    </xf>
    <xf numFmtId="3" fontId="32" fillId="0" borderId="13" xfId="0" applyNumberFormat="1" applyFont="1" applyBorder="1" applyAlignment="1">
      <alignment horizontal="center"/>
    </xf>
    <xf numFmtId="3" fontId="32" fillId="0" borderId="13" xfId="0" applyNumberFormat="1" applyFont="1" applyBorder="1" applyAlignment="1">
      <alignment horizontal="right" vertical="center"/>
    </xf>
    <xf numFmtId="3" fontId="32" fillId="0" borderId="10" xfId="0" applyNumberFormat="1" applyFont="1" applyBorder="1" applyAlignment="1">
      <alignment horizontal="right" vertical="center"/>
    </xf>
    <xf numFmtId="3" fontId="30" fillId="0" borderId="27" xfId="0" applyNumberFormat="1" applyFont="1" applyBorder="1" applyAlignment="1">
      <alignment horizontal="center"/>
    </xf>
    <xf numFmtId="3" fontId="30" fillId="0" borderId="27" xfId="0" applyNumberFormat="1" applyFont="1" applyBorder="1" applyAlignment="1">
      <alignment horizontal="right" vertical="center"/>
    </xf>
    <xf numFmtId="3" fontId="30" fillId="0" borderId="0" xfId="0" applyNumberFormat="1" applyFont="1" applyBorder="1" applyAlignment="1">
      <alignment horizontal="center"/>
    </xf>
    <xf numFmtId="3" fontId="30" fillId="0" borderId="0" xfId="0" applyNumberFormat="1" applyFont="1" applyBorder="1" applyAlignment="1">
      <alignment horizontal="right" vertical="center"/>
    </xf>
    <xf numFmtId="0" fontId="23" fillId="0" borderId="3" xfId="0" applyFont="1" applyBorder="1" applyAlignment="1"/>
    <xf numFmtId="0" fontId="0" fillId="0" borderId="27" xfId="0" applyBorder="1" applyAlignment="1">
      <alignment horizontal="center"/>
    </xf>
    <xf numFmtId="3" fontId="26" fillId="0" borderId="7" xfId="0" applyNumberFormat="1" applyFont="1" applyBorder="1" applyAlignment="1">
      <alignment horizontal="center"/>
    </xf>
    <xf numFmtId="3" fontId="26" fillId="0" borderId="7" xfId="0" applyNumberFormat="1" applyFont="1" applyBorder="1" applyAlignment="1">
      <alignment horizontal="right" vertical="center"/>
    </xf>
    <xf numFmtId="3" fontId="36" fillId="0" borderId="9" xfId="0" applyNumberFormat="1" applyFont="1" applyBorder="1" applyAlignment="1">
      <alignment horizontal="center"/>
    </xf>
    <xf numFmtId="3" fontId="36" fillId="0" borderId="8" xfId="0" applyNumberFormat="1" applyFont="1" applyBorder="1" applyAlignment="1">
      <alignment horizontal="right" vertical="center"/>
    </xf>
    <xf numFmtId="3" fontId="36" fillId="0" borderId="4" xfId="0" applyNumberFormat="1" applyFont="1" applyBorder="1" applyAlignment="1">
      <alignment horizontal="right" vertical="center"/>
    </xf>
    <xf numFmtId="0" fontId="23" fillId="0" borderId="13" xfId="0" applyFont="1" applyBorder="1"/>
    <xf numFmtId="0" fontId="23" fillId="0" borderId="0" xfId="0" applyFont="1" applyBorder="1"/>
    <xf numFmtId="3" fontId="26" fillId="0" borderId="0" xfId="0" applyNumberFormat="1" applyFont="1" applyBorder="1" applyAlignment="1">
      <alignment horizontal="center"/>
    </xf>
    <xf numFmtId="3" fontId="26" fillId="0" borderId="0" xfId="0" applyNumberFormat="1" applyFont="1" applyBorder="1" applyAlignment="1">
      <alignment horizontal="right" vertical="center"/>
    </xf>
    <xf numFmtId="3" fontId="1" fillId="0" borderId="20" xfId="0" applyNumberFormat="1" applyFont="1" applyBorder="1" applyAlignment="1">
      <alignment horizontal="right" vertical="center"/>
    </xf>
    <xf numFmtId="3" fontId="0" fillId="0" borderId="31" xfId="0" applyNumberFormat="1" applyBorder="1" applyAlignment="1">
      <alignment horizontal="center"/>
    </xf>
    <xf numFmtId="0" fontId="25" fillId="0" borderId="8" xfId="0" applyFont="1" applyBorder="1" applyAlignment="1">
      <alignment vertical="top" wrapText="1"/>
    </xf>
    <xf numFmtId="0" fontId="0" fillId="0" borderId="11" xfId="0" applyBorder="1" applyAlignment="1">
      <alignment horizontal="center"/>
    </xf>
    <xf numFmtId="3" fontId="26" fillId="0" borderId="12" xfId="0" applyNumberFormat="1" applyFont="1" applyBorder="1" applyAlignment="1">
      <alignment horizontal="center"/>
    </xf>
    <xf numFmtId="0" fontId="24" fillId="0" borderId="31" xfId="0" applyFont="1" applyBorder="1" applyAlignment="1">
      <alignment horizontal="left"/>
    </xf>
    <xf numFmtId="3" fontId="0" fillId="0" borderId="54" xfId="0" applyNumberFormat="1" applyBorder="1" applyAlignment="1">
      <alignment horizontal="center" vertical="center"/>
    </xf>
    <xf numFmtId="0" fontId="24" fillId="0" borderId="28" xfId="0" applyFont="1" applyBorder="1" applyAlignment="1">
      <alignment horizontal="left"/>
    </xf>
    <xf numFmtId="3" fontId="0" fillId="0" borderId="55" xfId="0" applyNumberFormat="1" applyBorder="1" applyAlignment="1">
      <alignment horizontal="center" vertical="center"/>
    </xf>
    <xf numFmtId="3" fontId="36" fillId="0" borderId="8" xfId="0" applyNumberFormat="1" applyFont="1" applyBorder="1" applyAlignment="1">
      <alignment horizontal="center"/>
    </xf>
    <xf numFmtId="3" fontId="36" fillId="0" borderId="9" xfId="0" applyNumberFormat="1" applyFont="1" applyBorder="1" applyAlignment="1">
      <alignment horizontal="right" vertical="center"/>
    </xf>
    <xf numFmtId="0" fontId="25" fillId="0" borderId="4" xfId="0" applyFont="1" applyBorder="1" applyAlignment="1">
      <alignment vertical="top" wrapText="1"/>
    </xf>
    <xf numFmtId="3" fontId="0" fillId="0" borderId="5" xfId="0" applyNumberFormat="1" applyBorder="1" applyAlignment="1">
      <alignment horizontal="center"/>
    </xf>
    <xf numFmtId="3" fontId="0" fillId="0" borderId="10" xfId="0" applyNumberFormat="1" applyBorder="1" applyAlignment="1">
      <alignment horizontal="center"/>
    </xf>
    <xf numFmtId="3" fontId="26" fillId="0" borderId="27" xfId="0" applyNumberFormat="1" applyFont="1" applyBorder="1" applyAlignment="1">
      <alignment horizontal="center"/>
    </xf>
    <xf numFmtId="3" fontId="32" fillId="0" borderId="10" xfId="0" applyNumberFormat="1" applyFont="1" applyBorder="1" applyAlignment="1">
      <alignment horizontal="center"/>
    </xf>
    <xf numFmtId="3" fontId="0" fillId="0" borderId="58" xfId="0" applyNumberFormat="1" applyBorder="1" applyAlignment="1">
      <alignment horizontal="right" vertical="center"/>
    </xf>
    <xf numFmtId="3" fontId="26" fillId="0" borderId="35" xfId="0" applyNumberFormat="1" applyFont="1" applyBorder="1" applyAlignment="1">
      <alignment horizontal="right" vertical="center"/>
    </xf>
    <xf numFmtId="3" fontId="0" fillId="0" borderId="43" xfId="0" applyNumberFormat="1" applyBorder="1" applyAlignment="1">
      <alignment horizontal="right" vertical="center"/>
    </xf>
    <xf numFmtId="3" fontId="0" fillId="0" borderId="44" xfId="0" applyNumberFormat="1" applyBorder="1" applyAlignment="1">
      <alignment horizontal="right" vertical="center"/>
    </xf>
    <xf numFmtId="3" fontId="0" fillId="0" borderId="53" xfId="0" applyNumberFormat="1" applyBorder="1" applyAlignment="1">
      <alignment horizontal="right" vertical="center"/>
    </xf>
    <xf numFmtId="3" fontId="32" fillId="0" borderId="11" xfId="0" applyNumberFormat="1" applyFont="1" applyBorder="1" applyAlignment="1">
      <alignment horizontal="right" vertical="center"/>
    </xf>
    <xf numFmtId="3" fontId="20" fillId="0" borderId="7" xfId="0" applyNumberFormat="1" applyFont="1" applyBorder="1" applyAlignment="1">
      <alignment horizontal="center"/>
    </xf>
    <xf numFmtId="0" fontId="0" fillId="0" borderId="51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52" xfId="0" applyBorder="1" applyAlignment="1">
      <alignment horizontal="center"/>
    </xf>
    <xf numFmtId="0" fontId="0" fillId="0" borderId="17" xfId="0" applyBorder="1"/>
    <xf numFmtId="0" fontId="24" fillId="0" borderId="17" xfId="0" applyFont="1" applyBorder="1" applyAlignment="1">
      <alignment horizontal="left"/>
    </xf>
    <xf numFmtId="3" fontId="24" fillId="0" borderId="17" xfId="0" applyNumberFormat="1" applyFont="1" applyBorder="1" applyAlignment="1">
      <alignment horizontal="right" vertical="center"/>
    </xf>
    <xf numFmtId="3" fontId="26" fillId="0" borderId="19" xfId="0" applyNumberFormat="1" applyFont="1" applyBorder="1" applyAlignment="1">
      <alignment horizontal="center"/>
    </xf>
    <xf numFmtId="3" fontId="36" fillId="0" borderId="19" xfId="0" applyNumberFormat="1" applyFont="1" applyBorder="1" applyAlignment="1">
      <alignment horizontal="right" vertical="center"/>
    </xf>
    <xf numFmtId="0" fontId="26" fillId="0" borderId="20" xfId="0" applyFont="1" applyBorder="1"/>
    <xf numFmtId="3" fontId="26" fillId="0" borderId="19" xfId="0" applyNumberFormat="1" applyFont="1" applyBorder="1" applyAlignment="1">
      <alignment horizontal="right" vertical="center"/>
    </xf>
    <xf numFmtId="0" fontId="27" fillId="0" borderId="7" xfId="0" applyFont="1" applyBorder="1" applyAlignment="1">
      <alignment horizontal="left"/>
    </xf>
    <xf numFmtId="3" fontId="31" fillId="0" borderId="27" xfId="0" applyNumberFormat="1" applyFont="1" applyBorder="1" applyAlignment="1">
      <alignment horizontal="center"/>
    </xf>
    <xf numFmtId="3" fontId="31" fillId="0" borderId="27" xfId="0" applyNumberFormat="1" applyFont="1" applyBorder="1" applyAlignment="1">
      <alignment horizontal="right" vertical="center"/>
    </xf>
    <xf numFmtId="0" fontId="28" fillId="0" borderId="42" xfId="0" applyFont="1" applyBorder="1" applyAlignment="1">
      <alignment horizontal="left"/>
    </xf>
    <xf numFmtId="3" fontId="20" fillId="0" borderId="28" xfId="0" applyNumberFormat="1" applyFont="1" applyBorder="1" applyAlignment="1">
      <alignment horizontal="center"/>
    </xf>
    <xf numFmtId="3" fontId="0" fillId="0" borderId="24" xfId="0" applyNumberFormat="1" applyBorder="1" applyAlignment="1">
      <alignment horizontal="center"/>
    </xf>
    <xf numFmtId="0" fontId="27" fillId="0" borderId="59" xfId="0" applyFont="1" applyBorder="1" applyAlignment="1">
      <alignment horizontal="left"/>
    </xf>
    <xf numFmtId="3" fontId="10" fillId="0" borderId="3" xfId="0" applyNumberFormat="1" applyFont="1" applyBorder="1" applyAlignment="1">
      <alignment horizontal="center"/>
    </xf>
    <xf numFmtId="3" fontId="10" fillId="0" borderId="3" xfId="0" applyNumberFormat="1" applyFont="1" applyBorder="1" applyAlignment="1">
      <alignment horizontal="right" vertical="center"/>
    </xf>
    <xf numFmtId="3" fontId="10" fillId="0" borderId="5" xfId="0" applyNumberFormat="1" applyFont="1" applyBorder="1" applyAlignment="1">
      <alignment horizontal="right" vertical="center"/>
    </xf>
    <xf numFmtId="0" fontId="28" fillId="0" borderId="59" xfId="0" applyFont="1" applyBorder="1" applyAlignment="1">
      <alignment horizontal="left"/>
    </xf>
    <xf numFmtId="3" fontId="15" fillId="0" borderId="59" xfId="0" applyNumberFormat="1" applyFont="1" applyBorder="1" applyAlignment="1">
      <alignment horizontal="center"/>
    </xf>
    <xf numFmtId="0" fontId="30" fillId="0" borderId="13" xfId="0" applyFont="1" applyBorder="1"/>
    <xf numFmtId="3" fontId="0" fillId="0" borderId="59" xfId="0" applyNumberFormat="1" applyBorder="1" applyAlignment="1">
      <alignment horizontal="center"/>
    </xf>
    <xf numFmtId="0" fontId="27" fillId="0" borderId="42" xfId="0" applyFont="1" applyBorder="1" applyAlignment="1">
      <alignment horizontal="left"/>
    </xf>
    <xf numFmtId="3" fontId="10" fillId="0" borderId="11" xfId="0" applyNumberFormat="1" applyFont="1" applyBorder="1" applyAlignment="1">
      <alignment horizontal="center"/>
    </xf>
    <xf numFmtId="3" fontId="10" fillId="0" borderId="11" xfId="0" applyNumberFormat="1" applyFont="1" applyBorder="1" applyAlignment="1">
      <alignment horizontal="right" vertical="center"/>
    </xf>
    <xf numFmtId="3" fontId="1" fillId="0" borderId="36" xfId="0" applyNumberFormat="1" applyFont="1" applyBorder="1" applyAlignment="1">
      <alignment horizontal="center"/>
    </xf>
    <xf numFmtId="3" fontId="1" fillId="0" borderId="15" xfId="0" applyNumberFormat="1" applyFont="1" applyBorder="1" applyAlignment="1">
      <alignment horizontal="right" vertical="center"/>
    </xf>
    <xf numFmtId="3" fontId="1" fillId="0" borderId="14" xfId="0" applyNumberFormat="1" applyFont="1" applyBorder="1" applyAlignment="1">
      <alignment horizontal="right" vertical="center"/>
    </xf>
    <xf numFmtId="0" fontId="29" fillId="0" borderId="23" xfId="0" applyFont="1" applyBorder="1" applyAlignment="1">
      <alignment horizontal="center"/>
    </xf>
    <xf numFmtId="3" fontId="18" fillId="0" borderId="24" xfId="0" applyNumberFormat="1" applyFont="1" applyBorder="1" applyAlignment="1">
      <alignment horizontal="center"/>
    </xf>
    <xf numFmtId="3" fontId="18" fillId="0" borderId="24" xfId="0" applyNumberFormat="1" applyFont="1" applyBorder="1" applyAlignment="1">
      <alignment horizontal="right" vertical="center"/>
    </xf>
    <xf numFmtId="3" fontId="18" fillId="0" borderId="23" xfId="0" applyNumberFormat="1" applyFont="1" applyBorder="1" applyAlignment="1">
      <alignment horizontal="right" vertical="center"/>
    </xf>
    <xf numFmtId="0" fontId="30" fillId="0" borderId="60" xfId="0" applyFont="1" applyBorder="1"/>
    <xf numFmtId="3" fontId="20" fillId="0" borderId="52" xfId="0" applyNumberFormat="1" applyFont="1" applyBorder="1" applyAlignment="1">
      <alignment horizontal="center"/>
    </xf>
    <xf numFmtId="3" fontId="20" fillId="0" borderId="52" xfId="0" applyNumberFormat="1" applyFont="1" applyBorder="1" applyAlignment="1">
      <alignment horizontal="right" vertical="center"/>
    </xf>
    <xf numFmtId="3" fontId="20" fillId="0" borderId="25" xfId="0" applyNumberFormat="1" applyFont="1" applyBorder="1" applyAlignment="1">
      <alignment horizontal="right" vertical="center"/>
    </xf>
    <xf numFmtId="3" fontId="0" fillId="0" borderId="27" xfId="0" applyNumberFormat="1" applyBorder="1" applyAlignment="1">
      <alignment horizontal="center" vertical="center"/>
    </xf>
    <xf numFmtId="0" fontId="0" fillId="0" borderId="5" xfId="0" applyBorder="1"/>
    <xf numFmtId="3" fontId="0" fillId="0" borderId="5" xfId="0" applyNumberFormat="1" applyBorder="1" applyAlignment="1">
      <alignment horizontal="left"/>
    </xf>
    <xf numFmtId="0" fontId="0" fillId="0" borderId="27" xfId="0" applyBorder="1"/>
    <xf numFmtId="3" fontId="0" fillId="0" borderId="27" xfId="0" applyNumberFormat="1" applyBorder="1" applyAlignment="1">
      <alignment horizontal="left"/>
    </xf>
    <xf numFmtId="0" fontId="27" fillId="0" borderId="17" xfId="0" applyFont="1" applyBorder="1"/>
    <xf numFmtId="3" fontId="10" fillId="0" borderId="17" xfId="0" applyNumberFormat="1" applyFont="1" applyFill="1" applyBorder="1" applyAlignment="1">
      <alignment horizontal="center"/>
    </xf>
    <xf numFmtId="3" fontId="10" fillId="0" borderId="17" xfId="0" applyNumberFormat="1" applyFont="1" applyFill="1" applyBorder="1" applyAlignment="1">
      <alignment horizontal="right" vertical="center"/>
    </xf>
    <xf numFmtId="0" fontId="29" fillId="0" borderId="10" xfId="0" applyFont="1" applyBorder="1"/>
    <xf numFmtId="3" fontId="5" fillId="0" borderId="10" xfId="0" applyNumberFormat="1" applyFont="1" applyFill="1" applyBorder="1" applyAlignment="1">
      <alignment horizontal="center"/>
    </xf>
    <xf numFmtId="3" fontId="5" fillId="0" borderId="10" xfId="0" applyNumberFormat="1" applyFont="1" applyFill="1" applyBorder="1" applyAlignment="1">
      <alignment horizontal="right" vertical="center"/>
    </xf>
    <xf numFmtId="0" fontId="34" fillId="0" borderId="9" xfId="0" applyFont="1" applyFill="1" applyBorder="1"/>
    <xf numFmtId="3" fontId="13" fillId="0" borderId="9" xfId="0" applyNumberFormat="1" applyFont="1" applyBorder="1" applyAlignment="1">
      <alignment horizontal="center"/>
    </xf>
    <xf numFmtId="3" fontId="30" fillId="0" borderId="10" xfId="0" applyNumberFormat="1" applyFont="1" applyBorder="1"/>
    <xf numFmtId="3" fontId="30" fillId="0" borderId="13" xfId="0" applyNumberFormat="1" applyFont="1" applyBorder="1" applyAlignment="1">
      <alignment horizontal="right" vertical="center"/>
    </xf>
    <xf numFmtId="3" fontId="0" fillId="0" borderId="2" xfId="0" applyNumberFormat="1" applyFont="1" applyFill="1" applyBorder="1" applyAlignment="1">
      <alignment horizontal="center"/>
    </xf>
    <xf numFmtId="3" fontId="0" fillId="0" borderId="1" xfId="0" applyNumberFormat="1" applyFont="1" applyBorder="1" applyAlignment="1">
      <alignment horizontal="center"/>
    </xf>
    <xf numFmtId="3" fontId="0" fillId="0" borderId="1" xfId="0" applyNumberFormat="1" applyFont="1" applyBorder="1" applyAlignment="1">
      <alignment horizontal="right"/>
    </xf>
    <xf numFmtId="3" fontId="0" fillId="0" borderId="1" xfId="0" applyNumberFormat="1" applyFont="1" applyBorder="1"/>
    <xf numFmtId="3" fontId="44" fillId="0" borderId="1" xfId="0" applyNumberFormat="1" applyFont="1" applyBorder="1"/>
    <xf numFmtId="0" fontId="25" fillId="0" borderId="45" xfId="0" applyFont="1" applyBorder="1" applyAlignment="1">
      <alignment horizontal="left"/>
    </xf>
    <xf numFmtId="0" fontId="25" fillId="0" borderId="38" xfId="0" applyFont="1" applyBorder="1"/>
    <xf numFmtId="0" fontId="43" fillId="0" borderId="3" xfId="0" applyFont="1" applyBorder="1" applyAlignment="1">
      <alignment horizontal="center"/>
    </xf>
    <xf numFmtId="0" fontId="24" fillId="0" borderId="47" xfId="0" applyFont="1" applyBorder="1" applyAlignment="1">
      <alignment horizontal="left"/>
    </xf>
    <xf numFmtId="3" fontId="36" fillId="0" borderId="48" xfId="0" applyNumberFormat="1" applyFont="1" applyBorder="1" applyAlignment="1">
      <alignment horizontal="center"/>
    </xf>
    <xf numFmtId="3" fontId="0" fillId="0" borderId="6" xfId="0" applyNumberFormat="1" applyBorder="1" applyAlignment="1">
      <alignment horizontal="right" vertical="center"/>
    </xf>
    <xf numFmtId="0" fontId="24" fillId="0" borderId="54" xfId="0" applyFont="1" applyBorder="1" applyAlignment="1">
      <alignment horizontal="left"/>
    </xf>
    <xf numFmtId="0" fontId="43" fillId="0" borderId="10" xfId="0" applyFont="1" applyBorder="1" applyAlignment="1">
      <alignment horizontal="right"/>
    </xf>
    <xf numFmtId="3" fontId="0" fillId="0" borderId="64" xfId="0" applyNumberFormat="1" applyBorder="1" applyAlignment="1">
      <alignment horizontal="center"/>
    </xf>
    <xf numFmtId="3" fontId="0" fillId="0" borderId="48" xfId="0" applyNumberFormat="1" applyBorder="1" applyAlignment="1">
      <alignment horizontal="center"/>
    </xf>
    <xf numFmtId="3" fontId="26" fillId="0" borderId="65" xfId="0" applyNumberFormat="1" applyFont="1" applyBorder="1" applyAlignment="1">
      <alignment horizontal="center"/>
    </xf>
    <xf numFmtId="3" fontId="0" fillId="0" borderId="66" xfId="0" applyNumberFormat="1" applyBorder="1" applyAlignment="1">
      <alignment horizontal="right" vertical="center"/>
    </xf>
    <xf numFmtId="3" fontId="0" fillId="0" borderId="63" xfId="0" applyNumberFormat="1" applyBorder="1" applyAlignment="1">
      <alignment horizontal="right" vertical="center"/>
    </xf>
    <xf numFmtId="3" fontId="26" fillId="0" borderId="55" xfId="0" applyNumberFormat="1" applyFont="1" applyBorder="1" applyAlignment="1">
      <alignment horizontal="right" vertical="center"/>
    </xf>
    <xf numFmtId="3" fontId="0" fillId="0" borderId="64" xfId="0" applyNumberFormat="1" applyBorder="1" applyAlignment="1">
      <alignment horizontal="right" vertical="center"/>
    </xf>
    <xf numFmtId="3" fontId="0" fillId="0" borderId="48" xfId="0" applyNumberFormat="1" applyBorder="1" applyAlignment="1">
      <alignment horizontal="right" vertical="center"/>
    </xf>
    <xf numFmtId="3" fontId="26" fillId="0" borderId="65" xfId="0" applyNumberFormat="1" applyFont="1" applyBorder="1" applyAlignment="1">
      <alignment horizontal="right" vertical="center"/>
    </xf>
    <xf numFmtId="3" fontId="36" fillId="0" borderId="55" xfId="0" applyNumberFormat="1" applyFont="1" applyBorder="1" applyAlignment="1">
      <alignment horizontal="right" vertical="center"/>
    </xf>
    <xf numFmtId="3" fontId="36" fillId="0" borderId="25" xfId="0" applyNumberFormat="1" applyFont="1" applyBorder="1" applyAlignment="1">
      <alignment horizontal="right" vertical="center"/>
    </xf>
    <xf numFmtId="3" fontId="36" fillId="0" borderId="65" xfId="0" applyNumberFormat="1" applyFont="1" applyBorder="1" applyAlignment="1">
      <alignment horizontal="right" vertical="center"/>
    </xf>
    <xf numFmtId="0" fontId="40" fillId="0" borderId="2" xfId="0" applyFont="1" applyBorder="1" applyAlignment="1">
      <alignment horizontal="left"/>
    </xf>
    <xf numFmtId="3" fontId="0" fillId="0" borderId="39" xfId="0" applyNumberFormat="1" applyBorder="1" applyAlignment="1">
      <alignment horizontal="center"/>
    </xf>
    <xf numFmtId="3" fontId="0" fillId="0" borderId="37" xfId="0" applyNumberFormat="1" applyBorder="1" applyAlignment="1">
      <alignment horizontal="center"/>
    </xf>
    <xf numFmtId="3" fontId="0" fillId="0" borderId="33" xfId="0" applyNumberFormat="1" applyBorder="1" applyAlignment="1">
      <alignment horizontal="center"/>
    </xf>
    <xf numFmtId="3" fontId="0" fillId="0" borderId="62" xfId="0" applyNumberFormat="1" applyBorder="1" applyAlignment="1">
      <alignment horizontal="right" vertical="center"/>
    </xf>
    <xf numFmtId="3" fontId="0" fillId="0" borderId="61" xfId="0" applyNumberFormat="1" applyBorder="1" applyAlignment="1">
      <alignment horizontal="right" vertical="center"/>
    </xf>
    <xf numFmtId="3" fontId="0" fillId="0" borderId="51" xfId="0" applyNumberFormat="1" applyBorder="1" applyAlignment="1">
      <alignment horizontal="center"/>
    </xf>
    <xf numFmtId="3" fontId="0" fillId="0" borderId="51" xfId="0" applyNumberFormat="1" applyBorder="1" applyAlignment="1">
      <alignment horizontal="right" vertical="center"/>
    </xf>
    <xf numFmtId="3" fontId="26" fillId="0" borderId="67" xfId="0" applyNumberFormat="1" applyFont="1" applyBorder="1" applyAlignment="1">
      <alignment horizontal="right" vertical="center"/>
    </xf>
    <xf numFmtId="3" fontId="26" fillId="0" borderId="44" xfId="0" applyNumberFormat="1" applyFont="1" applyBorder="1" applyAlignment="1">
      <alignment horizontal="right" vertical="center"/>
    </xf>
    <xf numFmtId="3" fontId="0" fillId="0" borderId="16" xfId="0" applyNumberFormat="1" applyBorder="1" applyAlignment="1">
      <alignment horizontal="center"/>
    </xf>
    <xf numFmtId="3" fontId="0" fillId="0" borderId="29" xfId="0" applyNumberFormat="1" applyBorder="1" applyAlignment="1">
      <alignment horizontal="right" vertical="center"/>
    </xf>
    <xf numFmtId="3" fontId="45" fillId="0" borderId="1" xfId="0" applyNumberFormat="1" applyFont="1" applyBorder="1" applyAlignment="1">
      <alignment horizontal="right"/>
    </xf>
    <xf numFmtId="3" fontId="42" fillId="0" borderId="1" xfId="0" applyNumberFormat="1" applyFont="1" applyBorder="1"/>
    <xf numFmtId="3" fontId="45" fillId="0" borderId="0" xfId="0" applyNumberFormat="1" applyFont="1" applyBorder="1" applyAlignment="1">
      <alignment horizontal="right"/>
    </xf>
    <xf numFmtId="0" fontId="0" fillId="0" borderId="0" xfId="0" applyAlignment="1">
      <alignment wrapText="1"/>
    </xf>
    <xf numFmtId="0" fontId="46" fillId="0" borderId="10" xfId="0" applyFont="1" applyBorder="1" applyAlignment="1">
      <alignment horizontal="right"/>
    </xf>
    <xf numFmtId="0" fontId="25" fillId="0" borderId="10" xfId="0" applyFont="1" applyBorder="1" applyAlignment="1">
      <alignment horizontal="left"/>
    </xf>
    <xf numFmtId="3" fontId="48" fillId="0" borderId="1" xfId="0" applyNumberFormat="1" applyFont="1" applyBorder="1"/>
    <xf numFmtId="3" fontId="49" fillId="0" borderId="1" xfId="0" applyNumberFormat="1" applyFont="1" applyBorder="1" applyAlignment="1">
      <alignment horizontal="right"/>
    </xf>
    <xf numFmtId="0" fontId="50" fillId="0" borderId="0" xfId="0" applyFont="1"/>
    <xf numFmtId="3" fontId="51" fillId="0" borderId="1" xfId="0" applyNumberFormat="1" applyFont="1" applyBorder="1"/>
    <xf numFmtId="3" fontId="0" fillId="0" borderId="1" xfId="0" applyNumberFormat="1" applyFont="1" applyFill="1" applyBorder="1" applyAlignment="1">
      <alignment horizontal="right"/>
    </xf>
    <xf numFmtId="3" fontId="0" fillId="0" borderId="0" xfId="0" applyNumberFormat="1" applyFont="1" applyBorder="1" applyAlignment="1">
      <alignment horizontal="right"/>
    </xf>
    <xf numFmtId="3" fontId="0" fillId="0" borderId="1" xfId="0" applyNumberFormat="1" applyFont="1" applyBorder="1" applyAlignment="1">
      <alignment horizontal="right" wrapText="1"/>
    </xf>
    <xf numFmtId="3" fontId="45" fillId="0" borderId="0" xfId="0" applyNumberFormat="1" applyFont="1" applyFill="1" applyBorder="1" applyAlignment="1">
      <alignment horizontal="right"/>
    </xf>
    <xf numFmtId="0" fontId="25" fillId="0" borderId="63" xfId="0" applyFont="1" applyBorder="1"/>
    <xf numFmtId="0" fontId="0" fillId="0" borderId="0" xfId="0" applyAlignment="1">
      <alignment wrapText="1"/>
    </xf>
    <xf numFmtId="3" fontId="0" fillId="0" borderId="18" xfId="0" applyNumberFormat="1" applyBorder="1" applyAlignment="1">
      <alignment vertical="center"/>
    </xf>
    <xf numFmtId="3" fontId="0" fillId="0" borderId="20" xfId="0" applyNumberFormat="1" applyBorder="1" applyAlignment="1">
      <alignment vertical="center"/>
    </xf>
    <xf numFmtId="3" fontId="0" fillId="0" borderId="4" xfId="0" applyNumberFormat="1" applyBorder="1" applyAlignment="1">
      <alignment vertical="center"/>
    </xf>
    <xf numFmtId="3" fontId="0" fillId="0" borderId="7" xfId="0" applyNumberFormat="1" applyBorder="1" applyAlignment="1">
      <alignment vertical="center"/>
    </xf>
    <xf numFmtId="3" fontId="5" fillId="0" borderId="7" xfId="0" applyNumberFormat="1" applyFont="1" applyBorder="1" applyAlignment="1">
      <alignment vertical="center"/>
    </xf>
    <xf numFmtId="0" fontId="0" fillId="0" borderId="17" xfId="0" applyFont="1" applyBorder="1" applyAlignment="1">
      <alignment horizontal="center"/>
    </xf>
    <xf numFmtId="0" fontId="0" fillId="0" borderId="19" xfId="0" applyFont="1" applyBorder="1" applyAlignment="1">
      <alignment horizontal="center"/>
    </xf>
    <xf numFmtId="0" fontId="42" fillId="0" borderId="9" xfId="0" applyFont="1" applyBorder="1" applyAlignment="1">
      <alignment horizontal="center"/>
    </xf>
    <xf numFmtId="0" fontId="42" fillId="0" borderId="19" xfId="0" applyFont="1" applyBorder="1" applyAlignment="1">
      <alignment horizontal="center"/>
    </xf>
    <xf numFmtId="3" fontId="52" fillId="0" borderId="7" xfId="0" applyNumberFormat="1" applyFont="1" applyBorder="1" applyAlignment="1">
      <alignment horizontal="right" vertical="center"/>
    </xf>
    <xf numFmtId="0" fontId="24" fillId="0" borderId="0" xfId="0" applyFont="1" applyBorder="1" applyAlignment="1">
      <alignment horizontal="left"/>
    </xf>
    <xf numFmtId="3" fontId="53" fillId="0" borderId="4" xfId="0" applyNumberFormat="1" applyFont="1" applyBorder="1" applyAlignment="1">
      <alignment horizontal="right" vertical="center"/>
    </xf>
    <xf numFmtId="3" fontId="53" fillId="0" borderId="13" xfId="0" applyNumberFormat="1" applyFont="1" applyBorder="1" applyAlignment="1">
      <alignment horizontal="right" vertical="center"/>
    </xf>
    <xf numFmtId="0" fontId="54" fillId="0" borderId="23" xfId="0" applyFont="1" applyBorder="1" applyAlignment="1">
      <alignment horizontal="center"/>
    </xf>
    <xf numFmtId="0" fontId="55" fillId="0" borderId="10" xfId="0" applyFont="1" applyBorder="1" applyAlignment="1">
      <alignment horizontal="left"/>
    </xf>
    <xf numFmtId="3" fontId="56" fillId="0" borderId="13" xfId="0" applyNumberFormat="1" applyFont="1" applyBorder="1" applyAlignment="1">
      <alignment horizontal="center"/>
    </xf>
    <xf numFmtId="3" fontId="56" fillId="0" borderId="13" xfId="0" applyNumberFormat="1" applyFont="1" applyBorder="1" applyAlignment="1">
      <alignment horizontal="right" vertical="center"/>
    </xf>
    <xf numFmtId="0" fontId="55" fillId="0" borderId="59" xfId="0" applyFont="1" applyBorder="1" applyAlignment="1">
      <alignment horizontal="left"/>
    </xf>
    <xf numFmtId="3" fontId="49" fillId="0" borderId="3" xfId="0" applyNumberFormat="1" applyFont="1" applyBorder="1" applyAlignment="1">
      <alignment horizontal="center"/>
    </xf>
    <xf numFmtId="3" fontId="49" fillId="0" borderId="3" xfId="0" applyNumberFormat="1" applyFont="1" applyBorder="1" applyAlignment="1">
      <alignment horizontal="right" vertical="center"/>
    </xf>
    <xf numFmtId="3" fontId="49" fillId="0" borderId="31" xfId="0" applyNumberFormat="1" applyFont="1" applyBorder="1" applyAlignment="1">
      <alignment horizontal="right" vertical="center"/>
    </xf>
    <xf numFmtId="3" fontId="49" fillId="0" borderId="4" xfId="0" applyNumberFormat="1" applyFont="1" applyBorder="1" applyAlignment="1">
      <alignment horizontal="right" vertical="center"/>
    </xf>
    <xf numFmtId="0" fontId="23" fillId="0" borderId="27" xfId="0" applyFont="1" applyBorder="1" applyAlignment="1">
      <alignment horizontal="center"/>
    </xf>
    <xf numFmtId="3" fontId="15" fillId="0" borderId="14" xfId="0" applyNumberFormat="1" applyFont="1" applyBorder="1" applyAlignment="1">
      <alignment horizontal="center"/>
    </xf>
    <xf numFmtId="3" fontId="15" fillId="0" borderId="15" xfId="0" applyNumberFormat="1" applyFont="1" applyBorder="1" applyAlignment="1">
      <alignment horizontal="right" vertical="center"/>
    </xf>
    <xf numFmtId="3" fontId="15" fillId="0" borderId="8" xfId="0" applyNumberFormat="1" applyFont="1" applyBorder="1" applyAlignment="1">
      <alignment horizontal="right" vertical="center"/>
    </xf>
    <xf numFmtId="3" fontId="10" fillId="0" borderId="13" xfId="0" applyNumberFormat="1" applyFont="1" applyBorder="1" applyAlignment="1">
      <alignment horizontal="right" vertical="center"/>
    </xf>
    <xf numFmtId="3" fontId="13" fillId="0" borderId="13" xfId="0" applyNumberFormat="1" applyFont="1" applyBorder="1" applyAlignment="1">
      <alignment horizontal="right" vertical="center"/>
    </xf>
    <xf numFmtId="0" fontId="30" fillId="0" borderId="7" xfId="0" applyFont="1" applyBorder="1"/>
    <xf numFmtId="0" fontId="36" fillId="0" borderId="17" xfId="0" applyFont="1" applyBorder="1" applyAlignment="1">
      <alignment horizontal="center"/>
    </xf>
    <xf numFmtId="0" fontId="37" fillId="0" borderId="19" xfId="0" applyFont="1" applyBorder="1" applyAlignment="1">
      <alignment horizontal="center"/>
    </xf>
    <xf numFmtId="3" fontId="0" fillId="0" borderId="1" xfId="0" applyNumberFormat="1" applyBorder="1" applyAlignment="1">
      <alignment horizontal="right" vertical="center"/>
    </xf>
    <xf numFmtId="3" fontId="0" fillId="0" borderId="46" xfId="0" applyNumberFormat="1" applyBorder="1" applyAlignment="1">
      <alignment horizontal="right" vertical="center"/>
    </xf>
    <xf numFmtId="3" fontId="0" fillId="0" borderId="47" xfId="0" applyNumberFormat="1" applyBorder="1" applyAlignment="1">
      <alignment horizontal="center" vertical="center"/>
    </xf>
    <xf numFmtId="3" fontId="0" fillId="0" borderId="65" xfId="0" applyNumberFormat="1" applyBorder="1" applyAlignment="1">
      <alignment horizontal="center" vertical="center"/>
    </xf>
    <xf numFmtId="0" fontId="0" fillId="0" borderId="29" xfId="0" applyFont="1" applyBorder="1" applyAlignment="1">
      <alignment horizontal="center"/>
    </xf>
    <xf numFmtId="0" fontId="23" fillId="0" borderId="6" xfId="0" applyFont="1" applyBorder="1"/>
    <xf numFmtId="0" fontId="25" fillId="0" borderId="17" xfId="0" applyFont="1" applyBorder="1" applyAlignment="1">
      <alignment horizontal="left"/>
    </xf>
    <xf numFmtId="0" fontId="25" fillId="0" borderId="25" xfId="0" applyFont="1" applyBorder="1"/>
    <xf numFmtId="0" fontId="24" fillId="0" borderId="30" xfId="0" applyFont="1" applyBorder="1" applyAlignment="1">
      <alignment horizontal="left"/>
    </xf>
    <xf numFmtId="0" fontId="25" fillId="0" borderId="66" xfId="0" applyFont="1" applyBorder="1"/>
    <xf numFmtId="0" fontId="25" fillId="0" borderId="63" xfId="0" applyFont="1" applyBorder="1" applyAlignment="1">
      <alignment vertical="top" wrapText="1"/>
    </xf>
    <xf numFmtId="0" fontId="23" fillId="0" borderId="55" xfId="0" applyFont="1" applyBorder="1"/>
    <xf numFmtId="3" fontId="0" fillId="0" borderId="67" xfId="0" applyNumberFormat="1" applyBorder="1" applyAlignment="1">
      <alignment horizontal="center"/>
    </xf>
    <xf numFmtId="3" fontId="0" fillId="0" borderId="54" xfId="0" applyNumberFormat="1" applyBorder="1" applyAlignment="1">
      <alignment horizontal="center"/>
    </xf>
    <xf numFmtId="3" fontId="0" fillId="0" borderId="55" xfId="0" applyNumberFormat="1" applyBorder="1" applyAlignment="1">
      <alignment horizontal="center"/>
    </xf>
    <xf numFmtId="3" fontId="0" fillId="0" borderId="66" xfId="0" applyNumberFormat="1" applyBorder="1" applyAlignment="1">
      <alignment horizontal="center"/>
    </xf>
    <xf numFmtId="3" fontId="0" fillId="0" borderId="68" xfId="0" applyNumberFormat="1" applyBorder="1" applyAlignment="1">
      <alignment horizontal="center"/>
    </xf>
    <xf numFmtId="3" fontId="0" fillId="0" borderId="62" xfId="0" applyNumberFormat="1" applyBorder="1" applyAlignment="1">
      <alignment horizontal="center"/>
    </xf>
    <xf numFmtId="0" fontId="25" fillId="0" borderId="5" xfId="0" applyFont="1" applyBorder="1" applyAlignment="1">
      <alignment horizontal="left"/>
    </xf>
    <xf numFmtId="3" fontId="0" fillId="0" borderId="47" xfId="0" applyNumberFormat="1" applyBorder="1" applyAlignment="1">
      <alignment horizontal="right" vertical="center"/>
    </xf>
    <xf numFmtId="3" fontId="0" fillId="0" borderId="60" xfId="0" applyNumberFormat="1" applyBorder="1" applyAlignment="1">
      <alignment horizontal="right" vertical="center"/>
    </xf>
    <xf numFmtId="3" fontId="0" fillId="0" borderId="63" xfId="0" applyNumberFormat="1" applyBorder="1" applyAlignment="1">
      <alignment horizontal="center"/>
    </xf>
    <xf numFmtId="3" fontId="20" fillId="0" borderId="69" xfId="0" applyNumberFormat="1" applyFont="1" applyBorder="1" applyAlignment="1">
      <alignment horizontal="center"/>
    </xf>
    <xf numFmtId="3" fontId="20" fillId="0" borderId="70" xfId="0" applyNumberFormat="1" applyFont="1" applyBorder="1" applyAlignment="1">
      <alignment horizontal="right" vertical="center"/>
    </xf>
    <xf numFmtId="3" fontId="20" fillId="0" borderId="71" xfId="0" applyNumberFormat="1" applyFont="1" applyBorder="1" applyAlignment="1">
      <alignment horizontal="right" vertical="center"/>
    </xf>
    <xf numFmtId="3" fontId="15" fillId="0" borderId="67" xfId="0" applyNumberFormat="1" applyFont="1" applyBorder="1" applyAlignment="1">
      <alignment horizontal="center"/>
    </xf>
    <xf numFmtId="3" fontId="15" fillId="0" borderId="43" xfId="0" applyNumberFormat="1" applyFont="1" applyBorder="1" applyAlignment="1">
      <alignment horizontal="right" vertical="center"/>
    </xf>
    <xf numFmtId="3" fontId="15" fillId="0" borderId="44" xfId="0" applyNumberFormat="1" applyFont="1" applyBorder="1" applyAlignment="1">
      <alignment horizontal="right" vertical="center"/>
    </xf>
    <xf numFmtId="3" fontId="15" fillId="0" borderId="12" xfId="0" applyNumberFormat="1" applyFont="1" applyBorder="1" applyAlignment="1">
      <alignment horizontal="right" vertical="center"/>
    </xf>
    <xf numFmtId="3" fontId="0" fillId="0" borderId="2" xfId="0" applyNumberFormat="1" applyBorder="1" applyAlignment="1">
      <alignment horizontal="right" vertical="center"/>
    </xf>
    <xf numFmtId="3" fontId="0" fillId="0" borderId="72" xfId="0" applyNumberFormat="1" applyBorder="1" applyAlignment="1">
      <alignment horizontal="right" vertical="center"/>
    </xf>
    <xf numFmtId="3" fontId="10" fillId="0" borderId="69" xfId="0" applyNumberFormat="1" applyFont="1" applyBorder="1" applyAlignment="1">
      <alignment horizontal="center"/>
    </xf>
    <xf numFmtId="3" fontId="10" fillId="0" borderId="70" xfId="0" applyNumberFormat="1" applyFont="1" applyBorder="1" applyAlignment="1">
      <alignment horizontal="right" vertical="center"/>
    </xf>
    <xf numFmtId="3" fontId="10" fillId="0" borderId="71" xfId="0" applyNumberFormat="1" applyFont="1" applyBorder="1" applyAlignment="1">
      <alignment horizontal="right" vertical="center"/>
    </xf>
    <xf numFmtId="3" fontId="10" fillId="0" borderId="7" xfId="0" applyNumberFormat="1" applyFont="1" applyBorder="1" applyAlignment="1">
      <alignment horizontal="right" vertical="center"/>
    </xf>
    <xf numFmtId="0" fontId="28" fillId="0" borderId="27" xfId="0" applyFont="1" applyBorder="1" applyAlignment="1">
      <alignment horizontal="left"/>
    </xf>
    <xf numFmtId="0" fontId="2" fillId="0" borderId="0" xfId="0" applyNumberFormat="1" applyFont="1"/>
    <xf numFmtId="0" fontId="4" fillId="4" borderId="0" xfId="0" applyFont="1" applyFill="1"/>
    <xf numFmtId="0" fontId="57" fillId="4" borderId="0" xfId="0" applyFont="1" applyFill="1"/>
    <xf numFmtId="0" fontId="58" fillId="0" borderId="0" xfId="0" applyFont="1"/>
    <xf numFmtId="0" fontId="5" fillId="0" borderId="1" xfId="0" applyNumberFormat="1" applyFont="1" applyBorder="1"/>
    <xf numFmtId="0" fontId="57" fillId="0" borderId="1" xfId="0" applyFont="1" applyBorder="1"/>
    <xf numFmtId="0" fontId="58" fillId="0" borderId="48" xfId="0" applyFont="1" applyBorder="1" applyAlignment="1">
      <alignment horizontal="center"/>
    </xf>
    <xf numFmtId="0" fontId="58" fillId="0" borderId="1" xfId="0" applyFont="1" applyFill="1" applyBorder="1" applyAlignment="1">
      <alignment horizontal="center"/>
    </xf>
    <xf numFmtId="0" fontId="57" fillId="0" borderId="1" xfId="0" applyFont="1" applyFill="1" applyBorder="1" applyAlignment="1">
      <alignment horizontal="center"/>
    </xf>
    <xf numFmtId="0" fontId="57" fillId="0" borderId="48" xfId="0" applyFont="1" applyBorder="1"/>
    <xf numFmtId="0" fontId="57" fillId="0" borderId="1" xfId="0" applyFont="1" applyBorder="1" applyAlignment="1">
      <alignment horizontal="center"/>
    </xf>
    <xf numFmtId="0" fontId="1" fillId="0" borderId="1" xfId="0" applyNumberFormat="1" applyFont="1" applyBorder="1" applyAlignment="1">
      <alignment horizontal="left"/>
    </xf>
    <xf numFmtId="0" fontId="58" fillId="0" borderId="1" xfId="0" applyFont="1" applyBorder="1" applyAlignment="1">
      <alignment horizontal="left"/>
    </xf>
    <xf numFmtId="0" fontId="58" fillId="0" borderId="1" xfId="0" applyFont="1" applyFill="1" applyBorder="1"/>
    <xf numFmtId="3" fontId="58" fillId="0" borderId="1" xfId="0" applyNumberFormat="1" applyFont="1" applyFill="1" applyBorder="1"/>
    <xf numFmtId="3" fontId="59" fillId="0" borderId="73" xfId="0" applyNumberFormat="1" applyFont="1" applyFill="1" applyBorder="1"/>
    <xf numFmtId="3" fontId="58" fillId="0" borderId="73" xfId="0" applyNumberFormat="1" applyFont="1" applyFill="1" applyBorder="1"/>
    <xf numFmtId="0" fontId="5" fillId="0" borderId="1" xfId="0" applyNumberFormat="1" applyFont="1" applyBorder="1" applyAlignment="1">
      <alignment horizontal="left"/>
    </xf>
    <xf numFmtId="0" fontId="57" fillId="0" borderId="1" xfId="0" applyFont="1" applyFill="1" applyBorder="1" applyAlignment="1">
      <alignment horizontal="left"/>
    </xf>
    <xf numFmtId="0" fontId="57" fillId="6" borderId="1" xfId="0" applyFont="1" applyFill="1" applyBorder="1"/>
    <xf numFmtId="3" fontId="60" fillId="0" borderId="1" xfId="0" applyNumberFormat="1" applyFont="1" applyFill="1" applyBorder="1"/>
    <xf numFmtId="3" fontId="61" fillId="0" borderId="1" xfId="0" applyNumberFormat="1" applyFont="1" applyFill="1" applyBorder="1"/>
    <xf numFmtId="16" fontId="0" fillId="0" borderId="1" xfId="0" applyNumberFormat="1" applyFont="1" applyBorder="1" applyAlignment="1">
      <alignment horizontal="left"/>
    </xf>
    <xf numFmtId="0" fontId="58" fillId="0" borderId="1" xfId="0" applyFont="1" applyFill="1" applyBorder="1" applyAlignment="1">
      <alignment horizontal="left"/>
    </xf>
    <xf numFmtId="3" fontId="63" fillId="0" borderId="1" xfId="0" applyNumberFormat="1" applyFont="1" applyFill="1" applyBorder="1"/>
    <xf numFmtId="3" fontId="64" fillId="0" borderId="1" xfId="0" applyNumberFormat="1" applyFont="1" applyFill="1" applyBorder="1"/>
    <xf numFmtId="3" fontId="59" fillId="0" borderId="1" xfId="0" applyNumberFormat="1" applyFont="1" applyFill="1" applyBorder="1"/>
    <xf numFmtId="0" fontId="1" fillId="0" borderId="1" xfId="0" applyNumberFormat="1" applyFont="1" applyFill="1" applyBorder="1" applyAlignment="1">
      <alignment horizontal="left"/>
    </xf>
    <xf numFmtId="16" fontId="1" fillId="0" borderId="1" xfId="0" applyNumberFormat="1" applyFont="1" applyFill="1" applyBorder="1" applyAlignment="1">
      <alignment horizontal="left"/>
    </xf>
    <xf numFmtId="16" fontId="1" fillId="0" borderId="1" xfId="0" applyNumberFormat="1" applyFont="1" applyBorder="1" applyAlignment="1">
      <alignment horizontal="left"/>
    </xf>
    <xf numFmtId="3" fontId="57" fillId="0" borderId="1" xfId="0" applyNumberFormat="1" applyFont="1" applyFill="1" applyBorder="1"/>
    <xf numFmtId="0" fontId="57" fillId="0" borderId="1" xfId="0" applyFont="1" applyBorder="1" applyAlignment="1">
      <alignment horizontal="left"/>
    </xf>
    <xf numFmtId="3" fontId="68" fillId="0" borderId="1" xfId="0" applyNumberFormat="1" applyFont="1" applyFill="1" applyBorder="1"/>
    <xf numFmtId="0" fontId="58" fillId="0" borderId="1" xfId="0" applyFont="1" applyFill="1" applyBorder="1" applyAlignment="1">
      <alignment wrapText="1"/>
    </xf>
    <xf numFmtId="16" fontId="1" fillId="0" borderId="1" xfId="0" applyNumberFormat="1" applyFont="1" applyFill="1" applyBorder="1" applyAlignment="1">
      <alignment horizontal="left" wrapText="1"/>
    </xf>
    <xf numFmtId="0" fontId="58" fillId="0" borderId="1" xfId="0" applyFont="1" applyFill="1" applyBorder="1" applyAlignment="1">
      <alignment horizontal="left" wrapText="1"/>
    </xf>
    <xf numFmtId="0" fontId="1" fillId="0" borderId="1" xfId="0" applyNumberFormat="1" applyFont="1" applyFill="1" applyBorder="1" applyAlignment="1">
      <alignment horizontal="left" wrapText="1"/>
    </xf>
    <xf numFmtId="3" fontId="66" fillId="0" borderId="1" xfId="0" applyNumberFormat="1" applyFont="1" applyFill="1" applyBorder="1"/>
    <xf numFmtId="0" fontId="5" fillId="0" borderId="1" xfId="0" applyNumberFormat="1" applyFont="1" applyFill="1" applyBorder="1" applyAlignment="1">
      <alignment horizontal="left"/>
    </xf>
    <xf numFmtId="16" fontId="0" fillId="0" borderId="1" xfId="0" applyNumberFormat="1" applyFont="1" applyFill="1" applyBorder="1" applyAlignment="1">
      <alignment horizontal="left"/>
    </xf>
    <xf numFmtId="3" fontId="58" fillId="0" borderId="0" xfId="0" applyNumberFormat="1" applyFont="1" applyFill="1" applyBorder="1"/>
    <xf numFmtId="0" fontId="69" fillId="0" borderId="0" xfId="0" applyFont="1"/>
    <xf numFmtId="3" fontId="67" fillId="0" borderId="1" xfId="0" applyNumberFormat="1" applyFont="1" applyFill="1" applyBorder="1"/>
    <xf numFmtId="0" fontId="70" fillId="0" borderId="1" xfId="0" applyFont="1" applyFill="1" applyBorder="1"/>
    <xf numFmtId="3" fontId="71" fillId="0" borderId="1" xfId="0" applyNumberFormat="1" applyFont="1" applyFill="1" applyBorder="1"/>
    <xf numFmtId="3" fontId="72" fillId="0" borderId="1" xfId="0" applyNumberFormat="1" applyFont="1" applyFill="1" applyBorder="1"/>
    <xf numFmtId="0" fontId="5" fillId="0" borderId="0" xfId="0" applyFont="1"/>
    <xf numFmtId="0" fontId="9" fillId="0" borderId="0" xfId="0" applyFont="1"/>
    <xf numFmtId="0" fontId="73" fillId="0" borderId="1" xfId="0" applyFont="1" applyBorder="1"/>
    <xf numFmtId="0" fontId="41" fillId="0" borderId="1" xfId="0" applyFont="1" applyBorder="1" applyAlignment="1">
      <alignment horizontal="center" wrapText="1"/>
    </xf>
    <xf numFmtId="0" fontId="41" fillId="0" borderId="48" xfId="0" applyFont="1" applyFill="1" applyBorder="1" applyAlignment="1">
      <alignment horizontal="center" wrapText="1"/>
    </xf>
    <xf numFmtId="4" fontId="41" fillId="0" borderId="1" xfId="0" applyNumberFormat="1" applyFont="1" applyBorder="1"/>
    <xf numFmtId="4" fontId="0" fillId="0" borderId="0" xfId="0" applyNumberFormat="1"/>
    <xf numFmtId="0" fontId="73" fillId="0" borderId="1" xfId="0" applyFont="1" applyBorder="1" applyAlignment="1">
      <alignment wrapText="1"/>
    </xf>
    <xf numFmtId="0" fontId="4" fillId="0" borderId="1" xfId="1" applyFont="1" applyBorder="1"/>
    <xf numFmtId="0" fontId="5" fillId="0" borderId="1" xfId="1" applyFont="1" applyBorder="1" applyAlignment="1">
      <alignment horizontal="center" vertical="center"/>
    </xf>
    <xf numFmtId="0" fontId="5" fillId="0" borderId="48" xfId="1" applyFont="1" applyBorder="1" applyAlignment="1">
      <alignment horizontal="center" vertical="center"/>
    </xf>
    <xf numFmtId="0" fontId="75" fillId="0" borderId="48" xfId="1" applyFont="1" applyBorder="1" applyAlignment="1">
      <alignment horizontal="center"/>
    </xf>
    <xf numFmtId="0" fontId="5" fillId="0" borderId="1" xfId="1" applyFont="1" applyBorder="1"/>
    <xf numFmtId="0" fontId="0" fillId="0" borderId="0" xfId="1" applyFont="1" applyBorder="1" applyAlignment="1">
      <alignment horizontal="center"/>
    </xf>
    <xf numFmtId="0" fontId="0" fillId="0" borderId="1" xfId="1" applyFont="1" applyBorder="1" applyAlignment="1">
      <alignment horizontal="center"/>
    </xf>
    <xf numFmtId="0" fontId="1" fillId="0" borderId="1" xfId="1" applyFont="1" applyBorder="1" applyAlignment="1">
      <alignment horizontal="center"/>
    </xf>
    <xf numFmtId="0" fontId="41" fillId="0" borderId="1" xfId="1" applyBorder="1"/>
    <xf numFmtId="4" fontId="41" fillId="0" borderId="1" xfId="1" applyNumberFormat="1" applyBorder="1"/>
    <xf numFmtId="4" fontId="41" fillId="0" borderId="48" xfId="1" applyNumberFormat="1" applyBorder="1"/>
    <xf numFmtId="4" fontId="5" fillId="0" borderId="1" xfId="1" applyNumberFormat="1" applyFont="1" applyBorder="1"/>
    <xf numFmtId="4" fontId="5" fillId="0" borderId="48" xfId="1" applyNumberFormat="1" applyFont="1" applyBorder="1"/>
    <xf numFmtId="0" fontId="75" fillId="0" borderId="1" xfId="1" applyFont="1" applyBorder="1" applyAlignment="1">
      <alignment horizontal="center"/>
    </xf>
    <xf numFmtId="4" fontId="75" fillId="0" borderId="1" xfId="1" applyNumberFormat="1" applyFont="1" applyBorder="1" applyAlignment="1">
      <alignment horizontal="center"/>
    </xf>
    <xf numFmtId="0" fontId="7" fillId="0" borderId="1" xfId="1" applyFont="1" applyBorder="1"/>
    <xf numFmtId="0" fontId="76" fillId="0" borderId="0" xfId="1" applyFont="1"/>
    <xf numFmtId="0" fontId="76" fillId="0" borderId="0" xfId="1" applyFont="1" applyAlignment="1">
      <alignment horizontal="center"/>
    </xf>
    <xf numFmtId="0" fontId="41" fillId="0" borderId="0" xfId="1"/>
    <xf numFmtId="0" fontId="77" fillId="0" borderId="0" xfId="1" applyFont="1"/>
    <xf numFmtId="0" fontId="78" fillId="0" borderId="0" xfId="1" applyFont="1"/>
    <xf numFmtId="0" fontId="74" fillId="0" borderId="0" xfId="1" applyFont="1"/>
    <xf numFmtId="0" fontId="74" fillId="0" borderId="0" xfId="1" applyFont="1" applyAlignment="1">
      <alignment horizontal="center"/>
    </xf>
    <xf numFmtId="0" fontId="41" fillId="0" borderId="0" xfId="1" applyFont="1"/>
    <xf numFmtId="0" fontId="41" fillId="0" borderId="0" xfId="1" applyAlignment="1">
      <alignment horizontal="center"/>
    </xf>
    <xf numFmtId="0" fontId="41" fillId="0" borderId="48" xfId="1" applyFont="1" applyBorder="1"/>
    <xf numFmtId="0" fontId="5" fillId="0" borderId="63" xfId="1" applyFont="1" applyBorder="1" applyAlignment="1">
      <alignment horizontal="center" vertical="center"/>
    </xf>
    <xf numFmtId="0" fontId="75" fillId="0" borderId="0" xfId="1" applyFont="1" applyBorder="1" applyAlignment="1">
      <alignment horizontal="center"/>
    </xf>
    <xf numFmtId="0" fontId="5" fillId="0" borderId="0" xfId="1" applyFont="1" applyBorder="1" applyAlignment="1">
      <alignment horizontal="center" vertical="center"/>
    </xf>
    <xf numFmtId="0" fontId="41" fillId="0" borderId="48" xfId="1" applyFont="1" applyBorder="1" applyAlignment="1">
      <alignment horizontal="right"/>
    </xf>
    <xf numFmtId="4" fontId="41" fillId="0" borderId="48" xfId="1" applyNumberFormat="1" applyFont="1" applyBorder="1" applyAlignment="1">
      <alignment horizontal="right"/>
    </xf>
    <xf numFmtId="2" fontId="41" fillId="0" borderId="0" xfId="1" applyNumberFormat="1" applyBorder="1" applyAlignment="1">
      <alignment horizontal="center"/>
    </xf>
    <xf numFmtId="0" fontId="0" fillId="0" borderId="0" xfId="0" applyAlignment="1">
      <alignment horizontal="center"/>
    </xf>
    <xf numFmtId="0" fontId="41" fillId="0" borderId="1" xfId="1" applyFont="1" applyBorder="1"/>
    <xf numFmtId="4" fontId="41" fillId="0" borderId="1" xfId="1" applyNumberFormat="1" applyFont="1" applyBorder="1" applyAlignment="1">
      <alignment horizontal="right"/>
    </xf>
    <xf numFmtId="4" fontId="41" fillId="0" borderId="21" xfId="1" applyNumberFormat="1" applyFont="1" applyBorder="1" applyAlignment="1">
      <alignment horizontal="right"/>
    </xf>
    <xf numFmtId="2" fontId="41" fillId="0" borderId="0" xfId="1" applyNumberFormat="1" applyBorder="1"/>
    <xf numFmtId="4" fontId="41" fillId="0" borderId="48" xfId="1" applyNumberFormat="1" applyFont="1" applyBorder="1"/>
    <xf numFmtId="0" fontId="79" fillId="0" borderId="1" xfId="1" applyFont="1" applyBorder="1"/>
    <xf numFmtId="0" fontId="79" fillId="0" borderId="48" xfId="1" applyFont="1" applyBorder="1" applyAlignment="1">
      <alignment horizontal="right"/>
    </xf>
    <xf numFmtId="4" fontId="79" fillId="0" borderId="48" xfId="1" applyNumberFormat="1" applyFont="1" applyBorder="1" applyAlignment="1">
      <alignment horizontal="right"/>
    </xf>
    <xf numFmtId="4" fontId="79" fillId="0" borderId="1" xfId="1" applyNumberFormat="1" applyFont="1" applyBorder="1" applyAlignment="1">
      <alignment horizontal="right"/>
    </xf>
    <xf numFmtId="4" fontId="41" fillId="0" borderId="63" xfId="1" applyNumberFormat="1" applyBorder="1"/>
    <xf numFmtId="4" fontId="41" fillId="0" borderId="48" xfId="1" applyNumberFormat="1" applyBorder="1" applyAlignment="1">
      <alignment horizontal="right"/>
    </xf>
    <xf numFmtId="0" fontId="75" fillId="0" borderId="1" xfId="1" applyFont="1" applyBorder="1"/>
    <xf numFmtId="4" fontId="75" fillId="0" borderId="48" xfId="1" applyNumberFormat="1" applyFont="1" applyBorder="1" applyAlignment="1">
      <alignment horizontal="right"/>
    </xf>
    <xf numFmtId="4" fontId="75" fillId="0" borderId="48" xfId="1" applyNumberFormat="1" applyFont="1" applyBorder="1"/>
    <xf numFmtId="4" fontId="75" fillId="0" borderId="1" xfId="1" applyNumberFormat="1" applyFont="1" applyBorder="1"/>
    <xf numFmtId="2" fontId="5" fillId="0" borderId="0" xfId="1" applyNumberFormat="1" applyFont="1" applyBorder="1"/>
    <xf numFmtId="0" fontId="41" fillId="0" borderId="0" xfId="1" applyBorder="1"/>
    <xf numFmtId="4" fontId="75" fillId="0" borderId="48" xfId="1" applyNumberFormat="1" applyFont="1" applyBorder="1" applyAlignment="1">
      <alignment horizontal="center"/>
    </xf>
    <xf numFmtId="0" fontId="41" fillId="0" borderId="48" xfId="1" applyBorder="1"/>
    <xf numFmtId="0" fontId="1" fillId="0" borderId="0" xfId="1" applyFont="1" applyBorder="1"/>
    <xf numFmtId="0" fontId="1" fillId="0" borderId="0" xfId="1" applyFont="1" applyBorder="1" applyAlignment="1">
      <alignment horizontal="center"/>
    </xf>
    <xf numFmtId="4" fontId="1" fillId="0" borderId="0" xfId="1" applyNumberFormat="1" applyFont="1" applyBorder="1"/>
    <xf numFmtId="2" fontId="1" fillId="0" borderId="0" xfId="1" applyNumberFormat="1" applyFont="1" applyBorder="1"/>
    <xf numFmtId="0" fontId="1" fillId="0" borderId="0" xfId="1" applyFont="1" applyFill="1" applyBorder="1"/>
    <xf numFmtId="0" fontId="1" fillId="0" borderId="0" xfId="1" applyFont="1" applyFill="1" applyBorder="1" applyAlignment="1">
      <alignment horizontal="center"/>
    </xf>
    <xf numFmtId="0" fontId="0" fillId="0" borderId="16" xfId="0" applyBorder="1"/>
    <xf numFmtId="0" fontId="5" fillId="0" borderId="0" xfId="1" applyFont="1" applyBorder="1"/>
    <xf numFmtId="0" fontId="1" fillId="0" borderId="0" xfId="1" applyFont="1" applyBorder="1" applyAlignment="1">
      <alignment horizontal="left"/>
    </xf>
    <xf numFmtId="0" fontId="0" fillId="0" borderId="23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3" fontId="81" fillId="0" borderId="62" xfId="0" applyNumberFormat="1" applyFont="1" applyBorder="1" applyAlignment="1">
      <alignment horizontal="center"/>
    </xf>
    <xf numFmtId="3" fontId="81" fillId="0" borderId="56" xfId="0" applyNumberFormat="1" applyFont="1" applyBorder="1" applyAlignment="1">
      <alignment horizontal="right" vertical="center"/>
    </xf>
    <xf numFmtId="3" fontId="81" fillId="0" borderId="61" xfId="0" applyNumberFormat="1" applyFont="1" applyBorder="1" applyAlignment="1">
      <alignment horizontal="right" vertical="center"/>
    </xf>
    <xf numFmtId="3" fontId="82" fillId="0" borderId="17" xfId="0" applyNumberFormat="1" applyFont="1" applyBorder="1" applyAlignment="1">
      <alignment horizontal="right" vertical="center"/>
    </xf>
    <xf numFmtId="3" fontId="65" fillId="0" borderId="19" xfId="0" applyNumberFormat="1" applyFont="1" applyBorder="1" applyAlignment="1">
      <alignment horizontal="right" vertical="center"/>
    </xf>
    <xf numFmtId="0" fontId="83" fillId="0" borderId="23" xfId="0" applyFont="1" applyBorder="1"/>
    <xf numFmtId="3" fontId="65" fillId="0" borderId="17" xfId="0" applyNumberFormat="1" applyFont="1" applyBorder="1" applyAlignment="1">
      <alignment horizontal="right" vertical="center"/>
    </xf>
    <xf numFmtId="3" fontId="62" fillId="0" borderId="39" xfId="0" applyNumberFormat="1" applyFont="1" applyBorder="1" applyAlignment="1">
      <alignment horizontal="right" vertical="center"/>
    </xf>
    <xf numFmtId="3" fontId="62" fillId="0" borderId="23" xfId="0" applyNumberFormat="1" applyFont="1" applyBorder="1" applyAlignment="1">
      <alignment horizontal="right" vertical="center"/>
    </xf>
    <xf numFmtId="3" fontId="62" fillId="0" borderId="22" xfId="0" applyNumberFormat="1" applyFont="1" applyBorder="1" applyAlignment="1">
      <alignment horizontal="right" vertical="center"/>
    </xf>
    <xf numFmtId="0" fontId="62" fillId="0" borderId="24" xfId="0" applyFont="1" applyBorder="1" applyAlignment="1">
      <alignment horizontal="center"/>
    </xf>
    <xf numFmtId="0" fontId="6" fillId="0" borderId="1" xfId="0" applyFont="1" applyBorder="1" applyAlignment="1">
      <alignment horizontal="right"/>
    </xf>
    <xf numFmtId="0" fontId="40" fillId="0" borderId="9" xfId="0" applyFont="1" applyBorder="1"/>
    <xf numFmtId="3" fontId="18" fillId="0" borderId="9" xfId="0" applyNumberFormat="1" applyFont="1" applyFill="1" applyBorder="1" applyAlignment="1">
      <alignment horizontal="center"/>
    </xf>
    <xf numFmtId="3" fontId="18" fillId="0" borderId="9" xfId="0" applyNumberFormat="1" applyFont="1" applyFill="1" applyBorder="1" applyAlignment="1">
      <alignment horizontal="right" vertical="center"/>
    </xf>
    <xf numFmtId="3" fontId="50" fillId="0" borderId="13" xfId="0" applyNumberFormat="1" applyFont="1" applyBorder="1" applyAlignment="1">
      <alignment horizontal="right" vertical="center"/>
    </xf>
    <xf numFmtId="0" fontId="25" fillId="0" borderId="62" xfId="0" applyFont="1" applyBorder="1"/>
    <xf numFmtId="3" fontId="0" fillId="0" borderId="61" xfId="0" applyNumberFormat="1" applyBorder="1" applyAlignment="1">
      <alignment horizontal="center"/>
    </xf>
    <xf numFmtId="3" fontId="0" fillId="0" borderId="57" xfId="0" applyNumberFormat="1" applyBorder="1" applyAlignment="1">
      <alignment horizontal="right" vertical="center"/>
    </xf>
    <xf numFmtId="3" fontId="0" fillId="5" borderId="72" xfId="0" applyNumberFormat="1" applyFill="1" applyBorder="1"/>
    <xf numFmtId="3" fontId="5" fillId="0" borderId="1" xfId="0" applyNumberFormat="1" applyFont="1" applyFill="1" applyBorder="1"/>
    <xf numFmtId="3" fontId="45" fillId="0" borderId="1" xfId="0" applyNumberFormat="1" applyFont="1" applyFill="1" applyBorder="1" applyAlignment="1">
      <alignment horizontal="right"/>
    </xf>
    <xf numFmtId="3" fontId="5" fillId="0" borderId="1" xfId="0" applyNumberFormat="1" applyFont="1" applyFill="1" applyBorder="1" applyAlignment="1">
      <alignment horizontal="right"/>
    </xf>
    <xf numFmtId="3" fontId="0" fillId="0" borderId="0" xfId="0" applyNumberFormat="1" applyFont="1" applyFill="1" applyBorder="1" applyAlignment="1">
      <alignment horizontal="right"/>
    </xf>
    <xf numFmtId="3" fontId="5" fillId="0" borderId="1" xfId="0" applyNumberFormat="1" applyFont="1" applyFill="1" applyBorder="1" applyAlignment="1">
      <alignment horizontal="center"/>
    </xf>
    <xf numFmtId="3" fontId="0" fillId="0" borderId="1" xfId="0" applyNumberFormat="1" applyFont="1" applyFill="1" applyBorder="1" applyAlignment="1">
      <alignment horizontal="center"/>
    </xf>
    <xf numFmtId="3" fontId="44" fillId="0" borderId="1" xfId="0" applyNumberFormat="1" applyFont="1" applyFill="1" applyBorder="1"/>
    <xf numFmtId="3" fontId="0" fillId="0" borderId="1" xfId="0" applyNumberFormat="1" applyFont="1" applyFill="1" applyBorder="1"/>
    <xf numFmtId="3" fontId="51" fillId="0" borderId="1" xfId="0" applyNumberFormat="1" applyFont="1" applyFill="1" applyBorder="1"/>
    <xf numFmtId="3" fontId="49" fillId="0" borderId="1" xfId="0" applyNumberFormat="1" applyFont="1" applyFill="1" applyBorder="1" applyAlignment="1">
      <alignment horizontal="right"/>
    </xf>
    <xf numFmtId="3" fontId="48" fillId="0" borderId="1" xfId="0" applyNumberFormat="1" applyFont="1" applyFill="1" applyBorder="1"/>
    <xf numFmtId="3" fontId="84" fillId="0" borderId="1" xfId="0" applyNumberFormat="1" applyFont="1" applyBorder="1"/>
    <xf numFmtId="3" fontId="84" fillId="0" borderId="1" xfId="0" applyNumberFormat="1" applyFont="1" applyFill="1" applyBorder="1"/>
    <xf numFmtId="3" fontId="6" fillId="0" borderId="1" xfId="0" applyNumberFormat="1" applyFont="1" applyBorder="1" applyAlignment="1">
      <alignment horizontal="right"/>
    </xf>
    <xf numFmtId="3" fontId="5" fillId="0" borderId="28" xfId="0" applyNumberFormat="1" applyFont="1" applyBorder="1" applyAlignment="1">
      <alignment horizontal="right" vertical="center"/>
    </xf>
    <xf numFmtId="3" fontId="5" fillId="0" borderId="11" xfId="0" applyNumberFormat="1" applyFont="1" applyBorder="1" applyAlignment="1">
      <alignment horizontal="right" vertical="center"/>
    </xf>
    <xf numFmtId="3" fontId="13" fillId="0" borderId="6" xfId="0" applyNumberFormat="1" applyFont="1" applyBorder="1" applyAlignment="1">
      <alignment horizontal="right" vertical="center"/>
    </xf>
    <xf numFmtId="3" fontId="20" fillId="0" borderId="6" xfId="0" applyNumberFormat="1" applyFont="1" applyBorder="1" applyAlignment="1">
      <alignment horizontal="right" vertical="center"/>
    </xf>
    <xf numFmtId="0" fontId="23" fillId="0" borderId="9" xfId="0" applyFont="1" applyBorder="1"/>
    <xf numFmtId="3" fontId="26" fillId="0" borderId="9" xfId="0" applyNumberFormat="1" applyFont="1" applyBorder="1" applyAlignment="1">
      <alignment horizontal="right" vertical="center"/>
    </xf>
    <xf numFmtId="3" fontId="26" fillId="0" borderId="29" xfId="0" applyNumberFormat="1" applyFont="1" applyBorder="1" applyAlignment="1">
      <alignment horizontal="right" vertical="center"/>
    </xf>
    <xf numFmtId="3" fontId="5" fillId="0" borderId="57" xfId="0" applyNumberFormat="1" applyFont="1" applyBorder="1" applyAlignment="1">
      <alignment horizontal="right" vertical="center"/>
    </xf>
    <xf numFmtId="3" fontId="5" fillId="0" borderId="61" xfId="0" applyNumberFormat="1" applyFont="1" applyBorder="1" applyAlignment="1">
      <alignment horizontal="right" vertical="center"/>
    </xf>
    <xf numFmtId="0" fontId="23" fillId="0" borderId="5" xfId="0" applyFont="1" applyBorder="1"/>
    <xf numFmtId="3" fontId="26" fillId="0" borderId="3" xfId="0" applyNumberFormat="1" applyFont="1" applyBorder="1" applyAlignment="1">
      <alignment horizontal="center"/>
    </xf>
    <xf numFmtId="3" fontId="26" fillId="0" borderId="3" xfId="0" applyNumberFormat="1" applyFont="1" applyBorder="1" applyAlignment="1">
      <alignment horizontal="right" vertical="center"/>
    </xf>
    <xf numFmtId="3" fontId="26" fillId="0" borderId="5" xfId="0" applyNumberFormat="1" applyFont="1" applyBorder="1" applyAlignment="1">
      <alignment horizontal="right" vertical="center"/>
    </xf>
    <xf numFmtId="3" fontId="5" fillId="0" borderId="8" xfId="0" applyNumberFormat="1" applyFont="1" applyBorder="1" applyAlignment="1">
      <alignment horizontal="right" vertical="center"/>
    </xf>
    <xf numFmtId="3" fontId="5" fillId="0" borderId="0" xfId="0" applyNumberFormat="1" applyFont="1" applyBorder="1" applyAlignment="1">
      <alignment horizontal="right" vertical="center"/>
    </xf>
    <xf numFmtId="0" fontId="0" fillId="0" borderId="51" xfId="0" applyBorder="1"/>
    <xf numFmtId="0" fontId="0" fillId="0" borderId="33" xfId="0" applyBorder="1"/>
    <xf numFmtId="0" fontId="0" fillId="0" borderId="19" xfId="0" applyBorder="1"/>
    <xf numFmtId="0" fontId="0" fillId="0" borderId="11" xfId="0" applyBorder="1"/>
    <xf numFmtId="3" fontId="39" fillId="0" borderId="10" xfId="0" applyNumberFormat="1" applyFont="1" applyBorder="1" applyAlignment="1">
      <alignment horizontal="center"/>
    </xf>
    <xf numFmtId="3" fontId="0" fillId="0" borderId="73" xfId="0" applyNumberFormat="1" applyBorder="1" applyAlignment="1">
      <alignment horizontal="right" vertical="center"/>
    </xf>
    <xf numFmtId="3" fontId="24" fillId="0" borderId="0" xfId="0" applyNumberFormat="1" applyFont="1" applyBorder="1" applyAlignment="1">
      <alignment horizontal="right" vertical="center"/>
    </xf>
    <xf numFmtId="3" fontId="52" fillId="7" borderId="1" xfId="0" applyNumberFormat="1" applyFont="1" applyFill="1" applyBorder="1"/>
    <xf numFmtId="0" fontId="5" fillId="8" borderId="1" xfId="0" applyFont="1" applyFill="1" applyBorder="1"/>
    <xf numFmtId="3" fontId="0" fillId="8" borderId="1" xfId="0" applyNumberFormat="1" applyFill="1" applyBorder="1"/>
    <xf numFmtId="3" fontId="0" fillId="8" borderId="1" xfId="0" applyNumberFormat="1" applyFont="1" applyFill="1" applyBorder="1"/>
    <xf numFmtId="3" fontId="69" fillId="8" borderId="1" xfId="0" applyNumberFormat="1" applyFont="1" applyFill="1" applyBorder="1"/>
    <xf numFmtId="3" fontId="51" fillId="8" borderId="1" xfId="0" applyNumberFormat="1" applyFont="1" applyFill="1" applyBorder="1"/>
    <xf numFmtId="0" fontId="5" fillId="9" borderId="1" xfId="0" applyFont="1" applyFill="1" applyBorder="1"/>
    <xf numFmtId="3" fontId="0" fillId="9" borderId="1" xfId="0" applyNumberFormat="1" applyFill="1" applyBorder="1"/>
    <xf numFmtId="3" fontId="0" fillId="9" borderId="1" xfId="0" applyNumberFormat="1" applyFont="1" applyFill="1" applyBorder="1"/>
    <xf numFmtId="3" fontId="69" fillId="9" borderId="1" xfId="0" applyNumberFormat="1" applyFont="1" applyFill="1" applyBorder="1"/>
    <xf numFmtId="3" fontId="51" fillId="9" borderId="1" xfId="0" applyNumberFormat="1" applyFont="1" applyFill="1" applyBorder="1"/>
    <xf numFmtId="0" fontId="5" fillId="10" borderId="1" xfId="0" applyFont="1" applyFill="1" applyBorder="1"/>
    <xf numFmtId="3" fontId="0" fillId="10" borderId="1" xfId="0" applyNumberFormat="1" applyFill="1" applyBorder="1"/>
    <xf numFmtId="3" fontId="52" fillId="10" borderId="1" xfId="0" applyNumberFormat="1" applyFont="1" applyFill="1" applyBorder="1"/>
    <xf numFmtId="3" fontId="0" fillId="10" borderId="1" xfId="0" applyNumberFormat="1" applyFont="1" applyFill="1" applyBorder="1"/>
    <xf numFmtId="3" fontId="69" fillId="10" borderId="1" xfId="0" applyNumberFormat="1" applyFont="1" applyFill="1" applyBorder="1"/>
    <xf numFmtId="0" fontId="5" fillId="11" borderId="1" xfId="0" applyFont="1" applyFill="1" applyBorder="1"/>
    <xf numFmtId="3" fontId="0" fillId="11" borderId="1" xfId="0" applyNumberFormat="1" applyFill="1" applyBorder="1"/>
    <xf numFmtId="3" fontId="0" fillId="11" borderId="1" xfId="0" applyNumberFormat="1" applyFont="1" applyFill="1" applyBorder="1"/>
    <xf numFmtId="3" fontId="69" fillId="11" borderId="1" xfId="0" applyNumberFormat="1" applyFont="1" applyFill="1" applyBorder="1"/>
    <xf numFmtId="3" fontId="51" fillId="11" borderId="1" xfId="0" applyNumberFormat="1" applyFont="1" applyFill="1" applyBorder="1"/>
    <xf numFmtId="0" fontId="5" fillId="12" borderId="1" xfId="0" applyFont="1" applyFill="1" applyBorder="1"/>
    <xf numFmtId="3" fontId="0" fillId="12" borderId="1" xfId="0" applyNumberFormat="1" applyFill="1" applyBorder="1"/>
    <xf numFmtId="3" fontId="0" fillId="12" borderId="1" xfId="0" applyNumberFormat="1" applyFont="1" applyFill="1" applyBorder="1"/>
    <xf numFmtId="3" fontId="69" fillId="12" borderId="1" xfId="0" applyNumberFormat="1" applyFont="1" applyFill="1" applyBorder="1"/>
    <xf numFmtId="3" fontId="51" fillId="12" borderId="1" xfId="0" applyNumberFormat="1" applyFont="1" applyFill="1" applyBorder="1"/>
    <xf numFmtId="3" fontId="62" fillId="10" borderId="1" xfId="0" applyNumberFormat="1" applyFont="1" applyFill="1" applyBorder="1"/>
    <xf numFmtId="0" fontId="5" fillId="5" borderId="1" xfId="0" applyFont="1" applyFill="1" applyBorder="1"/>
    <xf numFmtId="3" fontId="0" fillId="5" borderId="1" xfId="0" applyNumberFormat="1" applyFill="1" applyBorder="1"/>
    <xf numFmtId="3" fontId="62" fillId="5" borderId="1" xfId="0" applyNumberFormat="1" applyFont="1" applyFill="1" applyBorder="1"/>
    <xf numFmtId="3" fontId="69" fillId="5" borderId="1" xfId="0" applyNumberFormat="1" applyFont="1" applyFill="1" applyBorder="1"/>
    <xf numFmtId="3" fontId="51" fillId="5" borderId="1" xfId="0" applyNumberFormat="1" applyFont="1" applyFill="1" applyBorder="1"/>
    <xf numFmtId="3" fontId="0" fillId="5" borderId="0" xfId="0" applyNumberFormat="1" applyFill="1" applyBorder="1"/>
    <xf numFmtId="0" fontId="0" fillId="0" borderId="0" xfId="0" applyBorder="1" applyAlignment="1">
      <alignment horizontal="center"/>
    </xf>
    <xf numFmtId="16" fontId="23" fillId="0" borderId="17" xfId="0" applyNumberFormat="1" applyFont="1" applyBorder="1" applyAlignment="1">
      <alignment horizontal="center"/>
    </xf>
    <xf numFmtId="0" fontId="41" fillId="0" borderId="1" xfId="1" applyFont="1" applyBorder="1" applyAlignment="1">
      <alignment horizontal="left"/>
    </xf>
    <xf numFmtId="0" fontId="5" fillId="0" borderId="63" xfId="1" applyFont="1" applyBorder="1" applyAlignment="1">
      <alignment horizontal="right" vertical="center"/>
    </xf>
    <xf numFmtId="4" fontId="41" fillId="0" borderId="63" xfId="1" applyNumberFormat="1" applyFont="1" applyBorder="1" applyAlignment="1">
      <alignment horizontal="right"/>
    </xf>
    <xf numFmtId="4" fontId="41" fillId="0" borderId="63" xfId="1" applyNumberFormat="1" applyBorder="1" applyAlignment="1">
      <alignment horizontal="right"/>
    </xf>
    <xf numFmtId="4" fontId="41" fillId="0" borderId="1" xfId="1" applyNumberFormat="1" applyBorder="1" applyAlignment="1">
      <alignment horizontal="right"/>
    </xf>
    <xf numFmtId="4" fontId="75" fillId="0" borderId="1" xfId="1" applyNumberFormat="1" applyFont="1" applyBorder="1" applyAlignment="1">
      <alignment horizontal="right"/>
    </xf>
    <xf numFmtId="3" fontId="5" fillId="13" borderId="1" xfId="0" applyNumberFormat="1" applyFont="1" applyFill="1" applyBorder="1" applyAlignment="1">
      <alignment horizontal="center"/>
    </xf>
    <xf numFmtId="3" fontId="1" fillId="13" borderId="1" xfId="0" applyNumberFormat="1" applyFont="1" applyFill="1" applyBorder="1" applyAlignment="1">
      <alignment horizontal="center"/>
    </xf>
    <xf numFmtId="3" fontId="0" fillId="13" borderId="1" xfId="0" applyNumberFormat="1" applyFont="1" applyFill="1" applyBorder="1" applyAlignment="1">
      <alignment horizontal="center"/>
    </xf>
    <xf numFmtId="3" fontId="0" fillId="13" borderId="1" xfId="0" applyNumberFormat="1" applyFont="1" applyFill="1" applyBorder="1" applyAlignment="1">
      <alignment horizontal="right"/>
    </xf>
    <xf numFmtId="3" fontId="5" fillId="13" borderId="1" xfId="0" applyNumberFormat="1" applyFont="1" applyFill="1" applyBorder="1"/>
    <xf numFmtId="3" fontId="5" fillId="13" borderId="1" xfId="0" applyNumberFormat="1" applyFont="1" applyFill="1" applyBorder="1" applyAlignment="1">
      <alignment horizontal="right"/>
    </xf>
    <xf numFmtId="3" fontId="44" fillId="13" borderId="1" xfId="0" applyNumberFormat="1" applyFont="1" applyFill="1" applyBorder="1"/>
    <xf numFmtId="3" fontId="0" fillId="13" borderId="1" xfId="0" applyNumberFormat="1" applyFont="1" applyFill="1" applyBorder="1"/>
    <xf numFmtId="3" fontId="42" fillId="13" borderId="1" xfId="0" applyNumberFormat="1" applyFont="1" applyFill="1" applyBorder="1"/>
    <xf numFmtId="3" fontId="45" fillId="13" borderId="0" xfId="0" applyNumberFormat="1" applyFont="1" applyFill="1" applyBorder="1" applyAlignment="1">
      <alignment horizontal="right"/>
    </xf>
    <xf numFmtId="3" fontId="45" fillId="13" borderId="1" xfId="0" applyNumberFormat="1" applyFont="1" applyFill="1" applyBorder="1" applyAlignment="1">
      <alignment horizontal="right"/>
    </xf>
    <xf numFmtId="3" fontId="84" fillId="13" borderId="1" xfId="0" applyNumberFormat="1" applyFont="1" applyFill="1" applyBorder="1"/>
    <xf numFmtId="3" fontId="51" fillId="13" borderId="1" xfId="0" applyNumberFormat="1" applyFont="1" applyFill="1" applyBorder="1"/>
    <xf numFmtId="3" fontId="49" fillId="13" borderId="1" xfId="0" applyNumberFormat="1" applyFont="1" applyFill="1" applyBorder="1" applyAlignment="1">
      <alignment horizontal="right"/>
    </xf>
    <xf numFmtId="3" fontId="48" fillId="13" borderId="1" xfId="0" applyNumberFormat="1" applyFont="1" applyFill="1" applyBorder="1"/>
    <xf numFmtId="3" fontId="5" fillId="9" borderId="1" xfId="0" applyNumberFormat="1" applyFont="1" applyFill="1" applyBorder="1" applyAlignment="1">
      <alignment horizontal="center"/>
    </xf>
    <xf numFmtId="3" fontId="0" fillId="9" borderId="1" xfId="0" applyNumberFormat="1" applyFont="1" applyFill="1" applyBorder="1" applyAlignment="1">
      <alignment horizontal="center"/>
    </xf>
    <xf numFmtId="3" fontId="0" fillId="9" borderId="1" xfId="0" applyNumberFormat="1" applyFont="1" applyFill="1" applyBorder="1" applyAlignment="1">
      <alignment horizontal="right"/>
    </xf>
    <xf numFmtId="3" fontId="5" fillId="9" borderId="1" xfId="0" applyNumberFormat="1" applyFont="1" applyFill="1" applyBorder="1"/>
    <xf numFmtId="3" fontId="5" fillId="9" borderId="1" xfId="0" applyNumberFormat="1" applyFont="1" applyFill="1" applyBorder="1" applyAlignment="1">
      <alignment horizontal="right"/>
    </xf>
    <xf numFmtId="3" fontId="44" fillId="9" borderId="1" xfId="0" applyNumberFormat="1" applyFont="1" applyFill="1" applyBorder="1"/>
    <xf numFmtId="3" fontId="42" fillId="9" borderId="1" xfId="0" applyNumberFormat="1" applyFont="1" applyFill="1" applyBorder="1"/>
    <xf numFmtId="3" fontId="45" fillId="9" borderId="0" xfId="0" applyNumberFormat="1" applyFont="1" applyFill="1" applyBorder="1" applyAlignment="1">
      <alignment horizontal="right"/>
    </xf>
    <xf numFmtId="3" fontId="45" fillId="9" borderId="1" xfId="0" applyNumberFormat="1" applyFont="1" applyFill="1" applyBorder="1" applyAlignment="1">
      <alignment horizontal="right"/>
    </xf>
    <xf numFmtId="3" fontId="84" fillId="9" borderId="1" xfId="0" applyNumberFormat="1" applyFont="1" applyFill="1" applyBorder="1"/>
    <xf numFmtId="3" fontId="49" fillId="9" borderId="1" xfId="0" applyNumberFormat="1" applyFont="1" applyFill="1" applyBorder="1" applyAlignment="1">
      <alignment horizontal="right"/>
    </xf>
    <xf numFmtId="3" fontId="48" fillId="9" borderId="1" xfId="0" applyNumberFormat="1" applyFont="1" applyFill="1" applyBorder="1"/>
    <xf numFmtId="3" fontId="5" fillId="5" borderId="1" xfId="0" applyNumberFormat="1" applyFont="1" applyFill="1" applyBorder="1" applyAlignment="1">
      <alignment horizontal="center"/>
    </xf>
    <xf numFmtId="3" fontId="0" fillId="5" borderId="1" xfId="0" applyNumberFormat="1" applyFont="1" applyFill="1" applyBorder="1" applyAlignment="1">
      <alignment horizontal="center"/>
    </xf>
    <xf numFmtId="3" fontId="0" fillId="5" borderId="1" xfId="0" applyNumberFormat="1" applyFont="1" applyFill="1" applyBorder="1" applyAlignment="1">
      <alignment horizontal="right"/>
    </xf>
    <xf numFmtId="3" fontId="5" fillId="5" borderId="1" xfId="0" applyNumberFormat="1" applyFont="1" applyFill="1" applyBorder="1"/>
    <xf numFmtId="3" fontId="5" fillId="5" borderId="1" xfId="0" applyNumberFormat="1" applyFont="1" applyFill="1" applyBorder="1" applyAlignment="1">
      <alignment horizontal="right"/>
    </xf>
    <xf numFmtId="3" fontId="44" fillId="5" borderId="1" xfId="0" applyNumberFormat="1" applyFont="1" applyFill="1" applyBorder="1"/>
    <xf numFmtId="3" fontId="0" fillId="5" borderId="1" xfId="0" applyNumberFormat="1" applyFont="1" applyFill="1" applyBorder="1"/>
    <xf numFmtId="3" fontId="42" fillId="5" borderId="1" xfId="0" applyNumberFormat="1" applyFont="1" applyFill="1" applyBorder="1"/>
    <xf numFmtId="3" fontId="45" fillId="5" borderId="0" xfId="0" applyNumberFormat="1" applyFont="1" applyFill="1" applyBorder="1" applyAlignment="1">
      <alignment horizontal="right"/>
    </xf>
    <xf numFmtId="3" fontId="45" fillId="5" borderId="1" xfId="0" applyNumberFormat="1" applyFont="1" applyFill="1" applyBorder="1" applyAlignment="1">
      <alignment horizontal="right"/>
    </xf>
    <xf numFmtId="3" fontId="84" fillId="5" borderId="1" xfId="0" applyNumberFormat="1" applyFont="1" applyFill="1" applyBorder="1"/>
    <xf numFmtId="3" fontId="49" fillId="5" borderId="1" xfId="0" applyNumberFormat="1" applyFont="1" applyFill="1" applyBorder="1" applyAlignment="1">
      <alignment horizontal="right"/>
    </xf>
    <xf numFmtId="3" fontId="48" fillId="5" borderId="1" xfId="0" applyNumberFormat="1" applyFont="1" applyFill="1" applyBorder="1"/>
    <xf numFmtId="0" fontId="0" fillId="0" borderId="0" xfId="0" applyFill="1"/>
    <xf numFmtId="0" fontId="0" fillId="0" borderId="0" xfId="0" applyFont="1"/>
    <xf numFmtId="0" fontId="6" fillId="14" borderId="1" xfId="0" applyFont="1" applyFill="1" applyBorder="1"/>
    <xf numFmtId="0" fontId="7" fillId="14" borderId="1" xfId="0" applyFont="1" applyFill="1" applyBorder="1"/>
    <xf numFmtId="3" fontId="0" fillId="14" borderId="1" xfId="0" applyNumberFormat="1" applyFont="1" applyFill="1" applyBorder="1"/>
    <xf numFmtId="3" fontId="5" fillId="14" borderId="1" xfId="0" applyNumberFormat="1" applyFont="1" applyFill="1" applyBorder="1" applyAlignment="1">
      <alignment horizontal="right"/>
    </xf>
    <xf numFmtId="3" fontId="0" fillId="14" borderId="1" xfId="0" applyNumberFormat="1" applyFont="1" applyFill="1" applyBorder="1" applyAlignment="1">
      <alignment horizontal="right"/>
    </xf>
    <xf numFmtId="3" fontId="6" fillId="14" borderId="1" xfId="0" applyNumberFormat="1" applyFont="1" applyFill="1" applyBorder="1"/>
    <xf numFmtId="3" fontId="0" fillId="14" borderId="1" xfId="0" applyNumberFormat="1" applyFont="1" applyFill="1" applyBorder="1" applyAlignment="1">
      <alignment horizontal="right" wrapText="1"/>
    </xf>
    <xf numFmtId="0" fontId="86" fillId="0" borderId="0" xfId="0" applyFont="1"/>
    <xf numFmtId="0" fontId="0" fillId="0" borderId="10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3" fontId="39" fillId="0" borderId="10" xfId="0" applyNumberFormat="1" applyFont="1" applyBorder="1" applyAlignment="1">
      <alignment horizontal="right" vertical="center"/>
    </xf>
    <xf numFmtId="0" fontId="86" fillId="0" borderId="9" xfId="0" applyFont="1" applyBorder="1" applyAlignment="1">
      <alignment horizontal="center"/>
    </xf>
    <xf numFmtId="0" fontId="88" fillId="0" borderId="9" xfId="0" applyFont="1" applyBorder="1"/>
    <xf numFmtId="3" fontId="53" fillId="0" borderId="8" xfId="0" applyNumberFormat="1" applyFont="1" applyBorder="1" applyAlignment="1">
      <alignment horizontal="center"/>
    </xf>
    <xf numFmtId="3" fontId="53" fillId="0" borderId="8" xfId="0" applyNumberFormat="1" applyFont="1" applyBorder="1" applyAlignment="1">
      <alignment horizontal="right" vertical="center"/>
    </xf>
    <xf numFmtId="0" fontId="86" fillId="0" borderId="14" xfId="0" applyFont="1" applyBorder="1" applyAlignment="1">
      <alignment horizontal="center"/>
    </xf>
    <xf numFmtId="0" fontId="87" fillId="0" borderId="15" xfId="0" applyFont="1" applyBorder="1"/>
    <xf numFmtId="3" fontId="86" fillId="0" borderId="15" xfId="0" applyNumberFormat="1" applyFont="1" applyBorder="1" applyAlignment="1">
      <alignment horizontal="center"/>
    </xf>
    <xf numFmtId="3" fontId="86" fillId="0" borderId="14" xfId="0" applyNumberFormat="1" applyFont="1" applyBorder="1" applyAlignment="1">
      <alignment horizontal="right" vertical="center"/>
    </xf>
    <xf numFmtId="3" fontId="86" fillId="0" borderId="15" xfId="0" applyNumberFormat="1" applyFont="1" applyBorder="1" applyAlignment="1">
      <alignment horizontal="right" vertical="center"/>
    </xf>
    <xf numFmtId="0" fontId="86" fillId="0" borderId="23" xfId="0" applyFont="1" applyBorder="1" applyAlignment="1">
      <alignment horizontal="center"/>
    </xf>
    <xf numFmtId="0" fontId="88" fillId="0" borderId="5" xfId="0" applyFont="1" applyBorder="1"/>
    <xf numFmtId="3" fontId="53" fillId="0" borderId="4" xfId="0" applyNumberFormat="1" applyFont="1" applyBorder="1" applyAlignment="1">
      <alignment horizontal="center"/>
    </xf>
    <xf numFmtId="0" fontId="87" fillId="0" borderId="9" xfId="0" applyFont="1" applyBorder="1"/>
    <xf numFmtId="3" fontId="53" fillId="0" borderId="9" xfId="0" applyNumberFormat="1" applyFont="1" applyBorder="1" applyAlignment="1">
      <alignment horizontal="right" vertical="center"/>
    </xf>
    <xf numFmtId="0" fontId="87" fillId="0" borderId="8" xfId="0" applyFont="1" applyBorder="1"/>
    <xf numFmtId="0" fontId="87" fillId="0" borderId="7" xfId="0" applyFont="1" applyBorder="1"/>
    <xf numFmtId="3" fontId="53" fillId="0" borderId="7" xfId="0" applyNumberFormat="1" applyFont="1" applyBorder="1" applyAlignment="1">
      <alignment horizontal="center"/>
    </xf>
    <xf numFmtId="3" fontId="53" fillId="0" borderId="27" xfId="0" applyNumberFormat="1" applyFont="1" applyBorder="1" applyAlignment="1">
      <alignment horizontal="right" vertical="center"/>
    </xf>
    <xf numFmtId="0" fontId="5" fillId="0" borderId="52" xfId="0" applyFont="1" applyBorder="1"/>
    <xf numFmtId="0" fontId="5" fillId="0" borderId="25" xfId="0" applyFont="1" applyBorder="1"/>
    <xf numFmtId="0" fontId="5" fillId="0" borderId="6" xfId="0" applyFont="1" applyBorder="1"/>
    <xf numFmtId="0" fontId="5" fillId="0" borderId="27" xfId="0" applyFont="1" applyBorder="1"/>
    <xf numFmtId="3" fontId="10" fillId="15" borderId="14" xfId="0" applyNumberFormat="1" applyFont="1" applyFill="1" applyBorder="1" applyAlignment="1">
      <alignment horizontal="right" vertical="center"/>
    </xf>
    <xf numFmtId="0" fontId="27" fillId="15" borderId="14" xfId="0" applyFont="1" applyFill="1" applyBorder="1"/>
    <xf numFmtId="3" fontId="10" fillId="15" borderId="14" xfId="0" applyNumberFormat="1" applyFont="1" applyFill="1" applyBorder="1" applyAlignment="1">
      <alignment horizontal="center"/>
    </xf>
    <xf numFmtId="3" fontId="89" fillId="0" borderId="1" xfId="0" applyNumberFormat="1" applyFont="1" applyBorder="1"/>
    <xf numFmtId="3" fontId="89" fillId="0" borderId="1" xfId="0" applyNumberFormat="1" applyFont="1" applyFill="1" applyBorder="1"/>
    <xf numFmtId="3" fontId="89" fillId="13" borderId="1" xfId="0" applyNumberFormat="1" applyFont="1" applyFill="1" applyBorder="1"/>
    <xf numFmtId="3" fontId="89" fillId="9" borderId="1" xfId="0" applyNumberFormat="1" applyFont="1" applyFill="1" applyBorder="1"/>
    <xf numFmtId="3" fontId="89" fillId="5" borderId="1" xfId="0" applyNumberFormat="1" applyFont="1" applyFill="1" applyBorder="1"/>
    <xf numFmtId="0" fontId="0" fillId="0" borderId="0" xfId="0"/>
    <xf numFmtId="0" fontId="0" fillId="0" borderId="1" xfId="0" applyBorder="1"/>
    <xf numFmtId="0" fontId="58" fillId="0" borderId="1" xfId="0" applyFont="1" applyFill="1" applyBorder="1"/>
    <xf numFmtId="3" fontId="58" fillId="0" borderId="1" xfId="0" applyNumberFormat="1" applyFont="1" applyFill="1" applyBorder="1"/>
    <xf numFmtId="0" fontId="58" fillId="0" borderId="1" xfId="0" applyFont="1" applyFill="1" applyBorder="1" applyAlignment="1">
      <alignment horizontal="left"/>
    </xf>
    <xf numFmtId="3" fontId="59" fillId="0" borderId="1" xfId="0" applyNumberFormat="1" applyFont="1" applyFill="1" applyBorder="1"/>
    <xf numFmtId="16" fontId="1" fillId="0" borderId="1" xfId="0" applyNumberFormat="1" applyFont="1" applyFill="1" applyBorder="1" applyAlignment="1">
      <alignment horizontal="left"/>
    </xf>
    <xf numFmtId="3" fontId="57" fillId="0" borderId="1" xfId="0" applyNumberFormat="1" applyFont="1" applyFill="1" applyBorder="1"/>
    <xf numFmtId="0" fontId="58" fillId="0" borderId="1" xfId="0" applyFont="1" applyFill="1" applyBorder="1" applyAlignment="1">
      <alignment wrapText="1"/>
    </xf>
    <xf numFmtId="16" fontId="1" fillId="0" borderId="1" xfId="0" applyNumberFormat="1" applyFont="1" applyFill="1" applyBorder="1" applyAlignment="1">
      <alignment horizontal="left" wrapText="1"/>
    </xf>
    <xf numFmtId="0" fontId="58" fillId="0" borderId="1" xfId="0" applyFont="1" applyFill="1" applyBorder="1" applyAlignment="1">
      <alignment horizontal="left" wrapText="1"/>
    </xf>
    <xf numFmtId="0" fontId="0" fillId="0" borderId="1" xfId="0" applyBorder="1" applyAlignment="1">
      <alignment wrapText="1"/>
    </xf>
    <xf numFmtId="3" fontId="5" fillId="0" borderId="27" xfId="0" applyNumberFormat="1" applyFont="1" applyBorder="1" applyAlignment="1">
      <alignment horizontal="right" vertical="center"/>
    </xf>
    <xf numFmtId="3" fontId="5" fillId="0" borderId="6" xfId="0" applyNumberFormat="1" applyFont="1" applyBorder="1" applyAlignment="1">
      <alignment horizontal="right" vertical="center"/>
    </xf>
    <xf numFmtId="0" fontId="23" fillId="0" borderId="67" xfId="0" applyFont="1" applyBorder="1"/>
    <xf numFmtId="3" fontId="26" fillId="0" borderId="44" xfId="0" applyNumberFormat="1" applyFont="1" applyBorder="1" applyAlignment="1">
      <alignment horizontal="center"/>
    </xf>
    <xf numFmtId="3" fontId="26" fillId="0" borderId="53" xfId="0" applyNumberFormat="1" applyFont="1" applyBorder="1" applyAlignment="1">
      <alignment horizontal="right" vertical="center"/>
    </xf>
    <xf numFmtId="0" fontId="5" fillId="0" borderId="1" xfId="0" applyFont="1" applyFill="1" applyBorder="1"/>
    <xf numFmtId="3" fontId="0" fillId="0" borderId="1" xfId="0" applyNumberFormat="1" applyFill="1" applyBorder="1"/>
    <xf numFmtId="3" fontId="52" fillId="0" borderId="1" xfId="0" applyNumberFormat="1" applyFont="1" applyFill="1" applyBorder="1"/>
    <xf numFmtId="3" fontId="65" fillId="0" borderId="1" xfId="0" applyNumberFormat="1" applyFont="1" applyFill="1" applyBorder="1"/>
    <xf numFmtId="3" fontId="0" fillId="0" borderId="0" xfId="0" applyNumberFormat="1" applyFont="1" applyFill="1" applyBorder="1"/>
    <xf numFmtId="3" fontId="0" fillId="16" borderId="1" xfId="0" applyNumberFormat="1" applyFont="1" applyFill="1" applyBorder="1"/>
    <xf numFmtId="3" fontId="0" fillId="0" borderId="6" xfId="0" applyNumberFormat="1" applyFont="1" applyBorder="1" applyAlignment="1">
      <alignment horizontal="right" vertical="center"/>
    </xf>
    <xf numFmtId="0" fontId="41" fillId="0" borderId="1" xfId="0" applyFont="1" applyFill="1" applyBorder="1" applyAlignment="1">
      <alignment horizontal="center" wrapText="1"/>
    </xf>
    <xf numFmtId="4" fontId="91" fillId="0" borderId="48" xfId="0" applyNumberFormat="1" applyFont="1" applyBorder="1"/>
    <xf numFmtId="4" fontId="91" fillId="0" borderId="1" xfId="0" applyNumberFormat="1" applyFont="1" applyBorder="1"/>
    <xf numFmtId="0" fontId="92" fillId="0" borderId="0" xfId="0" applyFont="1"/>
    <xf numFmtId="0" fontId="90" fillId="0" borderId="1" xfId="0" applyFont="1" applyBorder="1"/>
    <xf numFmtId="2" fontId="90" fillId="0" borderId="1" xfId="0" applyNumberFormat="1" applyFont="1" applyBorder="1"/>
    <xf numFmtId="0" fontId="90" fillId="0" borderId="0" xfId="0" applyFont="1"/>
    <xf numFmtId="3" fontId="51" fillId="0" borderId="6" xfId="0" applyNumberFormat="1" applyFont="1" applyBorder="1" applyAlignment="1">
      <alignment horizontal="right" vertical="center"/>
    </xf>
    <xf numFmtId="3" fontId="65" fillId="0" borderId="62" xfId="0" applyNumberFormat="1" applyFont="1" applyBorder="1" applyAlignment="1">
      <alignment horizontal="center"/>
    </xf>
    <xf numFmtId="3" fontId="65" fillId="0" borderId="56" xfId="0" applyNumberFormat="1" applyFont="1" applyBorder="1" applyAlignment="1">
      <alignment horizontal="right" vertical="center"/>
    </xf>
    <xf numFmtId="3" fontId="65" fillId="0" borderId="39" xfId="0" applyNumberFormat="1" applyFont="1" applyBorder="1" applyAlignment="1">
      <alignment horizontal="right" vertical="center"/>
    </xf>
    <xf numFmtId="3" fontId="65" fillId="0" borderId="61" xfId="0" applyNumberFormat="1" applyFont="1" applyBorder="1" applyAlignment="1">
      <alignment horizontal="right" vertical="center"/>
    </xf>
    <xf numFmtId="3" fontId="65" fillId="0" borderId="25" xfId="0" applyNumberFormat="1" applyFont="1" applyBorder="1" applyAlignment="1">
      <alignment horizontal="right" vertical="center"/>
    </xf>
    <xf numFmtId="0" fontId="41" fillId="0" borderId="73" xfId="1" applyBorder="1"/>
    <xf numFmtId="0" fontId="41" fillId="0" borderId="64" xfId="1" applyFont="1" applyBorder="1"/>
    <xf numFmtId="0" fontId="41" fillId="0" borderId="64" xfId="1" applyFont="1" applyBorder="1" applyAlignment="1">
      <alignment horizontal="right"/>
    </xf>
    <xf numFmtId="0" fontId="75" fillId="0" borderId="64" xfId="1" applyFont="1" applyBorder="1" applyAlignment="1">
      <alignment horizontal="center"/>
    </xf>
    <xf numFmtId="0" fontId="75" fillId="0" borderId="73" xfId="1" applyFont="1" applyBorder="1" applyAlignment="1">
      <alignment horizontal="center"/>
    </xf>
    <xf numFmtId="0" fontId="5" fillId="0" borderId="66" xfId="1" applyFont="1" applyBorder="1" applyAlignment="1">
      <alignment horizontal="center" vertical="center"/>
    </xf>
    <xf numFmtId="0" fontId="5" fillId="0" borderId="56" xfId="1" applyFont="1" applyBorder="1"/>
    <xf numFmtId="0" fontId="5" fillId="0" borderId="61" xfId="1" applyFont="1" applyBorder="1"/>
    <xf numFmtId="0" fontId="5" fillId="0" borderId="61" xfId="1" applyFont="1" applyBorder="1" applyAlignment="1">
      <alignment horizontal="right"/>
    </xf>
    <xf numFmtId="4" fontId="5" fillId="0" borderId="61" xfId="1" applyNumberFormat="1" applyFont="1" applyBorder="1"/>
    <xf numFmtId="4" fontId="5" fillId="0" borderId="56" xfId="1" applyNumberFormat="1" applyFont="1" applyBorder="1"/>
    <xf numFmtId="4" fontId="5" fillId="0" borderId="62" xfId="1" applyNumberFormat="1" applyFont="1" applyBorder="1"/>
    <xf numFmtId="0" fontId="41" fillId="0" borderId="73" xfId="1" applyFont="1" applyBorder="1"/>
    <xf numFmtId="4" fontId="75" fillId="0" borderId="64" xfId="1" applyNumberFormat="1" applyFont="1" applyBorder="1" applyAlignment="1">
      <alignment horizontal="center"/>
    </xf>
    <xf numFmtId="4" fontId="75" fillId="0" borderId="73" xfId="1" applyNumberFormat="1" applyFont="1" applyBorder="1" applyAlignment="1">
      <alignment horizontal="center"/>
    </xf>
    <xf numFmtId="4" fontId="41" fillId="0" borderId="66" xfId="1" applyNumberFormat="1" applyBorder="1"/>
    <xf numFmtId="164" fontId="0" fillId="0" borderId="51" xfId="0" applyNumberFormat="1" applyBorder="1" applyAlignment="1"/>
    <xf numFmtId="164" fontId="0" fillId="0" borderId="33" xfId="0" applyNumberFormat="1" applyBorder="1" applyAlignment="1"/>
    <xf numFmtId="164" fontId="0" fillId="0" borderId="24" xfId="0" applyNumberFormat="1" applyBorder="1" applyAlignment="1"/>
    <xf numFmtId="164" fontId="5" fillId="0" borderId="10" xfId="0" applyNumberFormat="1" applyFont="1" applyBorder="1" applyAlignment="1"/>
    <xf numFmtId="164" fontId="0" fillId="0" borderId="17" xfId="0" applyNumberFormat="1" applyBorder="1" applyAlignment="1"/>
    <xf numFmtId="164" fontId="0" fillId="0" borderId="19" xfId="0" applyNumberFormat="1" applyBorder="1" applyAlignment="1"/>
    <xf numFmtId="164" fontId="0" fillId="0" borderId="25" xfId="0" applyNumberFormat="1" applyBorder="1" applyAlignment="1"/>
    <xf numFmtId="164" fontId="0" fillId="0" borderId="37" xfId="0" applyNumberFormat="1" applyBorder="1"/>
    <xf numFmtId="164" fontId="0" fillId="0" borderId="17" xfId="0" applyNumberFormat="1" applyBorder="1"/>
    <xf numFmtId="164" fontId="0" fillId="0" borderId="33" xfId="0" applyNumberFormat="1" applyBorder="1"/>
    <xf numFmtId="164" fontId="0" fillId="0" borderId="19" xfId="0" applyNumberFormat="1" applyBorder="1"/>
    <xf numFmtId="164" fontId="0" fillId="0" borderId="24" xfId="0" applyNumberFormat="1" applyBorder="1"/>
    <xf numFmtId="164" fontId="0" fillId="0" borderId="23" xfId="0" applyNumberFormat="1" applyBorder="1"/>
    <xf numFmtId="164" fontId="5" fillId="0" borderId="11" xfId="0" applyNumberFormat="1" applyFont="1" applyBorder="1"/>
    <xf numFmtId="164" fontId="5" fillId="0" borderId="10" xfId="0" applyNumberFormat="1" applyFont="1" applyBorder="1"/>
    <xf numFmtId="164" fontId="0" fillId="0" borderId="11" xfId="0" applyNumberFormat="1" applyFont="1" applyBorder="1" applyAlignment="1">
      <alignment horizontal="right"/>
    </xf>
    <xf numFmtId="164" fontId="0" fillId="0" borderId="10" xfId="0" applyNumberFormat="1" applyFont="1" applyBorder="1" applyAlignment="1">
      <alignment horizontal="right"/>
    </xf>
    <xf numFmtId="164" fontId="5" fillId="0" borderId="11" xfId="0" applyNumberFormat="1" applyFont="1" applyBorder="1" applyAlignment="1">
      <alignment horizontal="right"/>
    </xf>
    <xf numFmtId="164" fontId="5" fillId="0" borderId="10" xfId="0" applyNumberFormat="1" applyFont="1" applyBorder="1" applyAlignment="1">
      <alignment horizontal="right"/>
    </xf>
    <xf numFmtId="164" fontId="47" fillId="0" borderId="11" xfId="0" applyNumberFormat="1" applyFont="1" applyBorder="1" applyAlignment="1">
      <alignment horizontal="right"/>
    </xf>
    <xf numFmtId="164" fontId="47" fillId="0" borderId="10" xfId="0" applyNumberFormat="1" applyFont="1" applyBorder="1" applyAlignment="1">
      <alignment horizontal="right"/>
    </xf>
    <xf numFmtId="164" fontId="51" fillId="0" borderId="11" xfId="0" applyNumberFormat="1" applyFont="1" applyBorder="1" applyAlignment="1">
      <alignment horizontal="right"/>
    </xf>
    <xf numFmtId="164" fontId="51" fillId="0" borderId="10" xfId="0" applyNumberFormat="1" applyFont="1" applyBorder="1" applyAlignment="1">
      <alignment horizontal="right"/>
    </xf>
    <xf numFmtId="164" fontId="52" fillId="0" borderId="11" xfId="0" applyNumberFormat="1" applyFont="1" applyBorder="1" applyAlignment="1">
      <alignment horizontal="right"/>
    </xf>
    <xf numFmtId="164" fontId="52" fillId="0" borderId="10" xfId="0" applyNumberFormat="1" applyFont="1" applyBorder="1" applyAlignment="1">
      <alignment horizontal="right"/>
    </xf>
    <xf numFmtId="0" fontId="24" fillId="0" borderId="11" xfId="0" applyFont="1" applyBorder="1" applyAlignment="1">
      <alignment horizontal="left"/>
    </xf>
    <xf numFmtId="0" fontId="24" fillId="0" borderId="12" xfId="0" applyFont="1" applyBorder="1" applyAlignment="1">
      <alignment horizontal="left"/>
    </xf>
    <xf numFmtId="0" fontId="24" fillId="0" borderId="13" xfId="0" applyFont="1" applyBorder="1" applyAlignment="1">
      <alignment horizontal="left"/>
    </xf>
    <xf numFmtId="0" fontId="0" fillId="0" borderId="0" xfId="0" applyBorder="1" applyAlignment="1">
      <alignment wrapText="1"/>
    </xf>
    <xf numFmtId="0" fontId="24" fillId="0" borderId="0" xfId="0" applyFont="1" applyBorder="1" applyAlignment="1">
      <alignment horizontal="left"/>
    </xf>
    <xf numFmtId="0" fontId="0" fillId="0" borderId="30" xfId="0" applyBorder="1" applyAlignment="1"/>
    <xf numFmtId="0" fontId="0" fillId="0" borderId="21" xfId="0" applyBorder="1" applyAlignment="1"/>
    <xf numFmtId="0" fontId="0" fillId="0" borderId="20" xfId="0" applyBorder="1"/>
    <xf numFmtId="0" fontId="5" fillId="0" borderId="11" xfId="0" applyFont="1" applyBorder="1" applyAlignment="1">
      <alignment horizontal="center"/>
    </xf>
    <xf numFmtId="0" fontId="83" fillId="0" borderId="10" xfId="0" applyFont="1" applyBorder="1"/>
    <xf numFmtId="3" fontId="62" fillId="0" borderId="67" xfId="0" applyNumberFormat="1" applyFont="1" applyBorder="1" applyAlignment="1">
      <alignment horizontal="center"/>
    </xf>
    <xf numFmtId="3" fontId="62" fillId="0" borderId="43" xfId="0" applyNumberFormat="1" applyFont="1" applyBorder="1" applyAlignment="1">
      <alignment horizontal="right" vertical="center"/>
    </xf>
    <xf numFmtId="3" fontId="62" fillId="0" borderId="44" xfId="0" applyNumberFormat="1" applyFont="1" applyBorder="1" applyAlignment="1">
      <alignment horizontal="right" vertical="center"/>
    </xf>
    <xf numFmtId="3" fontId="62" fillId="0" borderId="10" xfId="0" applyNumberFormat="1" applyFont="1" applyBorder="1" applyAlignment="1">
      <alignment horizontal="right" vertical="center"/>
    </xf>
    <xf numFmtId="3" fontId="5" fillId="0" borderId="12" xfId="0" applyNumberFormat="1" applyFont="1" applyBorder="1" applyAlignment="1">
      <alignment horizontal="right" vertical="center"/>
    </xf>
    <xf numFmtId="0" fontId="29" fillId="0" borderId="14" xfId="0" applyFont="1" applyBorder="1" applyAlignment="1">
      <alignment horizontal="left"/>
    </xf>
    <xf numFmtId="3" fontId="5" fillId="0" borderId="14" xfId="0" applyNumberFormat="1" applyFont="1" applyBorder="1" applyAlignment="1">
      <alignment horizontal="center"/>
    </xf>
    <xf numFmtId="3" fontId="5" fillId="0" borderId="14" xfId="0" applyNumberFormat="1" applyFont="1" applyBorder="1" applyAlignment="1">
      <alignment horizontal="right" vertical="center"/>
    </xf>
    <xf numFmtId="3" fontId="5" fillId="0" borderId="16" xfId="0" applyNumberFormat="1" applyFont="1" applyBorder="1" applyAlignment="1">
      <alignment horizontal="right" vertical="center"/>
    </xf>
    <xf numFmtId="16" fontId="0" fillId="0" borderId="9" xfId="0" applyNumberFormat="1" applyBorder="1" applyAlignment="1">
      <alignment horizontal="center"/>
    </xf>
    <xf numFmtId="0" fontId="24" fillId="0" borderId="9" xfId="0" applyFont="1" applyBorder="1" applyAlignment="1">
      <alignment horizontal="left"/>
    </xf>
    <xf numFmtId="0" fontId="0" fillId="0" borderId="11" xfId="0" applyBorder="1" applyAlignment="1"/>
    <xf numFmtId="0" fontId="0" fillId="0" borderId="12" xfId="0" applyBorder="1" applyAlignment="1"/>
    <xf numFmtId="0" fontId="0" fillId="0" borderId="13" xfId="0" applyBorder="1" applyAlignment="1"/>
    <xf numFmtId="0" fontId="25" fillId="0" borderId="5" xfId="0" applyFont="1" applyBorder="1"/>
    <xf numFmtId="0" fontId="87" fillId="0" borderId="10" xfId="0" applyFont="1" applyFill="1" applyBorder="1"/>
    <xf numFmtId="3" fontId="53" fillId="0" borderId="13" xfId="0" applyNumberFormat="1" applyFont="1" applyBorder="1" applyAlignment="1">
      <alignment horizontal="center"/>
    </xf>
    <xf numFmtId="0" fontId="0" fillId="0" borderId="5" xfId="0" applyFont="1" applyBorder="1" applyAlignment="1">
      <alignment horizontal="right"/>
    </xf>
    <xf numFmtId="0" fontId="36" fillId="0" borderId="5" xfId="0" applyFont="1" applyBorder="1" applyAlignment="1">
      <alignment horizontal="left"/>
    </xf>
    <xf numFmtId="0" fontId="36" fillId="0" borderId="31" xfId="0" applyFont="1" applyBorder="1" applyAlignment="1">
      <alignment horizontal="left"/>
    </xf>
    <xf numFmtId="0" fontId="36" fillId="0" borderId="4" xfId="0" applyFont="1" applyBorder="1" applyAlignment="1">
      <alignment horizontal="left"/>
    </xf>
    <xf numFmtId="0" fontId="25" fillId="0" borderId="27" xfId="0" applyFont="1" applyBorder="1"/>
    <xf numFmtId="0" fontId="0" fillId="0" borderId="10" xfId="0" applyFont="1" applyBorder="1" applyAlignment="1">
      <alignment horizontal="right"/>
    </xf>
    <xf numFmtId="0" fontId="36" fillId="0" borderId="10" xfId="0" applyFont="1" applyBorder="1" applyAlignment="1">
      <alignment horizontal="left"/>
    </xf>
    <xf numFmtId="0" fontId="36" fillId="0" borderId="12" xfId="0" applyFont="1" applyBorder="1" applyAlignment="1">
      <alignment horizontal="right"/>
    </xf>
    <xf numFmtId="0" fontId="36" fillId="0" borderId="13" xfId="0" applyFont="1" applyBorder="1" applyAlignment="1">
      <alignment horizontal="left"/>
    </xf>
    <xf numFmtId="3" fontId="18" fillId="0" borderId="19" xfId="0" applyNumberFormat="1" applyFont="1" applyFill="1" applyBorder="1" applyAlignment="1">
      <alignment horizontal="center"/>
    </xf>
    <xf numFmtId="3" fontId="18" fillId="0" borderId="19" xfId="0" applyNumberFormat="1" applyFont="1" applyFill="1" applyBorder="1" applyAlignment="1">
      <alignment horizontal="right" vertical="center"/>
    </xf>
    <xf numFmtId="0" fontId="40" fillId="0" borderId="19" xfId="0" applyFont="1" applyBorder="1"/>
    <xf numFmtId="0" fontId="34" fillId="0" borderId="10" xfId="0" applyFont="1" applyFill="1" applyBorder="1"/>
    <xf numFmtId="3" fontId="13" fillId="0" borderId="10" xfId="0" applyNumberFormat="1" applyFont="1" applyBorder="1" applyAlignment="1">
      <alignment horizontal="center"/>
    </xf>
    <xf numFmtId="0" fontId="27" fillId="0" borderId="9" xfId="0" applyFont="1" applyBorder="1"/>
    <xf numFmtId="3" fontId="10" fillId="0" borderId="9" xfId="0" applyNumberFormat="1" applyFont="1" applyFill="1" applyBorder="1" applyAlignment="1">
      <alignment horizontal="center"/>
    </xf>
    <xf numFmtId="3" fontId="10" fillId="0" borderId="9" xfId="0" applyNumberFormat="1" applyFont="1" applyFill="1" applyBorder="1" applyAlignment="1">
      <alignment horizontal="right" vertical="center"/>
    </xf>
    <xf numFmtId="0" fontId="28" fillId="0" borderId="10" xfId="0" applyFont="1" applyBorder="1"/>
    <xf numFmtId="3" fontId="15" fillId="0" borderId="10" xfId="0" applyNumberFormat="1" applyFont="1" applyFill="1" applyBorder="1" applyAlignment="1">
      <alignment horizontal="center"/>
    </xf>
    <xf numFmtId="3" fontId="15" fillId="0" borderId="10" xfId="0" applyNumberFormat="1" applyFont="1" applyFill="1" applyBorder="1" applyAlignment="1">
      <alignment horizontal="right" vertical="center"/>
    </xf>
    <xf numFmtId="0" fontId="43" fillId="0" borderId="29" xfId="0" applyFont="1" applyBorder="1" applyAlignment="1">
      <alignment horizontal="center"/>
    </xf>
    <xf numFmtId="0" fontId="43" fillId="0" borderId="19" xfId="0" applyFont="1" applyBorder="1" applyAlignment="1">
      <alignment horizontal="center"/>
    </xf>
    <xf numFmtId="0" fontId="94" fillId="0" borderId="0" xfId="0" applyFont="1"/>
    <xf numFmtId="0" fontId="6" fillId="0" borderId="0" xfId="0" applyFont="1"/>
    <xf numFmtId="3" fontId="0" fillId="0" borderId="1" xfId="0" applyNumberFormat="1" applyBorder="1" applyAlignment="1">
      <alignment horizontal="right"/>
    </xf>
    <xf numFmtId="0" fontId="0" fillId="0" borderId="0" xfId="0" applyFill="1" applyBorder="1"/>
    <xf numFmtId="0" fontId="5" fillId="0" borderId="0" xfId="0" applyFont="1" applyFill="1" applyBorder="1"/>
    <xf numFmtId="3" fontId="5" fillId="0" borderId="0" xfId="0" applyNumberFormat="1" applyFont="1" applyBorder="1"/>
    <xf numFmtId="3" fontId="5" fillId="0" borderId="0" xfId="0" applyNumberFormat="1" applyFont="1" applyAlignment="1">
      <alignment horizontal="right" vertical="center"/>
    </xf>
    <xf numFmtId="0" fontId="5" fillId="0" borderId="48" xfId="0" applyFont="1" applyBorder="1"/>
    <xf numFmtId="0" fontId="5" fillId="12" borderId="48" xfId="0" applyFont="1" applyFill="1" applyBorder="1"/>
    <xf numFmtId="3" fontId="0" fillId="12" borderId="48" xfId="0" applyNumberFormat="1" applyFill="1" applyBorder="1"/>
    <xf numFmtId="3" fontId="0" fillId="12" borderId="48" xfId="0" applyNumberFormat="1" applyFont="1" applyFill="1" applyBorder="1"/>
    <xf numFmtId="3" fontId="0" fillId="17" borderId="48" xfId="0" applyNumberFormat="1" applyFill="1" applyBorder="1"/>
    <xf numFmtId="0" fontId="0" fillId="0" borderId="1" xfId="0" applyFill="1" applyBorder="1"/>
    <xf numFmtId="0" fontId="0" fillId="0" borderId="1" xfId="0" applyFill="1" applyBorder="1" applyAlignment="1">
      <alignment wrapText="1"/>
    </xf>
    <xf numFmtId="0" fontId="58" fillId="0" borderId="2" xfId="0" applyFont="1" applyFill="1" applyBorder="1"/>
    <xf numFmtId="3" fontId="5" fillId="0" borderId="0" xfId="0" applyNumberFormat="1" applyFont="1"/>
    <xf numFmtId="0" fontId="24" fillId="0" borderId="11" xfId="0" applyFont="1" applyBorder="1" applyAlignment="1">
      <alignment horizontal="left"/>
    </xf>
    <xf numFmtId="0" fontId="24" fillId="0" borderId="12" xfId="0" applyFont="1" applyBorder="1" applyAlignment="1">
      <alignment horizontal="left"/>
    </xf>
    <xf numFmtId="0" fontId="24" fillId="0" borderId="13" xfId="0" applyFont="1" applyBorder="1" applyAlignment="1">
      <alignment horizontal="left"/>
    </xf>
    <xf numFmtId="0" fontId="22" fillId="2" borderId="45" xfId="0" applyFont="1" applyFill="1" applyBorder="1" applyAlignment="1">
      <alignment horizontal="left" vertical="center"/>
    </xf>
    <xf numFmtId="0" fontId="22" fillId="2" borderId="32" xfId="0" applyFont="1" applyFill="1" applyBorder="1" applyAlignment="1">
      <alignment horizontal="left" vertical="center"/>
    </xf>
    <xf numFmtId="0" fontId="22" fillId="2" borderId="49" xfId="0" applyFont="1" applyFill="1" applyBorder="1" applyAlignment="1">
      <alignment horizontal="left" vertical="center"/>
    </xf>
    <xf numFmtId="0" fontId="22" fillId="2" borderId="35" xfId="0" applyFont="1" applyFill="1" applyBorder="1" applyAlignment="1">
      <alignment horizontal="left" vertical="center"/>
    </xf>
    <xf numFmtId="0" fontId="0" fillId="0" borderId="0" xfId="0" applyBorder="1" applyAlignment="1">
      <alignment horizontal="center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3" xfId="0" applyBorder="1" applyAlignment="1">
      <alignment horizontal="left"/>
    </xf>
    <xf numFmtId="49" fontId="0" fillId="0" borderId="11" xfId="0" applyNumberFormat="1" applyBorder="1" applyAlignment="1">
      <alignment horizontal="left"/>
    </xf>
    <xf numFmtId="49" fontId="0" fillId="0" borderId="12" xfId="0" applyNumberFormat="1" applyBorder="1" applyAlignment="1">
      <alignment horizontal="left"/>
    </xf>
    <xf numFmtId="49" fontId="0" fillId="0" borderId="13" xfId="0" applyNumberFormat="1" applyBorder="1" applyAlignment="1">
      <alignment horizontal="left"/>
    </xf>
    <xf numFmtId="0" fontId="86" fillId="0" borderId="11" xfId="0" applyFont="1" applyBorder="1" applyAlignment="1">
      <alignment horizontal="left"/>
    </xf>
    <xf numFmtId="0" fontId="86" fillId="0" borderId="12" xfId="0" applyFont="1" applyBorder="1" applyAlignment="1">
      <alignment horizontal="left"/>
    </xf>
    <xf numFmtId="0" fontId="86" fillId="0" borderId="13" xfId="0" applyFont="1" applyBorder="1" applyAlignment="1">
      <alignment horizontal="left"/>
    </xf>
    <xf numFmtId="0" fontId="24" fillId="0" borderId="3" xfId="0" applyFont="1" applyBorder="1" applyAlignment="1">
      <alignment horizontal="left"/>
    </xf>
    <xf numFmtId="0" fontId="24" fillId="0" borderId="31" xfId="0" applyFont="1" applyBorder="1" applyAlignment="1">
      <alignment horizontal="left"/>
    </xf>
    <xf numFmtId="0" fontId="24" fillId="0" borderId="4" xfId="0" applyFont="1" applyBorder="1" applyAlignment="1">
      <alignment horizontal="left"/>
    </xf>
    <xf numFmtId="0" fontId="24" fillId="0" borderId="6" xfId="0" applyFont="1" applyBorder="1" applyAlignment="1">
      <alignment horizontal="left"/>
    </xf>
    <xf numFmtId="0" fontId="24" fillId="0" borderId="28" xfId="0" applyFont="1" applyBorder="1" applyAlignment="1">
      <alignment horizontal="left"/>
    </xf>
    <xf numFmtId="0" fontId="24" fillId="0" borderId="7" xfId="0" applyFont="1" applyBorder="1" applyAlignment="1">
      <alignment horizontal="left"/>
    </xf>
    <xf numFmtId="0" fontId="22" fillId="2" borderId="3" xfId="0" applyFont="1" applyFill="1" applyBorder="1" applyAlignment="1">
      <alignment horizontal="left" vertical="center"/>
    </xf>
    <xf numFmtId="0" fontId="22" fillId="2" borderId="4" xfId="0" applyFont="1" applyFill="1" applyBorder="1" applyAlignment="1">
      <alignment horizontal="left" vertical="center"/>
    </xf>
    <xf numFmtId="0" fontId="22" fillId="2" borderId="6" xfId="0" applyFont="1" applyFill="1" applyBorder="1" applyAlignment="1">
      <alignment horizontal="left" vertical="center"/>
    </xf>
    <xf numFmtId="0" fontId="22" fillId="2" borderId="7" xfId="0" applyFont="1" applyFill="1" applyBorder="1" applyAlignment="1">
      <alignment horizontal="left" vertical="center"/>
    </xf>
    <xf numFmtId="0" fontId="23" fillId="0" borderId="5" xfId="0" applyFont="1" applyBorder="1" applyAlignment="1">
      <alignment horizontal="center"/>
    </xf>
    <xf numFmtId="0" fontId="23" fillId="0" borderId="27" xfId="0" applyFont="1" applyBorder="1" applyAlignment="1">
      <alignment horizontal="center"/>
    </xf>
    <xf numFmtId="0" fontId="24" fillId="0" borderId="5" xfId="0" applyFont="1" applyBorder="1" applyAlignment="1">
      <alignment horizontal="left"/>
    </xf>
    <xf numFmtId="0" fontId="24" fillId="0" borderId="27" xfId="0" applyFont="1" applyBorder="1" applyAlignment="1">
      <alignment horizontal="left"/>
    </xf>
    <xf numFmtId="0" fontId="0" fillId="0" borderId="11" xfId="0" applyFont="1" applyBorder="1" applyAlignment="1">
      <alignment horizontal="left"/>
    </xf>
    <xf numFmtId="0" fontId="0" fillId="0" borderId="12" xfId="0" applyFont="1" applyBorder="1" applyAlignment="1">
      <alignment horizontal="left"/>
    </xf>
    <xf numFmtId="0" fontId="0" fillId="0" borderId="13" xfId="0" applyFont="1" applyBorder="1" applyAlignment="1">
      <alignment horizontal="left"/>
    </xf>
    <xf numFmtId="0" fontId="24" fillId="0" borderId="29" xfId="0" applyFont="1" applyBorder="1" applyAlignment="1">
      <alignment horizontal="left"/>
    </xf>
    <xf numFmtId="0" fontId="24" fillId="0" borderId="0" xfId="0" applyFont="1" applyBorder="1" applyAlignment="1">
      <alignment horizontal="left"/>
    </xf>
    <xf numFmtId="0" fontId="24" fillId="0" borderId="8" xfId="0" applyFont="1" applyBorder="1" applyAlignment="1">
      <alignment horizontal="left"/>
    </xf>
    <xf numFmtId="0" fontId="0" fillId="0" borderId="45" xfId="0" applyBorder="1" applyAlignment="1">
      <alignment horizontal="left"/>
    </xf>
    <xf numFmtId="0" fontId="0" fillId="0" borderId="32" xfId="0" applyBorder="1" applyAlignment="1">
      <alignment horizontal="left"/>
    </xf>
    <xf numFmtId="0" fontId="0" fillId="0" borderId="49" xfId="0" applyBorder="1" applyAlignment="1">
      <alignment horizontal="left"/>
    </xf>
    <xf numFmtId="0" fontId="0" fillId="0" borderId="35" xfId="0" applyBorder="1" applyAlignment="1">
      <alignment horizontal="left"/>
    </xf>
    <xf numFmtId="14" fontId="86" fillId="0" borderId="11" xfId="0" applyNumberFormat="1" applyFont="1" applyBorder="1" applyAlignment="1">
      <alignment horizontal="left"/>
    </xf>
    <xf numFmtId="14" fontId="86" fillId="0" borderId="12" xfId="0" applyNumberFormat="1" applyFont="1" applyBorder="1" applyAlignment="1">
      <alignment horizontal="left"/>
    </xf>
    <xf numFmtId="14" fontId="86" fillId="0" borderId="13" xfId="0" applyNumberFormat="1" applyFont="1" applyBorder="1" applyAlignment="1">
      <alignment horizontal="left"/>
    </xf>
    <xf numFmtId="0" fontId="22" fillId="2" borderId="8" xfId="0" applyFont="1" applyFill="1" applyBorder="1" applyAlignment="1">
      <alignment horizontal="left" vertical="center"/>
    </xf>
    <xf numFmtId="0" fontId="0" fillId="0" borderId="0" xfId="0" applyBorder="1" applyAlignment="1">
      <alignment wrapText="1"/>
    </xf>
    <xf numFmtId="0" fontId="0" fillId="0" borderId="0" xfId="0" applyAlignment="1">
      <alignment wrapText="1"/>
    </xf>
    <xf numFmtId="0" fontId="22" fillId="2" borderId="29" xfId="0" applyFont="1" applyFill="1" applyBorder="1" applyAlignment="1">
      <alignment horizontal="left" vertical="center"/>
    </xf>
    <xf numFmtId="0" fontId="62" fillId="0" borderId="11" xfId="0" applyFont="1" applyBorder="1" applyAlignment="1">
      <alignment horizontal="center"/>
    </xf>
    <xf numFmtId="0" fontId="62" fillId="0" borderId="12" xfId="0" applyFont="1" applyBorder="1" applyAlignment="1">
      <alignment horizontal="center"/>
    </xf>
    <xf numFmtId="0" fontId="62" fillId="0" borderId="13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7" xfId="0" applyBorder="1" applyAlignment="1">
      <alignment horizontal="center"/>
    </xf>
    <xf numFmtId="0" fontId="5" fillId="3" borderId="11" xfId="0" applyFont="1" applyFill="1" applyBorder="1" applyAlignment="1">
      <alignment horizontal="left"/>
    </xf>
    <xf numFmtId="0" fontId="5" fillId="3" borderId="12" xfId="0" applyFont="1" applyFill="1" applyBorder="1" applyAlignment="1">
      <alignment horizontal="left"/>
    </xf>
    <xf numFmtId="0" fontId="5" fillId="3" borderId="13" xfId="0" applyFont="1" applyFill="1" applyBorder="1" applyAlignment="1">
      <alignment horizontal="left"/>
    </xf>
    <xf numFmtId="0" fontId="22" fillId="2" borderId="3" xfId="0" applyFont="1" applyFill="1" applyBorder="1" applyAlignment="1">
      <alignment horizontal="center" vertical="center" wrapText="1"/>
    </xf>
    <xf numFmtId="0" fontId="22" fillId="2" borderId="4" xfId="0" applyFont="1" applyFill="1" applyBorder="1" applyAlignment="1">
      <alignment horizontal="center" vertical="center" wrapText="1"/>
    </xf>
    <xf numFmtId="0" fontId="22" fillId="2" borderId="6" xfId="0" applyFont="1" applyFill="1" applyBorder="1" applyAlignment="1">
      <alignment horizontal="center" vertical="center" wrapText="1"/>
    </xf>
    <xf numFmtId="0" fontId="22" fillId="2" borderId="7" xfId="0" applyFont="1" applyFill="1" applyBorder="1" applyAlignment="1">
      <alignment horizontal="center" vertical="center" wrapText="1"/>
    </xf>
    <xf numFmtId="0" fontId="23" fillId="0" borderId="5" xfId="0" applyFont="1" applyBorder="1" applyAlignment="1">
      <alignment horizontal="left"/>
    </xf>
    <xf numFmtId="0" fontId="23" fillId="0" borderId="27" xfId="0" applyFont="1" applyBorder="1" applyAlignment="1">
      <alignment horizontal="left"/>
    </xf>
    <xf numFmtId="0" fontId="87" fillId="0" borderId="11" xfId="0" applyFont="1" applyBorder="1" applyAlignment="1">
      <alignment horizontal="left"/>
    </xf>
    <xf numFmtId="0" fontId="87" fillId="0" borderId="12" xfId="0" applyFont="1" applyBorder="1" applyAlignment="1">
      <alignment horizontal="left"/>
    </xf>
    <xf numFmtId="0" fontId="87" fillId="0" borderId="13" xfId="0" applyFont="1" applyBorder="1" applyAlignment="1">
      <alignment horizontal="left"/>
    </xf>
    <xf numFmtId="14" fontId="0" fillId="0" borderId="11" xfId="0" applyNumberFormat="1" applyFont="1" applyBorder="1" applyAlignment="1">
      <alignment horizontal="left"/>
    </xf>
    <xf numFmtId="14" fontId="0" fillId="0" borderId="12" xfId="0" applyNumberFormat="1" applyFont="1" applyBorder="1" applyAlignment="1">
      <alignment horizontal="left"/>
    </xf>
    <xf numFmtId="14" fontId="0" fillId="0" borderId="13" xfId="0" applyNumberFormat="1" applyFont="1" applyBorder="1" applyAlignment="1">
      <alignment horizontal="left"/>
    </xf>
    <xf numFmtId="0" fontId="4" fillId="0" borderId="11" xfId="1" applyFont="1" applyBorder="1" applyAlignment="1">
      <alignment horizontal="left"/>
    </xf>
    <xf numFmtId="0" fontId="4" fillId="0" borderId="12" xfId="1" applyFont="1" applyBorder="1" applyAlignment="1">
      <alignment horizontal="left"/>
    </xf>
    <xf numFmtId="0" fontId="4" fillId="0" borderId="13" xfId="1" applyFont="1" applyBorder="1" applyAlignment="1">
      <alignment horizontal="left"/>
    </xf>
    <xf numFmtId="0" fontId="80" fillId="0" borderId="11" xfId="1" applyFont="1" applyBorder="1" applyAlignment="1">
      <alignment horizontal="left"/>
    </xf>
    <xf numFmtId="0" fontId="80" fillId="0" borderId="12" xfId="1" applyFont="1" applyBorder="1" applyAlignment="1">
      <alignment horizontal="left"/>
    </xf>
    <xf numFmtId="0" fontId="80" fillId="0" borderId="13" xfId="1" applyFont="1" applyBorder="1" applyAlignment="1">
      <alignment horizontal="left"/>
    </xf>
    <xf numFmtId="0" fontId="93" fillId="0" borderId="0" xfId="1" applyFont="1" applyAlignment="1">
      <alignment horizontal="left"/>
    </xf>
  </cellXfs>
  <cellStyles count="2">
    <cellStyle name="Normálne" xfId="0" builtinId="0"/>
    <cellStyle name="normálne_Hárok1" xfId="1"/>
  </cellStyles>
  <dxfs count="0"/>
  <tableStyles count="0" defaultTableStyle="TableStyleMedium2" defaultPivotStyle="PivotStyleLight16"/>
  <colors>
    <mruColors>
      <color rgb="FFFFCCFF"/>
      <color rgb="FFFF00FF"/>
      <color rgb="FFA18F98"/>
      <color rgb="FF070B05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</sheetPr>
  <dimension ref="A1:L132"/>
  <sheetViews>
    <sheetView view="pageLayout" topLeftCell="A94" zoomScaleNormal="100" workbookViewId="0">
      <selection activeCell="A119" sqref="A119"/>
    </sheetView>
  </sheetViews>
  <sheetFormatPr defaultRowHeight="12.75" x14ac:dyDescent="0.2"/>
  <cols>
    <col min="1" max="2" width="8.5703125" customWidth="1"/>
    <col min="3" max="3" width="43.85546875" customWidth="1"/>
    <col min="4" max="4" width="9.42578125" style="2" hidden="1" customWidth="1"/>
    <col min="5" max="11" width="10.140625" customWidth="1"/>
  </cols>
  <sheetData>
    <row r="1" spans="1:12" ht="18" x14ac:dyDescent="0.25">
      <c r="A1" s="1" t="s">
        <v>0</v>
      </c>
      <c r="B1" s="1"/>
      <c r="C1" s="1"/>
    </row>
    <row r="2" spans="1:12" ht="18" x14ac:dyDescent="0.25">
      <c r="C2" s="4" t="s">
        <v>1</v>
      </c>
      <c r="D2" s="5"/>
      <c r="E2" s="7"/>
      <c r="F2" s="7"/>
      <c r="G2" s="7"/>
      <c r="H2" s="7"/>
      <c r="I2" s="7"/>
      <c r="J2" s="7"/>
      <c r="K2" s="7"/>
    </row>
    <row r="3" spans="1:12" ht="15.75" x14ac:dyDescent="0.25">
      <c r="A3" s="8"/>
      <c r="B3" s="8"/>
      <c r="C3" s="8" t="s">
        <v>2</v>
      </c>
      <c r="D3" s="9"/>
      <c r="E3" s="11" t="s">
        <v>4</v>
      </c>
      <c r="F3" s="613" t="s">
        <v>5</v>
      </c>
      <c r="G3" s="686" t="s">
        <v>226</v>
      </c>
      <c r="H3" s="701" t="s">
        <v>226</v>
      </c>
      <c r="I3" s="713" t="s">
        <v>232</v>
      </c>
      <c r="J3" s="11" t="s">
        <v>235</v>
      </c>
      <c r="K3" s="11" t="s">
        <v>484</v>
      </c>
    </row>
    <row r="4" spans="1:12" ht="15.75" x14ac:dyDescent="0.25">
      <c r="A4" s="12" t="s">
        <v>6</v>
      </c>
      <c r="B4" s="12"/>
      <c r="C4" s="8" t="s">
        <v>7</v>
      </c>
      <c r="D4" s="13"/>
      <c r="E4" s="352" t="s">
        <v>8</v>
      </c>
      <c r="F4" s="614" t="s">
        <v>8</v>
      </c>
      <c r="G4" s="687" t="s">
        <v>9</v>
      </c>
      <c r="H4" s="702" t="s">
        <v>34</v>
      </c>
      <c r="I4" s="714" t="s">
        <v>9</v>
      </c>
      <c r="J4" s="353" t="s">
        <v>9</v>
      </c>
      <c r="K4" s="353" t="s">
        <v>9</v>
      </c>
    </row>
    <row r="5" spans="1:12" ht="14.25" x14ac:dyDescent="0.2">
      <c r="A5" s="14">
        <v>111003</v>
      </c>
      <c r="B5" s="14"/>
      <c r="C5" s="15" t="s">
        <v>10</v>
      </c>
      <c r="D5" s="16"/>
      <c r="E5" s="17">
        <v>822245</v>
      </c>
      <c r="F5" s="399">
        <v>975841</v>
      </c>
      <c r="G5" s="689">
        <v>1031500</v>
      </c>
      <c r="H5" s="703">
        <v>1031500</v>
      </c>
      <c r="I5" s="715">
        <v>1154203</v>
      </c>
      <c r="J5" s="399">
        <v>1050000</v>
      </c>
      <c r="K5" s="399">
        <v>1050000</v>
      </c>
    </row>
    <row r="6" spans="1:12" ht="14.25" x14ac:dyDescent="0.2">
      <c r="A6" s="14">
        <v>121001</v>
      </c>
      <c r="B6" s="14"/>
      <c r="C6" s="15" t="s">
        <v>11</v>
      </c>
      <c r="D6" s="16"/>
      <c r="E6" s="17">
        <v>246245</v>
      </c>
      <c r="F6" s="399">
        <v>245715</v>
      </c>
      <c r="G6" s="689">
        <v>245800</v>
      </c>
      <c r="H6" s="703">
        <v>243000</v>
      </c>
      <c r="I6" s="715">
        <v>265100</v>
      </c>
      <c r="J6" s="354">
        <v>266000</v>
      </c>
      <c r="K6" s="354">
        <v>267000</v>
      </c>
      <c r="L6" s="513"/>
    </row>
    <row r="7" spans="1:12" ht="14.25" x14ac:dyDescent="0.2">
      <c r="A7" s="14">
        <v>121002</v>
      </c>
      <c r="B7" s="14"/>
      <c r="C7" s="15" t="s">
        <v>12</v>
      </c>
      <c r="D7" s="16"/>
      <c r="E7" s="17">
        <v>2360457</v>
      </c>
      <c r="F7" s="399">
        <v>2472701</v>
      </c>
      <c r="G7" s="689">
        <v>2422700</v>
      </c>
      <c r="H7" s="703">
        <v>2403000</v>
      </c>
      <c r="I7" s="715">
        <v>2543500</v>
      </c>
      <c r="J7" s="354">
        <v>2513000</v>
      </c>
      <c r="K7" s="354">
        <v>2480000</v>
      </c>
    </row>
    <row r="8" spans="1:12" ht="14.25" x14ac:dyDescent="0.2">
      <c r="A8" s="14">
        <v>121033</v>
      </c>
      <c r="B8" s="14"/>
      <c r="C8" s="15" t="s">
        <v>13</v>
      </c>
      <c r="D8" s="16"/>
      <c r="E8" s="17">
        <v>3752</v>
      </c>
      <c r="F8" s="399">
        <v>3554</v>
      </c>
      <c r="G8" s="689">
        <v>3550</v>
      </c>
      <c r="H8" s="703">
        <v>3400</v>
      </c>
      <c r="I8" s="715">
        <v>3400</v>
      </c>
      <c r="J8" s="354">
        <v>3400</v>
      </c>
      <c r="K8" s="354">
        <v>3400</v>
      </c>
    </row>
    <row r="9" spans="1:12" ht="14.25" x14ac:dyDescent="0.2">
      <c r="A9" s="14">
        <v>133001</v>
      </c>
      <c r="B9" s="14"/>
      <c r="C9" s="15" t="s">
        <v>14</v>
      </c>
      <c r="D9" s="16"/>
      <c r="E9" s="17">
        <v>2353</v>
      </c>
      <c r="F9" s="399">
        <v>2282</v>
      </c>
      <c r="G9" s="689">
        <v>2260</v>
      </c>
      <c r="H9" s="703">
        <v>2260</v>
      </c>
      <c r="I9" s="715">
        <v>2270</v>
      </c>
      <c r="J9" s="354">
        <v>2300</v>
      </c>
      <c r="K9" s="354">
        <v>2320</v>
      </c>
    </row>
    <row r="10" spans="1:12" ht="14.25" x14ac:dyDescent="0.2">
      <c r="A10" s="14">
        <v>133003</v>
      </c>
      <c r="B10" s="14"/>
      <c r="C10" s="15" t="s">
        <v>15</v>
      </c>
      <c r="D10" s="16"/>
      <c r="E10" s="17">
        <v>70</v>
      </c>
      <c r="F10" s="399">
        <v>70</v>
      </c>
      <c r="G10" s="689">
        <v>70</v>
      </c>
      <c r="H10" s="703">
        <v>70</v>
      </c>
      <c r="I10" s="715">
        <v>70</v>
      </c>
      <c r="J10" s="354">
        <v>70</v>
      </c>
      <c r="K10" s="354">
        <v>70</v>
      </c>
    </row>
    <row r="11" spans="1:12" ht="14.25" x14ac:dyDescent="0.2">
      <c r="A11" s="14">
        <v>133006</v>
      </c>
      <c r="B11" s="14"/>
      <c r="C11" s="15" t="s">
        <v>16</v>
      </c>
      <c r="D11" s="16"/>
      <c r="E11" s="17">
        <v>15404</v>
      </c>
      <c r="F11" s="399">
        <v>13037</v>
      </c>
      <c r="G11" s="689">
        <v>13000</v>
      </c>
      <c r="H11" s="703">
        <v>10000</v>
      </c>
      <c r="I11" s="715">
        <v>11000</v>
      </c>
      <c r="J11" s="354">
        <v>11000</v>
      </c>
      <c r="K11" s="354">
        <v>11000</v>
      </c>
    </row>
    <row r="12" spans="1:12" ht="14.25" x14ac:dyDescent="0.2">
      <c r="A12" s="14">
        <v>133012</v>
      </c>
      <c r="B12" s="14"/>
      <c r="C12" s="18" t="s">
        <v>17</v>
      </c>
      <c r="D12" s="16"/>
      <c r="E12" s="17">
        <v>3186</v>
      </c>
      <c r="F12" s="399">
        <v>3065</v>
      </c>
      <c r="G12" s="689">
        <v>3000</v>
      </c>
      <c r="H12" s="703">
        <v>3600</v>
      </c>
      <c r="I12" s="715">
        <v>6000</v>
      </c>
      <c r="J12" s="354">
        <v>6300</v>
      </c>
      <c r="K12" s="354">
        <v>6500</v>
      </c>
    </row>
    <row r="13" spans="1:12" ht="14.25" x14ac:dyDescent="0.2">
      <c r="A13" s="14">
        <v>133013</v>
      </c>
      <c r="B13" s="14"/>
      <c r="C13" s="18" t="s">
        <v>477</v>
      </c>
      <c r="D13" s="16"/>
      <c r="E13" s="17">
        <v>83180</v>
      </c>
      <c r="F13" s="399">
        <v>50975</v>
      </c>
      <c r="G13" s="689">
        <v>63000</v>
      </c>
      <c r="H13" s="703">
        <v>68540</v>
      </c>
      <c r="I13" s="715">
        <v>75760</v>
      </c>
      <c r="J13" s="354">
        <v>76500</v>
      </c>
      <c r="K13" s="354">
        <v>77000</v>
      </c>
    </row>
    <row r="14" spans="1:12" ht="14.25" x14ac:dyDescent="0.2">
      <c r="A14" s="14">
        <v>133015</v>
      </c>
      <c r="B14" s="14"/>
      <c r="C14" s="18" t="s">
        <v>478</v>
      </c>
      <c r="D14" s="16"/>
      <c r="E14" s="17"/>
      <c r="F14" s="399"/>
      <c r="G14" s="689">
        <v>1000</v>
      </c>
      <c r="H14" s="703">
        <v>0</v>
      </c>
      <c r="I14" s="715">
        <v>3000</v>
      </c>
      <c r="J14" s="354">
        <v>1000</v>
      </c>
      <c r="K14" s="354">
        <v>1200</v>
      </c>
    </row>
    <row r="15" spans="1:12" ht="14.25" x14ac:dyDescent="0.2">
      <c r="A15" s="14">
        <v>133014</v>
      </c>
      <c r="B15" s="14"/>
      <c r="C15" s="15" t="s">
        <v>18</v>
      </c>
      <c r="D15" s="19"/>
      <c r="E15" s="17">
        <v>78322</v>
      </c>
      <c r="F15" s="399">
        <v>78322</v>
      </c>
      <c r="G15" s="689">
        <v>78322</v>
      </c>
      <c r="H15" s="703">
        <v>78322</v>
      </c>
      <c r="I15" s="715">
        <v>78322</v>
      </c>
      <c r="J15" s="354">
        <v>78322</v>
      </c>
      <c r="K15" s="354">
        <v>78322</v>
      </c>
    </row>
    <row r="16" spans="1:12" ht="14.25" x14ac:dyDescent="0.2">
      <c r="A16" s="14">
        <v>134001</v>
      </c>
      <c r="B16" s="14"/>
      <c r="C16" s="15" t="s">
        <v>227</v>
      </c>
      <c r="D16" s="19"/>
      <c r="E16" s="354">
        <v>1002</v>
      </c>
      <c r="F16" s="399">
        <v>2012</v>
      </c>
      <c r="G16" s="689">
        <v>1500</v>
      </c>
      <c r="H16" s="703">
        <v>2000</v>
      </c>
      <c r="I16" s="715">
        <v>2000</v>
      </c>
      <c r="J16" s="354">
        <v>2000</v>
      </c>
      <c r="K16" s="354">
        <v>2000</v>
      </c>
    </row>
    <row r="17" spans="1:11" ht="15.75" x14ac:dyDescent="0.25">
      <c r="A17" s="15"/>
      <c r="B17" s="15"/>
      <c r="C17" s="8" t="s">
        <v>19</v>
      </c>
      <c r="D17" s="20"/>
      <c r="E17" s="20">
        <f t="shared" ref="E17:K17" si="0">SUM(E5:E16)</f>
        <v>3616216</v>
      </c>
      <c r="F17" s="609">
        <f t="shared" si="0"/>
        <v>3847574</v>
      </c>
      <c r="G17" s="690">
        <f t="shared" si="0"/>
        <v>3865702</v>
      </c>
      <c r="H17" s="704">
        <f t="shared" si="0"/>
        <v>3845692</v>
      </c>
      <c r="I17" s="716">
        <f t="shared" si="0"/>
        <v>4144625</v>
      </c>
      <c r="J17" s="20">
        <f t="shared" si="0"/>
        <v>4009892</v>
      </c>
      <c r="K17" s="20">
        <f t="shared" si="0"/>
        <v>3978812</v>
      </c>
    </row>
    <row r="18" spans="1:11" ht="14.25" x14ac:dyDescent="0.2">
      <c r="A18" s="15"/>
      <c r="B18" s="15"/>
      <c r="C18" s="15"/>
      <c r="D18" s="19"/>
      <c r="E18" s="10"/>
      <c r="F18" s="611"/>
      <c r="G18" s="691"/>
      <c r="H18" s="705"/>
      <c r="I18" s="717"/>
      <c r="J18" s="10"/>
      <c r="K18" s="10"/>
    </row>
    <row r="19" spans="1:11" ht="15.75" x14ac:dyDescent="0.25">
      <c r="A19" s="21" t="s">
        <v>6</v>
      </c>
      <c r="B19" s="21"/>
      <c r="C19" s="8" t="s">
        <v>20</v>
      </c>
      <c r="D19" s="19"/>
      <c r="E19" s="10"/>
      <c r="F19" s="611"/>
      <c r="G19" s="691"/>
      <c r="H19" s="705"/>
      <c r="I19" s="717"/>
      <c r="J19" s="10"/>
      <c r="K19" s="10"/>
    </row>
    <row r="20" spans="1:11" ht="15" x14ac:dyDescent="0.25">
      <c r="A20" s="728">
        <v>211004</v>
      </c>
      <c r="B20" s="728"/>
      <c r="C20" s="729" t="s">
        <v>483</v>
      </c>
      <c r="D20" s="730"/>
      <c r="E20" s="731">
        <v>0</v>
      </c>
      <c r="F20" s="732">
        <v>39552</v>
      </c>
      <c r="G20" s="732">
        <v>41000</v>
      </c>
      <c r="H20" s="732">
        <v>30000</v>
      </c>
      <c r="I20" s="732">
        <v>35000</v>
      </c>
      <c r="J20" s="732">
        <v>35000</v>
      </c>
      <c r="K20" s="732">
        <v>35000</v>
      </c>
    </row>
    <row r="21" spans="1:11" ht="14.25" x14ac:dyDescent="0.2">
      <c r="A21" s="14">
        <v>212002</v>
      </c>
      <c r="B21" s="14"/>
      <c r="C21" s="18" t="s">
        <v>21</v>
      </c>
      <c r="D21" s="19"/>
      <c r="E21" s="17">
        <v>1590</v>
      </c>
      <c r="F21" s="399">
        <v>1690</v>
      </c>
      <c r="G21" s="689">
        <v>1500</v>
      </c>
      <c r="H21" s="703">
        <v>1600</v>
      </c>
      <c r="I21" s="715">
        <v>1600</v>
      </c>
      <c r="J21" s="354">
        <v>1600</v>
      </c>
      <c r="K21" s="354">
        <v>1600</v>
      </c>
    </row>
    <row r="22" spans="1:11" ht="14.25" x14ac:dyDescent="0.2">
      <c r="A22" s="14">
        <v>212002</v>
      </c>
      <c r="B22" s="14"/>
      <c r="C22" s="15" t="s">
        <v>22</v>
      </c>
      <c r="D22" s="19"/>
      <c r="E22" s="17">
        <v>5870</v>
      </c>
      <c r="F22" s="399">
        <v>2337</v>
      </c>
      <c r="G22" s="689">
        <v>2000</v>
      </c>
      <c r="H22" s="703">
        <v>500</v>
      </c>
      <c r="I22" s="715">
        <v>500</v>
      </c>
      <c r="J22" s="354">
        <v>500</v>
      </c>
      <c r="K22" s="354">
        <v>500</v>
      </c>
    </row>
    <row r="23" spans="1:11" ht="14.25" hidden="1" x14ac:dyDescent="0.2">
      <c r="A23" s="14"/>
      <c r="B23" s="14"/>
      <c r="C23" s="15"/>
      <c r="D23" s="19"/>
      <c r="E23" s="17"/>
      <c r="F23" s="399"/>
      <c r="G23" s="689"/>
      <c r="H23" s="703"/>
      <c r="I23" s="715"/>
      <c r="J23" s="354"/>
      <c r="K23" s="354"/>
    </row>
    <row r="24" spans="1:11" ht="14.25" x14ac:dyDescent="0.2">
      <c r="A24" s="14">
        <v>212003</v>
      </c>
      <c r="B24" s="14"/>
      <c r="C24" s="15" t="s">
        <v>23</v>
      </c>
      <c r="D24" s="19"/>
      <c r="E24" s="17">
        <v>79951</v>
      </c>
      <c r="F24" s="399">
        <v>81505</v>
      </c>
      <c r="G24" s="689">
        <v>85000</v>
      </c>
      <c r="H24" s="703">
        <v>85000</v>
      </c>
      <c r="I24" s="715">
        <v>85000</v>
      </c>
      <c r="J24" s="354">
        <v>85000</v>
      </c>
      <c r="K24" s="354">
        <v>85000</v>
      </c>
    </row>
    <row r="25" spans="1:11" ht="14.25" x14ac:dyDescent="0.2">
      <c r="A25" s="14">
        <v>212003</v>
      </c>
      <c r="B25" s="14"/>
      <c r="C25" s="15" t="s">
        <v>24</v>
      </c>
      <c r="D25" s="19"/>
      <c r="E25" s="17">
        <v>101880</v>
      </c>
      <c r="F25" s="399">
        <v>98723</v>
      </c>
      <c r="G25" s="689">
        <v>101500</v>
      </c>
      <c r="H25" s="703">
        <v>101500</v>
      </c>
      <c r="I25" s="715">
        <v>101500</v>
      </c>
      <c r="J25" s="354">
        <v>101500</v>
      </c>
      <c r="K25" s="354">
        <v>101500</v>
      </c>
    </row>
    <row r="26" spans="1:11" ht="14.25" x14ac:dyDescent="0.2">
      <c r="A26" s="15"/>
      <c r="B26" s="15"/>
      <c r="C26" s="15" t="s">
        <v>25</v>
      </c>
      <c r="D26" s="16"/>
      <c r="E26" s="17">
        <v>73270</v>
      </c>
      <c r="F26" s="399">
        <v>72149</v>
      </c>
      <c r="G26" s="689">
        <v>74200</v>
      </c>
      <c r="H26" s="703">
        <v>74200</v>
      </c>
      <c r="I26" s="715">
        <v>74200</v>
      </c>
      <c r="J26" s="354">
        <v>74200</v>
      </c>
      <c r="K26" s="354">
        <v>74200</v>
      </c>
    </row>
    <row r="27" spans="1:11" ht="14.25" x14ac:dyDescent="0.2">
      <c r="A27" s="15"/>
      <c r="B27" s="15"/>
      <c r="C27" s="15" t="s">
        <v>26</v>
      </c>
      <c r="D27" s="19"/>
      <c r="E27" s="17">
        <v>22648</v>
      </c>
      <c r="F27" s="399">
        <v>22063</v>
      </c>
      <c r="G27" s="689">
        <v>22600</v>
      </c>
      <c r="H27" s="703">
        <v>22600</v>
      </c>
      <c r="I27" s="715">
        <v>22600</v>
      </c>
      <c r="J27" s="354">
        <v>22600</v>
      </c>
      <c r="K27" s="354">
        <v>22600</v>
      </c>
    </row>
    <row r="28" spans="1:11" ht="14.25" x14ac:dyDescent="0.2">
      <c r="A28" s="733">
        <v>212003</v>
      </c>
      <c r="B28" s="728"/>
      <c r="C28" s="728" t="s">
        <v>244</v>
      </c>
      <c r="D28" s="730"/>
      <c r="E28" s="732"/>
      <c r="F28" s="732">
        <v>117874</v>
      </c>
      <c r="G28" s="732">
        <v>120000</v>
      </c>
      <c r="H28" s="732">
        <v>100000</v>
      </c>
      <c r="I28" s="732">
        <v>100000</v>
      </c>
      <c r="J28" s="732">
        <v>100000</v>
      </c>
      <c r="K28" s="732">
        <v>100000</v>
      </c>
    </row>
    <row r="29" spans="1:11" ht="14.25" x14ac:dyDescent="0.2">
      <c r="A29" s="14">
        <v>212004</v>
      </c>
      <c r="B29" s="14"/>
      <c r="C29" s="15" t="s">
        <v>27</v>
      </c>
      <c r="D29" s="16"/>
      <c r="E29" s="17">
        <v>3216</v>
      </c>
      <c r="F29" s="399">
        <v>3405</v>
      </c>
      <c r="G29" s="689">
        <v>3500</v>
      </c>
      <c r="H29" s="703">
        <v>3500</v>
      </c>
      <c r="I29" s="715">
        <v>3500</v>
      </c>
      <c r="J29" s="354">
        <v>3500</v>
      </c>
      <c r="K29" s="354">
        <v>3500</v>
      </c>
    </row>
    <row r="30" spans="1:11" ht="14.25" x14ac:dyDescent="0.2">
      <c r="A30" s="14">
        <v>221004</v>
      </c>
      <c r="B30" s="14"/>
      <c r="C30" s="15" t="s">
        <v>28</v>
      </c>
      <c r="D30" s="16"/>
      <c r="E30" s="17">
        <v>5231</v>
      </c>
      <c r="F30" s="399">
        <v>4625</v>
      </c>
      <c r="G30" s="689">
        <v>6000</v>
      </c>
      <c r="H30" s="703">
        <v>7500</v>
      </c>
      <c r="I30" s="715">
        <v>8000</v>
      </c>
      <c r="J30" s="354">
        <v>8000</v>
      </c>
      <c r="K30" s="354">
        <v>8000</v>
      </c>
    </row>
    <row r="31" spans="1:11" ht="14.25" x14ac:dyDescent="0.2">
      <c r="A31" s="14">
        <v>222003</v>
      </c>
      <c r="B31" s="14"/>
      <c r="C31" s="15" t="s">
        <v>29</v>
      </c>
      <c r="D31" s="16"/>
      <c r="E31" s="17">
        <v>66</v>
      </c>
      <c r="F31" s="399">
        <v>300</v>
      </c>
      <c r="G31" s="689">
        <v>100</v>
      </c>
      <c r="H31" s="703">
        <v>150</v>
      </c>
      <c r="I31" s="715">
        <v>100</v>
      </c>
      <c r="J31" s="354">
        <v>100</v>
      </c>
      <c r="K31" s="354">
        <v>100</v>
      </c>
    </row>
    <row r="32" spans="1:11" ht="14.25" x14ac:dyDescent="0.2">
      <c r="A32" s="14">
        <v>223001</v>
      </c>
      <c r="B32" s="14"/>
      <c r="C32" s="15" t="s">
        <v>30</v>
      </c>
      <c r="D32" s="19"/>
      <c r="E32" s="17">
        <v>124560</v>
      </c>
      <c r="F32" s="399">
        <v>126269</v>
      </c>
      <c r="G32" s="689">
        <v>128000</v>
      </c>
      <c r="H32" s="703">
        <v>128000</v>
      </c>
      <c r="I32" s="715">
        <v>134000</v>
      </c>
      <c r="J32" s="354">
        <v>136000</v>
      </c>
      <c r="K32" s="354">
        <v>140000</v>
      </c>
    </row>
    <row r="33" spans="1:11" ht="14.25" x14ac:dyDescent="0.2">
      <c r="A33" s="14">
        <v>223001</v>
      </c>
      <c r="B33" s="14"/>
      <c r="C33" s="15" t="s">
        <v>31</v>
      </c>
      <c r="D33" s="19"/>
      <c r="E33" s="17">
        <v>3000</v>
      </c>
      <c r="F33" s="399">
        <v>3425</v>
      </c>
      <c r="G33" s="689">
        <v>3500</v>
      </c>
      <c r="H33" s="703">
        <v>5000</v>
      </c>
      <c r="I33" s="715">
        <v>5000</v>
      </c>
      <c r="J33" s="354">
        <v>5000</v>
      </c>
      <c r="K33" s="354">
        <v>5000</v>
      </c>
    </row>
    <row r="34" spans="1:11" ht="14.25" x14ac:dyDescent="0.2">
      <c r="A34" s="14">
        <v>223001</v>
      </c>
      <c r="B34" s="14"/>
      <c r="C34" s="15" t="s">
        <v>32</v>
      </c>
      <c r="D34" s="16"/>
      <c r="E34" s="17">
        <v>0</v>
      </c>
      <c r="F34" s="399">
        <v>248</v>
      </c>
      <c r="G34" s="689">
        <v>1000</v>
      </c>
      <c r="H34" s="703">
        <v>105</v>
      </c>
      <c r="I34" s="715">
        <v>100</v>
      </c>
      <c r="J34" s="354">
        <v>100</v>
      </c>
      <c r="K34" s="354">
        <v>100</v>
      </c>
    </row>
    <row r="35" spans="1:11" ht="14.25" x14ac:dyDescent="0.2">
      <c r="A35" s="14">
        <v>223001</v>
      </c>
      <c r="B35" s="14"/>
      <c r="C35" s="15" t="s">
        <v>33</v>
      </c>
      <c r="D35" s="16"/>
      <c r="E35" s="17">
        <v>12457</v>
      </c>
      <c r="F35" s="399">
        <v>12750</v>
      </c>
      <c r="G35" s="689">
        <v>13000</v>
      </c>
      <c r="H35" s="703">
        <v>15000</v>
      </c>
      <c r="I35" s="715">
        <v>45000</v>
      </c>
      <c r="J35" s="354">
        <v>45000</v>
      </c>
      <c r="K35" s="354">
        <v>45000</v>
      </c>
    </row>
    <row r="36" spans="1:11" ht="14.25" x14ac:dyDescent="0.2">
      <c r="A36" s="22"/>
      <c r="B36" s="22"/>
      <c r="C36" s="23"/>
      <c r="D36" s="24"/>
      <c r="E36" s="25"/>
      <c r="F36" s="612"/>
      <c r="G36" s="612"/>
      <c r="H36" s="612"/>
      <c r="I36" s="612"/>
      <c r="J36" s="400"/>
      <c r="K36" s="400"/>
    </row>
    <row r="37" spans="1:11" ht="14.25" x14ac:dyDescent="0.2">
      <c r="A37" s="22"/>
      <c r="B37" s="22"/>
      <c r="C37" s="23"/>
      <c r="D37" s="24"/>
      <c r="E37" s="25"/>
      <c r="F37" s="612"/>
      <c r="G37" s="612"/>
      <c r="H37" s="612"/>
      <c r="I37" s="612"/>
      <c r="J37" s="400"/>
      <c r="K37" s="400"/>
    </row>
    <row r="38" spans="1:11" ht="14.25" x14ac:dyDescent="0.2">
      <c r="A38" s="22"/>
      <c r="B38" s="22"/>
      <c r="C38" s="23"/>
      <c r="D38" s="24"/>
      <c r="E38" s="25"/>
      <c r="F38" s="612"/>
      <c r="G38" s="612"/>
      <c r="H38" s="612"/>
      <c r="I38" s="612"/>
      <c r="J38" s="400"/>
      <c r="K38" s="400"/>
    </row>
    <row r="39" spans="1:11" ht="14.25" x14ac:dyDescent="0.2">
      <c r="A39" s="22"/>
      <c r="B39" s="22"/>
      <c r="C39" s="23"/>
      <c r="D39" s="24"/>
      <c r="E39" s="25"/>
      <c r="F39" s="612"/>
      <c r="G39" s="612"/>
      <c r="H39" s="612"/>
      <c r="I39" s="612"/>
      <c r="J39" s="400"/>
      <c r="K39" s="400"/>
    </row>
    <row r="40" spans="1:11" ht="14.25" x14ac:dyDescent="0.2">
      <c r="A40" s="22"/>
      <c r="B40" s="22"/>
      <c r="C40" s="23"/>
      <c r="D40" s="24"/>
      <c r="E40" s="25"/>
      <c r="F40" s="612"/>
      <c r="G40" s="612"/>
      <c r="H40" s="612"/>
      <c r="I40" s="612"/>
      <c r="J40" s="400"/>
      <c r="K40" s="400"/>
    </row>
    <row r="41" spans="1:11" ht="14.25" x14ac:dyDescent="0.2">
      <c r="A41" s="22"/>
      <c r="B41" s="22"/>
      <c r="C41" s="23"/>
      <c r="D41" s="24"/>
      <c r="E41" s="25"/>
      <c r="F41" s="612"/>
      <c r="G41" s="612"/>
      <c r="H41" s="612"/>
      <c r="I41" s="612"/>
      <c r="J41" s="400"/>
      <c r="K41" s="400"/>
    </row>
    <row r="42" spans="1:11" ht="14.25" x14ac:dyDescent="0.2">
      <c r="A42" s="14"/>
      <c r="B42" s="14"/>
      <c r="C42" s="15"/>
      <c r="D42" s="9"/>
      <c r="E42" s="11" t="s">
        <v>4</v>
      </c>
      <c r="F42" s="613" t="s">
        <v>5</v>
      </c>
      <c r="G42" s="686" t="s">
        <v>226</v>
      </c>
      <c r="H42" s="701" t="s">
        <v>226</v>
      </c>
      <c r="I42" s="713" t="s">
        <v>232</v>
      </c>
      <c r="J42" s="11" t="s">
        <v>235</v>
      </c>
      <c r="K42" s="11" t="s">
        <v>484</v>
      </c>
    </row>
    <row r="43" spans="1:11" ht="14.25" x14ac:dyDescent="0.2">
      <c r="A43" s="14"/>
      <c r="B43" s="14"/>
      <c r="C43" s="15"/>
      <c r="D43" s="13"/>
      <c r="E43" s="353" t="s">
        <v>8</v>
      </c>
      <c r="F43" s="614" t="s">
        <v>8</v>
      </c>
      <c r="G43" s="688" t="s">
        <v>9</v>
      </c>
      <c r="H43" s="702" t="s">
        <v>34</v>
      </c>
      <c r="I43" s="714" t="s">
        <v>9</v>
      </c>
      <c r="J43" s="353" t="s">
        <v>9</v>
      </c>
      <c r="K43" s="353" t="s">
        <v>9</v>
      </c>
    </row>
    <row r="44" spans="1:11" ht="14.25" x14ac:dyDescent="0.2">
      <c r="A44" s="14">
        <v>223001</v>
      </c>
      <c r="B44" s="14"/>
      <c r="C44" s="15" t="s">
        <v>35</v>
      </c>
      <c r="D44" s="16"/>
      <c r="E44" s="17">
        <v>150</v>
      </c>
      <c r="F44" s="399">
        <v>149</v>
      </c>
      <c r="G44" s="689">
        <v>500</v>
      </c>
      <c r="H44" s="703">
        <v>500</v>
      </c>
      <c r="I44" s="715">
        <v>500</v>
      </c>
      <c r="J44" s="354">
        <v>500</v>
      </c>
      <c r="K44" s="354">
        <v>500</v>
      </c>
    </row>
    <row r="45" spans="1:11" ht="14.25" x14ac:dyDescent="0.2">
      <c r="A45" s="14">
        <v>223001</v>
      </c>
      <c r="B45" s="14"/>
      <c r="C45" s="15" t="s">
        <v>36</v>
      </c>
      <c r="D45" s="16"/>
      <c r="E45" s="17">
        <v>17296</v>
      </c>
      <c r="F45" s="399">
        <v>24823</v>
      </c>
      <c r="G45" s="689">
        <v>15000</v>
      </c>
      <c r="H45" s="703">
        <v>31665</v>
      </c>
      <c r="I45" s="715">
        <v>40000</v>
      </c>
      <c r="J45" s="354">
        <v>40000</v>
      </c>
      <c r="K45" s="354">
        <v>40000</v>
      </c>
    </row>
    <row r="46" spans="1:11" ht="14.25" x14ac:dyDescent="0.2">
      <c r="A46" s="14">
        <v>223001</v>
      </c>
      <c r="B46" s="14"/>
      <c r="C46" s="15" t="s">
        <v>37</v>
      </c>
      <c r="D46" s="16"/>
      <c r="E46" s="17">
        <v>110</v>
      </c>
      <c r="F46" s="399">
        <v>65</v>
      </c>
      <c r="G46" s="689">
        <v>200</v>
      </c>
      <c r="H46" s="703">
        <v>100</v>
      </c>
      <c r="I46" s="715">
        <v>100</v>
      </c>
      <c r="J46" s="354">
        <v>100</v>
      </c>
      <c r="K46" s="354">
        <v>100</v>
      </c>
    </row>
    <row r="47" spans="1:11" ht="14.25" x14ac:dyDescent="0.2">
      <c r="A47" s="14">
        <v>223001</v>
      </c>
      <c r="B47" s="14"/>
      <c r="C47" s="15" t="s">
        <v>231</v>
      </c>
      <c r="D47" s="16"/>
      <c r="E47" s="17">
        <v>1322</v>
      </c>
      <c r="F47" s="399">
        <v>868</v>
      </c>
      <c r="G47" s="689">
        <v>1000</v>
      </c>
      <c r="H47" s="703">
        <v>600</v>
      </c>
      <c r="I47" s="715">
        <v>700</v>
      </c>
      <c r="J47" s="354">
        <v>700</v>
      </c>
      <c r="K47" s="354">
        <v>700</v>
      </c>
    </row>
    <row r="48" spans="1:11" ht="14.25" x14ac:dyDescent="0.2">
      <c r="A48" s="14">
        <v>223001</v>
      </c>
      <c r="B48" s="14"/>
      <c r="C48" s="15" t="s">
        <v>38</v>
      </c>
      <c r="D48" s="16"/>
      <c r="E48" s="17">
        <v>348</v>
      </c>
      <c r="F48" s="399">
        <v>0</v>
      </c>
      <c r="G48" s="689">
        <v>0</v>
      </c>
      <c r="H48" s="703">
        <v>0</v>
      </c>
      <c r="I48" s="715"/>
      <c r="J48" s="354"/>
      <c r="K48" s="354"/>
    </row>
    <row r="49" spans="1:11" ht="14.25" x14ac:dyDescent="0.2">
      <c r="A49" s="14">
        <v>223001</v>
      </c>
      <c r="B49" s="14"/>
      <c r="C49" s="15" t="s">
        <v>238</v>
      </c>
      <c r="D49" s="16"/>
      <c r="E49" s="17"/>
      <c r="F49" s="399">
        <v>74</v>
      </c>
      <c r="G49" s="689">
        <v>200</v>
      </c>
      <c r="H49" s="703">
        <v>200</v>
      </c>
      <c r="I49" s="715">
        <v>0</v>
      </c>
      <c r="J49" s="354">
        <v>0</v>
      </c>
      <c r="K49" s="354">
        <v>0</v>
      </c>
    </row>
    <row r="50" spans="1:11" ht="14.25" x14ac:dyDescent="0.2">
      <c r="A50" s="14">
        <v>223001</v>
      </c>
      <c r="B50" s="14"/>
      <c r="C50" s="15" t="s">
        <v>39</v>
      </c>
      <c r="D50" s="16"/>
      <c r="E50" s="17">
        <v>11715</v>
      </c>
      <c r="F50" s="399">
        <v>10643</v>
      </c>
      <c r="G50" s="689">
        <v>10000</v>
      </c>
      <c r="H50" s="703">
        <v>10000</v>
      </c>
      <c r="I50" s="715">
        <v>10000</v>
      </c>
      <c r="J50" s="354">
        <v>10000</v>
      </c>
      <c r="K50" s="354">
        <v>10000</v>
      </c>
    </row>
    <row r="51" spans="1:11" ht="14.25" x14ac:dyDescent="0.2">
      <c r="A51" s="733">
        <v>223003</v>
      </c>
      <c r="B51" s="733"/>
      <c r="C51" s="728" t="s">
        <v>243</v>
      </c>
      <c r="D51" s="734"/>
      <c r="E51" s="732"/>
      <c r="F51" s="732">
        <v>45960</v>
      </c>
      <c r="G51" s="732">
        <v>47000</v>
      </c>
      <c r="H51" s="732">
        <v>45000</v>
      </c>
      <c r="I51" s="732">
        <v>47000</v>
      </c>
      <c r="J51" s="732">
        <v>48000</v>
      </c>
      <c r="K51" s="732">
        <v>48000</v>
      </c>
    </row>
    <row r="52" spans="1:11" ht="14.25" x14ac:dyDescent="0.2">
      <c r="A52" s="14">
        <v>223003</v>
      </c>
      <c r="B52" s="14"/>
      <c r="C52" s="15" t="s">
        <v>40</v>
      </c>
      <c r="D52" s="16"/>
      <c r="E52" s="17">
        <v>10908</v>
      </c>
      <c r="F52" s="399">
        <v>0</v>
      </c>
      <c r="G52" s="689">
        <v>0</v>
      </c>
      <c r="H52" s="703">
        <v>0</v>
      </c>
      <c r="I52" s="715">
        <v>0</v>
      </c>
      <c r="J52" s="354">
        <v>0</v>
      </c>
      <c r="K52" s="354">
        <v>0</v>
      </c>
    </row>
    <row r="53" spans="1:11" ht="14.25" x14ac:dyDescent="0.2">
      <c r="A53" s="14">
        <v>229005</v>
      </c>
      <c r="B53" s="14"/>
      <c r="C53" s="15" t="s">
        <v>485</v>
      </c>
      <c r="D53" s="16"/>
      <c r="E53" s="17"/>
      <c r="F53" s="399">
        <v>165</v>
      </c>
      <c r="G53" s="689"/>
      <c r="H53" s="703">
        <v>200</v>
      </c>
      <c r="I53" s="715">
        <v>200</v>
      </c>
      <c r="J53" s="354">
        <v>200</v>
      </c>
      <c r="K53" s="354">
        <v>200</v>
      </c>
    </row>
    <row r="54" spans="1:11" ht="14.25" x14ac:dyDescent="0.2">
      <c r="A54" s="15">
        <v>242</v>
      </c>
      <c r="B54" s="15"/>
      <c r="C54" s="15" t="s">
        <v>469</v>
      </c>
      <c r="D54" s="16"/>
      <c r="E54" s="17">
        <v>23675</v>
      </c>
      <c r="F54" s="399">
        <v>8828</v>
      </c>
      <c r="G54" s="689">
        <v>8000</v>
      </c>
      <c r="H54" s="703">
        <v>6500</v>
      </c>
      <c r="I54" s="715">
        <v>6500</v>
      </c>
      <c r="J54" s="354">
        <v>6500</v>
      </c>
      <c r="K54" s="354">
        <v>6500</v>
      </c>
    </row>
    <row r="55" spans="1:11" ht="14.25" x14ac:dyDescent="0.2">
      <c r="A55" s="728">
        <v>242</v>
      </c>
      <c r="B55" s="728"/>
      <c r="C55" s="728" t="s">
        <v>470</v>
      </c>
      <c r="D55" s="734"/>
      <c r="E55" s="732"/>
      <c r="F55" s="732">
        <v>439</v>
      </c>
      <c r="G55" s="732">
        <v>500</v>
      </c>
      <c r="H55" s="732">
        <v>500</v>
      </c>
      <c r="I55" s="732">
        <v>500</v>
      </c>
      <c r="J55" s="732">
        <v>500</v>
      </c>
      <c r="K55" s="732">
        <v>500</v>
      </c>
    </row>
    <row r="56" spans="1:11" ht="14.25" x14ac:dyDescent="0.2">
      <c r="A56" s="15">
        <v>292</v>
      </c>
      <c r="B56" s="15"/>
      <c r="C56" s="15" t="s">
        <v>41</v>
      </c>
      <c r="D56" s="16"/>
      <c r="E56" s="17">
        <v>5258</v>
      </c>
      <c r="F56" s="399">
        <v>6905</v>
      </c>
      <c r="G56" s="689">
        <v>3000</v>
      </c>
      <c r="H56" s="703">
        <v>8500</v>
      </c>
      <c r="I56" s="715">
        <v>5000</v>
      </c>
      <c r="J56" s="354">
        <v>5000</v>
      </c>
      <c r="K56" s="354">
        <v>5000</v>
      </c>
    </row>
    <row r="57" spans="1:11" ht="14.25" x14ac:dyDescent="0.2">
      <c r="A57" s="15">
        <v>292</v>
      </c>
      <c r="B57" s="15"/>
      <c r="C57" s="15" t="s">
        <v>506</v>
      </c>
      <c r="D57" s="16"/>
      <c r="E57" s="17"/>
      <c r="F57" s="399"/>
      <c r="G57" s="689"/>
      <c r="H57" s="703">
        <v>4057</v>
      </c>
      <c r="I57" s="715"/>
      <c r="J57" s="354"/>
      <c r="K57" s="354"/>
    </row>
    <row r="58" spans="1:11" ht="15.75" x14ac:dyDescent="0.25">
      <c r="A58" s="15"/>
      <c r="B58" s="15"/>
      <c r="C58" s="8" t="s">
        <v>42</v>
      </c>
      <c r="D58" s="20"/>
      <c r="E58" s="20">
        <f>SUM(E21:E56)</f>
        <v>504521</v>
      </c>
      <c r="F58" s="609">
        <f>SUM(F20:F56)</f>
        <v>685834</v>
      </c>
      <c r="G58" s="690">
        <f>SUM(G20:G56)</f>
        <v>688300</v>
      </c>
      <c r="H58" s="704">
        <f>SUM(H20:H57)</f>
        <v>682477</v>
      </c>
      <c r="I58" s="716">
        <f>SUM(I20:I57)</f>
        <v>726600</v>
      </c>
      <c r="J58" s="20">
        <f>SUM(J20:J57)</f>
        <v>729600</v>
      </c>
      <c r="K58" s="20">
        <f>SUM(K20:K57)</f>
        <v>733600</v>
      </c>
    </row>
    <row r="59" spans="1:11" ht="15.75" x14ac:dyDescent="0.25">
      <c r="A59" s="15"/>
      <c r="B59" s="15"/>
      <c r="C59" s="8"/>
      <c r="D59" s="20"/>
      <c r="E59" s="20"/>
      <c r="F59" s="609"/>
      <c r="G59" s="690"/>
      <c r="H59" s="704"/>
      <c r="I59" s="716"/>
      <c r="J59" s="20"/>
      <c r="K59" s="20"/>
    </row>
    <row r="60" spans="1:11" ht="15.75" x14ac:dyDescent="0.25">
      <c r="A60" s="21" t="s">
        <v>6</v>
      </c>
      <c r="B60" s="21"/>
      <c r="C60" s="8" t="s">
        <v>43</v>
      </c>
      <c r="D60" s="9"/>
      <c r="E60" s="10">
        <v>10100</v>
      </c>
      <c r="F60" s="611">
        <v>9050</v>
      </c>
      <c r="G60" s="691">
        <v>5000</v>
      </c>
      <c r="H60" s="705">
        <v>7450</v>
      </c>
      <c r="I60" s="717">
        <v>7000</v>
      </c>
      <c r="J60" s="10">
        <v>5000</v>
      </c>
      <c r="K60" s="10">
        <v>5000</v>
      </c>
    </row>
    <row r="61" spans="1:11" ht="15" x14ac:dyDescent="0.25">
      <c r="A61" s="21"/>
      <c r="B61" s="21"/>
      <c r="C61" s="15"/>
      <c r="D61" s="16"/>
      <c r="E61" s="10"/>
      <c r="F61" s="611"/>
      <c r="G61" s="691"/>
      <c r="H61" s="705"/>
      <c r="I61" s="717"/>
      <c r="J61" s="10"/>
      <c r="K61" s="10"/>
    </row>
    <row r="62" spans="1:11" ht="15.75" x14ac:dyDescent="0.25">
      <c r="A62" s="21" t="s">
        <v>6</v>
      </c>
      <c r="B62" s="21"/>
      <c r="C62" s="8" t="s">
        <v>44</v>
      </c>
      <c r="D62" s="16"/>
      <c r="E62" s="10"/>
      <c r="F62" s="611"/>
      <c r="G62" s="691"/>
      <c r="H62" s="705"/>
      <c r="I62" s="717"/>
      <c r="J62" s="10"/>
      <c r="K62" s="10"/>
    </row>
    <row r="63" spans="1:11" ht="14.25" x14ac:dyDescent="0.2">
      <c r="A63" s="14">
        <v>312001</v>
      </c>
      <c r="B63" s="14"/>
      <c r="C63" s="15" t="s">
        <v>45</v>
      </c>
      <c r="D63" s="19"/>
      <c r="E63" s="17">
        <v>152</v>
      </c>
      <c r="F63" s="399">
        <v>0</v>
      </c>
      <c r="G63" s="689">
        <v>0</v>
      </c>
      <c r="H63" s="703">
        <v>0</v>
      </c>
      <c r="I63" s="715">
        <v>0</v>
      </c>
      <c r="J63" s="354">
        <v>0</v>
      </c>
      <c r="K63" s="354">
        <v>0</v>
      </c>
    </row>
    <row r="64" spans="1:11" ht="14.25" x14ac:dyDescent="0.2">
      <c r="A64" s="14">
        <v>312001</v>
      </c>
      <c r="B64" s="14"/>
      <c r="C64" s="15" t="s">
        <v>46</v>
      </c>
      <c r="D64" s="19"/>
      <c r="E64" s="17">
        <v>71</v>
      </c>
      <c r="F64" s="399">
        <v>71</v>
      </c>
      <c r="G64" s="689">
        <v>100</v>
      </c>
      <c r="H64" s="703">
        <v>60</v>
      </c>
      <c r="I64" s="715">
        <v>100</v>
      </c>
      <c r="J64" s="354">
        <v>100</v>
      </c>
      <c r="K64" s="354">
        <v>100</v>
      </c>
    </row>
    <row r="65" spans="1:11" ht="15.75" x14ac:dyDescent="0.25">
      <c r="A65" s="14">
        <v>312012</v>
      </c>
      <c r="B65" s="14"/>
      <c r="C65" s="8" t="s">
        <v>47</v>
      </c>
      <c r="D65" s="16"/>
      <c r="E65" s="17">
        <v>470</v>
      </c>
      <c r="F65" s="399"/>
      <c r="G65" s="689"/>
      <c r="H65" s="703"/>
      <c r="I65" s="715"/>
      <c r="J65" s="354"/>
      <c r="K65" s="354"/>
    </row>
    <row r="66" spans="1:11" ht="14.25" x14ac:dyDescent="0.2">
      <c r="A66" s="14">
        <v>312012</v>
      </c>
      <c r="B66" s="14"/>
      <c r="C66" s="15" t="s">
        <v>48</v>
      </c>
      <c r="D66" s="16"/>
      <c r="E66" s="17">
        <v>2315</v>
      </c>
      <c r="F66" s="399">
        <v>2803</v>
      </c>
      <c r="G66" s="689">
        <v>2900</v>
      </c>
      <c r="H66" s="703">
        <v>2858</v>
      </c>
      <c r="I66" s="715">
        <v>2900</v>
      </c>
      <c r="J66" s="354">
        <v>3000</v>
      </c>
      <c r="K66" s="354">
        <v>3100</v>
      </c>
    </row>
    <row r="67" spans="1:11" ht="14.25" x14ac:dyDescent="0.2">
      <c r="A67" s="14">
        <v>312012</v>
      </c>
      <c r="B67" s="14"/>
      <c r="C67" s="15" t="s">
        <v>49</v>
      </c>
      <c r="D67" s="16"/>
      <c r="E67" s="17">
        <v>3068</v>
      </c>
      <c r="F67" s="399">
        <v>3243</v>
      </c>
      <c r="G67" s="689">
        <v>3300</v>
      </c>
      <c r="H67" s="703">
        <v>3680</v>
      </c>
      <c r="I67" s="715">
        <v>3800</v>
      </c>
      <c r="J67" s="354">
        <v>3900</v>
      </c>
      <c r="K67" s="354">
        <v>4000</v>
      </c>
    </row>
    <row r="68" spans="1:11" ht="14.25" x14ac:dyDescent="0.2">
      <c r="A68" s="14">
        <v>312012</v>
      </c>
      <c r="B68" s="14"/>
      <c r="C68" s="15" t="s">
        <v>229</v>
      </c>
      <c r="D68" s="16"/>
      <c r="E68" s="17">
        <v>220</v>
      </c>
      <c r="F68" s="399">
        <v>146</v>
      </c>
      <c r="G68" s="689">
        <v>150</v>
      </c>
      <c r="H68" s="703">
        <v>71</v>
      </c>
      <c r="I68" s="715">
        <v>80</v>
      </c>
      <c r="J68" s="354">
        <v>90</v>
      </c>
      <c r="K68" s="354">
        <v>100</v>
      </c>
    </row>
    <row r="69" spans="1:11" ht="14.25" x14ac:dyDescent="0.2">
      <c r="A69" s="14">
        <v>312012</v>
      </c>
      <c r="B69" s="14"/>
      <c r="C69" s="15" t="s">
        <v>50</v>
      </c>
      <c r="D69" s="19"/>
      <c r="E69" s="17">
        <v>716</v>
      </c>
      <c r="F69" s="399">
        <v>742</v>
      </c>
      <c r="G69" s="689">
        <v>770</v>
      </c>
      <c r="H69" s="703">
        <v>756</v>
      </c>
      <c r="I69" s="715">
        <v>760</v>
      </c>
      <c r="J69" s="354">
        <v>770</v>
      </c>
      <c r="K69" s="354">
        <v>780</v>
      </c>
    </row>
    <row r="70" spans="1:11" ht="14.25" x14ac:dyDescent="0.2">
      <c r="A70" s="14">
        <v>312012</v>
      </c>
      <c r="B70" s="14"/>
      <c r="C70" s="15" t="s">
        <v>51</v>
      </c>
      <c r="D70" s="19"/>
      <c r="E70" s="17">
        <v>568</v>
      </c>
      <c r="F70" s="399">
        <v>2072</v>
      </c>
      <c r="G70" s="689">
        <v>1800</v>
      </c>
      <c r="H70" s="703">
        <v>1685</v>
      </c>
      <c r="I70" s="715">
        <v>2000</v>
      </c>
      <c r="J70" s="354"/>
      <c r="K70" s="354">
        <v>2000</v>
      </c>
    </row>
    <row r="71" spans="1:11" ht="14.25" x14ac:dyDescent="0.2">
      <c r="A71" s="14">
        <v>312012</v>
      </c>
      <c r="B71" s="14"/>
      <c r="C71" s="15" t="s">
        <v>52</v>
      </c>
      <c r="D71" s="16"/>
      <c r="E71" s="17">
        <v>209</v>
      </c>
      <c r="F71" s="399">
        <v>230</v>
      </c>
      <c r="G71" s="689">
        <v>240</v>
      </c>
      <c r="H71" s="703">
        <v>240</v>
      </c>
      <c r="I71" s="715">
        <v>240</v>
      </c>
      <c r="J71" s="354">
        <v>240</v>
      </c>
      <c r="K71" s="354">
        <v>240</v>
      </c>
    </row>
    <row r="72" spans="1:11" ht="14.25" x14ac:dyDescent="0.2">
      <c r="A72" s="14">
        <v>312002</v>
      </c>
      <c r="B72" s="14"/>
      <c r="C72" s="15" t="s">
        <v>236</v>
      </c>
      <c r="D72" s="16"/>
      <c r="E72" s="17">
        <v>35872</v>
      </c>
      <c r="F72" s="399"/>
      <c r="G72" s="689"/>
      <c r="H72" s="703"/>
      <c r="I72" s="715"/>
      <c r="J72" s="354"/>
      <c r="K72" s="354"/>
    </row>
    <row r="73" spans="1:11" ht="15.75" x14ac:dyDescent="0.25">
      <c r="A73" s="15"/>
      <c r="B73" s="15"/>
      <c r="C73" s="8" t="s">
        <v>53</v>
      </c>
      <c r="D73" s="20"/>
      <c r="E73" s="20">
        <f t="shared" ref="E73:K73" si="1">SUM(E63:E72)</f>
        <v>43661</v>
      </c>
      <c r="F73" s="609">
        <f t="shared" si="1"/>
        <v>9307</v>
      </c>
      <c r="G73" s="690">
        <f t="shared" si="1"/>
        <v>9260</v>
      </c>
      <c r="H73" s="704">
        <f t="shared" si="1"/>
        <v>9350</v>
      </c>
      <c r="I73" s="716">
        <f t="shared" si="1"/>
        <v>9880</v>
      </c>
      <c r="J73" s="20">
        <f t="shared" si="1"/>
        <v>8100</v>
      </c>
      <c r="K73" s="20">
        <f t="shared" si="1"/>
        <v>10320</v>
      </c>
    </row>
    <row r="74" spans="1:11" ht="15.75" x14ac:dyDescent="0.25">
      <c r="A74" s="8"/>
      <c r="B74" s="8"/>
      <c r="C74" s="26" t="s">
        <v>54</v>
      </c>
      <c r="D74" s="27"/>
      <c r="E74" s="27">
        <f t="shared" ref="E74:K74" si="2">SUM(E17+E58+E60+E73)</f>
        <v>4174498</v>
      </c>
      <c r="F74" s="615">
        <f t="shared" si="2"/>
        <v>4551765</v>
      </c>
      <c r="G74" s="692">
        <f t="shared" si="2"/>
        <v>4568262</v>
      </c>
      <c r="H74" s="706">
        <f t="shared" si="2"/>
        <v>4544969</v>
      </c>
      <c r="I74" s="718">
        <f t="shared" si="2"/>
        <v>4888105</v>
      </c>
      <c r="J74" s="356">
        <f t="shared" si="2"/>
        <v>4752592</v>
      </c>
      <c r="K74" s="356">
        <f t="shared" si="2"/>
        <v>4727732</v>
      </c>
    </row>
    <row r="75" spans="1:11" ht="15.75" x14ac:dyDescent="0.25">
      <c r="A75" s="8"/>
      <c r="B75" s="8"/>
      <c r="C75" s="26"/>
      <c r="D75" s="27"/>
      <c r="E75" s="27"/>
      <c r="F75" s="615"/>
      <c r="G75" s="692"/>
      <c r="H75" s="706"/>
      <c r="I75" s="718"/>
      <c r="J75" s="356"/>
      <c r="K75" s="356"/>
    </row>
    <row r="76" spans="1:11" ht="15.75" x14ac:dyDescent="0.25">
      <c r="A76" s="28"/>
      <c r="B76" s="28"/>
      <c r="C76" s="8" t="s">
        <v>55</v>
      </c>
      <c r="D76" s="29"/>
      <c r="E76" s="11" t="s">
        <v>4</v>
      </c>
      <c r="F76" s="613" t="s">
        <v>5</v>
      </c>
      <c r="G76" s="686" t="s">
        <v>226</v>
      </c>
      <c r="H76" s="701" t="s">
        <v>226</v>
      </c>
      <c r="I76" s="713" t="s">
        <v>232</v>
      </c>
      <c r="J76" s="11" t="s">
        <v>235</v>
      </c>
      <c r="K76" s="11" t="s">
        <v>484</v>
      </c>
    </row>
    <row r="77" spans="1:11" ht="15.75" x14ac:dyDescent="0.25">
      <c r="A77" s="28"/>
      <c r="B77" s="28"/>
      <c r="C77" s="8"/>
      <c r="D77" s="29"/>
      <c r="E77" s="353" t="s">
        <v>8</v>
      </c>
      <c r="F77" s="614" t="s">
        <v>8</v>
      </c>
      <c r="G77" s="688" t="s">
        <v>9</v>
      </c>
      <c r="H77" s="702" t="s">
        <v>34</v>
      </c>
      <c r="I77" s="714" t="s">
        <v>9</v>
      </c>
      <c r="J77" s="353" t="s">
        <v>9</v>
      </c>
      <c r="K77" s="353" t="s">
        <v>9</v>
      </c>
    </row>
    <row r="78" spans="1:11" ht="14.25" x14ac:dyDescent="0.2">
      <c r="A78" s="14">
        <v>312012</v>
      </c>
      <c r="B78" s="15"/>
      <c r="C78" s="15" t="s">
        <v>56</v>
      </c>
      <c r="D78" s="10"/>
      <c r="E78" s="355">
        <v>115670</v>
      </c>
      <c r="F78" s="616">
        <v>149814</v>
      </c>
      <c r="G78" s="693">
        <v>201600</v>
      </c>
      <c r="H78" s="653">
        <v>201600</v>
      </c>
      <c r="I78" s="719">
        <v>245232</v>
      </c>
      <c r="J78" s="355">
        <v>245232</v>
      </c>
      <c r="K78" s="355">
        <v>245232</v>
      </c>
    </row>
    <row r="79" spans="1:11" ht="14.25" x14ac:dyDescent="0.2">
      <c r="A79" s="14">
        <v>223001</v>
      </c>
      <c r="B79" s="15"/>
      <c r="C79" s="15" t="s">
        <v>57</v>
      </c>
      <c r="D79" s="29"/>
      <c r="E79" s="355">
        <v>164944</v>
      </c>
      <c r="F79" s="616">
        <v>205128</v>
      </c>
      <c r="G79" s="693">
        <v>236000</v>
      </c>
      <c r="H79" s="653">
        <v>244700</v>
      </c>
      <c r="I79" s="719">
        <v>250000</v>
      </c>
      <c r="J79" s="355">
        <v>250000</v>
      </c>
      <c r="K79" s="355">
        <v>250000</v>
      </c>
    </row>
    <row r="80" spans="1:11" ht="14.25" x14ac:dyDescent="0.2">
      <c r="A80" s="14">
        <v>292006</v>
      </c>
      <c r="B80" s="15"/>
      <c r="C80" s="15" t="s">
        <v>239</v>
      </c>
      <c r="D80" s="29"/>
      <c r="E80" s="355">
        <v>1079</v>
      </c>
      <c r="F80" s="616">
        <v>0</v>
      </c>
      <c r="G80" s="693"/>
      <c r="H80" s="653"/>
      <c r="I80" s="719"/>
      <c r="J80" s="355"/>
      <c r="K80" s="355"/>
    </row>
    <row r="81" spans="1:11" ht="14.25" x14ac:dyDescent="0.2">
      <c r="A81" s="14">
        <v>312011</v>
      </c>
      <c r="B81" s="15"/>
      <c r="C81" s="15" t="s">
        <v>233</v>
      </c>
      <c r="D81" s="29"/>
      <c r="E81" s="355">
        <v>2332</v>
      </c>
      <c r="F81" s="616">
        <v>787</v>
      </c>
      <c r="G81" s="694"/>
      <c r="H81" s="707"/>
      <c r="I81" s="720"/>
      <c r="J81" s="390"/>
      <c r="K81" s="390"/>
    </row>
    <row r="82" spans="1:11" ht="14.25" x14ac:dyDescent="0.2">
      <c r="A82" s="600" t="s">
        <v>240</v>
      </c>
      <c r="B82" s="15"/>
      <c r="C82" s="15" t="s">
        <v>241</v>
      </c>
      <c r="D82" s="29"/>
      <c r="E82" s="355">
        <v>2627</v>
      </c>
      <c r="F82" s="616">
        <v>1899</v>
      </c>
      <c r="G82" s="694"/>
      <c r="H82" s="707">
        <v>1288</v>
      </c>
      <c r="I82" s="720"/>
      <c r="J82" s="390"/>
      <c r="K82" s="390"/>
    </row>
    <row r="83" spans="1:11" ht="15" x14ac:dyDescent="0.25">
      <c r="A83" s="28"/>
      <c r="B83" s="28"/>
      <c r="C83" s="28" t="s">
        <v>58</v>
      </c>
      <c r="D83" s="29"/>
      <c r="E83" s="356">
        <f t="shared" ref="E83:K83" si="3">SUM(E78:E82)</f>
        <v>286652</v>
      </c>
      <c r="F83" s="615">
        <f t="shared" si="3"/>
        <v>357628</v>
      </c>
      <c r="G83" s="692">
        <f t="shared" si="3"/>
        <v>437600</v>
      </c>
      <c r="H83" s="706">
        <f t="shared" si="3"/>
        <v>447588</v>
      </c>
      <c r="I83" s="718">
        <f t="shared" si="3"/>
        <v>495232</v>
      </c>
      <c r="J83" s="356">
        <f t="shared" si="3"/>
        <v>495232</v>
      </c>
      <c r="K83" s="356">
        <f t="shared" si="3"/>
        <v>495232</v>
      </c>
    </row>
    <row r="84" spans="1:11" ht="14.25" x14ac:dyDescent="0.2">
      <c r="A84" s="23"/>
      <c r="B84" s="23"/>
      <c r="C84" s="23"/>
      <c r="D84" s="30"/>
      <c r="E84" s="32"/>
      <c r="F84" s="402"/>
      <c r="G84" s="695"/>
      <c r="H84" s="708"/>
      <c r="I84" s="721"/>
      <c r="J84" s="391"/>
      <c r="K84" s="391"/>
    </row>
    <row r="85" spans="1:11" ht="14.25" x14ac:dyDescent="0.2">
      <c r="A85" s="15"/>
      <c r="B85" s="15"/>
      <c r="C85" s="15"/>
      <c r="D85" s="9"/>
      <c r="E85" s="11" t="s">
        <v>4</v>
      </c>
      <c r="F85" s="613" t="s">
        <v>5</v>
      </c>
      <c r="G85" s="686" t="s">
        <v>226</v>
      </c>
      <c r="H85" s="701" t="s">
        <v>226</v>
      </c>
      <c r="I85" s="713" t="s">
        <v>232</v>
      </c>
      <c r="J85" s="11" t="s">
        <v>235</v>
      </c>
      <c r="K85" s="11" t="s">
        <v>484</v>
      </c>
    </row>
    <row r="86" spans="1:11" ht="15.75" x14ac:dyDescent="0.25">
      <c r="A86" s="14"/>
      <c r="B86" s="14"/>
      <c r="C86" s="8" t="s">
        <v>59</v>
      </c>
      <c r="D86" s="13"/>
      <c r="E86" s="353" t="s">
        <v>8</v>
      </c>
      <c r="F86" s="614" t="s">
        <v>8</v>
      </c>
      <c r="G86" s="688" t="s">
        <v>9</v>
      </c>
      <c r="H86" s="702" t="s">
        <v>34</v>
      </c>
      <c r="I86" s="714" t="s">
        <v>9</v>
      </c>
      <c r="J86" s="353" t="s">
        <v>9</v>
      </c>
      <c r="K86" s="353" t="s">
        <v>9</v>
      </c>
    </row>
    <row r="87" spans="1:11" ht="15" x14ac:dyDescent="0.2">
      <c r="A87" s="14"/>
      <c r="B87" s="14"/>
      <c r="C87" s="33"/>
      <c r="D87" s="13"/>
      <c r="E87" s="13"/>
      <c r="F87" s="614"/>
      <c r="G87" s="688"/>
      <c r="H87" s="702"/>
      <c r="I87" s="714"/>
      <c r="J87" s="353"/>
      <c r="K87" s="353"/>
    </row>
    <row r="88" spans="1:11" ht="14.25" x14ac:dyDescent="0.2">
      <c r="A88" s="14">
        <v>312012</v>
      </c>
      <c r="B88" s="14"/>
      <c r="C88" s="15" t="s">
        <v>228</v>
      </c>
      <c r="D88" s="16"/>
      <c r="E88" s="17">
        <v>404358</v>
      </c>
      <c r="F88" s="399">
        <v>445773</v>
      </c>
      <c r="G88" s="689">
        <v>483993</v>
      </c>
      <c r="H88" s="703">
        <v>492357</v>
      </c>
      <c r="I88" s="715">
        <v>597327</v>
      </c>
      <c r="J88" s="354">
        <v>627000</v>
      </c>
      <c r="K88" s="354">
        <v>658000</v>
      </c>
    </row>
    <row r="89" spans="1:11" ht="14.25" x14ac:dyDescent="0.2">
      <c r="A89" s="14">
        <v>312012</v>
      </c>
      <c r="B89" s="15"/>
      <c r="C89" s="15" t="s">
        <v>481</v>
      </c>
      <c r="D89" s="16"/>
      <c r="E89" s="17">
        <v>20396</v>
      </c>
      <c r="F89" s="399">
        <v>20929</v>
      </c>
      <c r="G89" s="689">
        <v>22360</v>
      </c>
      <c r="H89" s="703">
        <v>22360</v>
      </c>
      <c r="I89" s="715">
        <v>27930</v>
      </c>
      <c r="J89" s="354">
        <v>28650</v>
      </c>
      <c r="K89" s="354">
        <v>29250</v>
      </c>
    </row>
    <row r="90" spans="1:11" ht="14.25" x14ac:dyDescent="0.2">
      <c r="A90" s="14">
        <v>223001</v>
      </c>
      <c r="B90" s="15"/>
      <c r="C90" s="15" t="s">
        <v>60</v>
      </c>
      <c r="D90" s="16"/>
      <c r="E90" s="17">
        <v>17827</v>
      </c>
      <c r="F90" s="399">
        <v>18004</v>
      </c>
      <c r="G90" s="689">
        <v>15800</v>
      </c>
      <c r="H90" s="703">
        <v>19190</v>
      </c>
      <c r="I90" s="715">
        <v>28560</v>
      </c>
      <c r="J90" s="354">
        <v>28700</v>
      </c>
      <c r="K90" s="354">
        <v>28700</v>
      </c>
    </row>
    <row r="91" spans="1:11" ht="14.25" x14ac:dyDescent="0.2">
      <c r="A91" s="14">
        <v>223001</v>
      </c>
      <c r="B91" s="15"/>
      <c r="C91" s="15" t="s">
        <v>61</v>
      </c>
      <c r="D91" s="16"/>
      <c r="E91" s="17">
        <v>7968</v>
      </c>
      <c r="F91" s="399">
        <v>9080</v>
      </c>
      <c r="G91" s="689">
        <v>8880</v>
      </c>
      <c r="H91" s="703">
        <v>9680</v>
      </c>
      <c r="I91" s="715">
        <v>13000</v>
      </c>
      <c r="J91" s="354">
        <v>13500</v>
      </c>
      <c r="K91" s="354">
        <v>14000</v>
      </c>
    </row>
    <row r="92" spans="1:11" ht="14.25" x14ac:dyDescent="0.2">
      <c r="A92" s="14">
        <v>223003</v>
      </c>
      <c r="B92" s="15"/>
      <c r="C92" s="15" t="s">
        <v>563</v>
      </c>
      <c r="D92" s="16"/>
      <c r="E92" s="17"/>
      <c r="F92" s="399">
        <v>62115</v>
      </c>
      <c r="G92" s="689">
        <v>43000</v>
      </c>
      <c r="H92" s="703">
        <v>48248</v>
      </c>
      <c r="I92" s="715">
        <v>17000</v>
      </c>
      <c r="J92" s="354">
        <v>17000</v>
      </c>
      <c r="K92" s="354">
        <v>17000</v>
      </c>
    </row>
    <row r="93" spans="1:11" ht="14.25" x14ac:dyDescent="0.2">
      <c r="A93" s="14">
        <v>312012</v>
      </c>
      <c r="B93" s="15"/>
      <c r="C93" s="15" t="s">
        <v>561</v>
      </c>
      <c r="D93" s="16"/>
      <c r="E93" s="17"/>
      <c r="F93" s="399"/>
      <c r="G93" s="689"/>
      <c r="H93" s="703">
        <v>300</v>
      </c>
      <c r="I93" s="715">
        <v>700</v>
      </c>
      <c r="J93" s="354">
        <v>700</v>
      </c>
      <c r="K93" s="354">
        <v>700</v>
      </c>
    </row>
    <row r="94" spans="1:11" ht="14.25" x14ac:dyDescent="0.2">
      <c r="A94" s="14">
        <v>312012</v>
      </c>
      <c r="B94" s="15"/>
      <c r="C94" s="15" t="s">
        <v>482</v>
      </c>
      <c r="D94" s="16"/>
      <c r="E94" s="17"/>
      <c r="F94" s="399">
        <v>210</v>
      </c>
      <c r="G94" s="689">
        <v>20230</v>
      </c>
      <c r="H94" s="703">
        <v>35000</v>
      </c>
      <c r="I94" s="715">
        <v>66000</v>
      </c>
      <c r="J94" s="354">
        <v>66000</v>
      </c>
      <c r="K94" s="354">
        <v>66000</v>
      </c>
    </row>
    <row r="95" spans="1:11" ht="15.75" x14ac:dyDescent="0.25">
      <c r="A95" s="8"/>
      <c r="B95" s="8"/>
      <c r="C95" s="26" t="s">
        <v>62</v>
      </c>
      <c r="D95" s="27"/>
      <c r="E95" s="356">
        <f t="shared" ref="E95:K95" si="4">SUM(E88:E94)</f>
        <v>450549</v>
      </c>
      <c r="F95" s="615">
        <f t="shared" si="4"/>
        <v>556111</v>
      </c>
      <c r="G95" s="692">
        <f t="shared" si="4"/>
        <v>594263</v>
      </c>
      <c r="H95" s="706">
        <f t="shared" si="4"/>
        <v>627135</v>
      </c>
      <c r="I95" s="718">
        <f t="shared" si="4"/>
        <v>750517</v>
      </c>
      <c r="J95" s="356">
        <f t="shared" si="4"/>
        <v>781550</v>
      </c>
      <c r="K95" s="356">
        <f t="shared" si="4"/>
        <v>813650</v>
      </c>
    </row>
    <row r="96" spans="1:11" ht="15.75" x14ac:dyDescent="0.25">
      <c r="A96" s="8"/>
      <c r="B96" s="8"/>
      <c r="C96" s="8"/>
      <c r="D96" s="20"/>
      <c r="E96" s="356"/>
      <c r="F96" s="615"/>
      <c r="G96" s="692"/>
      <c r="H96" s="706"/>
      <c r="I96" s="718"/>
      <c r="J96" s="356"/>
      <c r="K96" s="356"/>
    </row>
    <row r="97" spans="1:12" ht="15.75" x14ac:dyDescent="0.25">
      <c r="A97" s="15"/>
      <c r="B97" s="15"/>
      <c r="C97" s="34" t="s">
        <v>63</v>
      </c>
      <c r="D97" s="35"/>
      <c r="E97" s="765">
        <f t="shared" ref="E97:K97" si="5">SUM(E74+E83+E95)</f>
        <v>4911699</v>
      </c>
      <c r="F97" s="766">
        <f t="shared" si="5"/>
        <v>5465504</v>
      </c>
      <c r="G97" s="767">
        <f t="shared" si="5"/>
        <v>5600125</v>
      </c>
      <c r="H97" s="768">
        <f t="shared" si="5"/>
        <v>5619692</v>
      </c>
      <c r="I97" s="769">
        <f t="shared" si="5"/>
        <v>6133854</v>
      </c>
      <c r="J97" s="765">
        <f t="shared" si="5"/>
        <v>6029374</v>
      </c>
      <c r="K97" s="765">
        <f t="shared" si="5"/>
        <v>6036614</v>
      </c>
    </row>
    <row r="98" spans="1:12" ht="14.25" x14ac:dyDescent="0.2">
      <c r="A98" s="15"/>
      <c r="B98" s="15"/>
      <c r="C98" s="15"/>
      <c r="D98" s="16"/>
      <c r="E98" s="10"/>
      <c r="F98" s="610"/>
      <c r="G98" s="696"/>
      <c r="H98" s="709"/>
      <c r="I98" s="722"/>
      <c r="J98" s="389"/>
      <c r="K98" s="389"/>
    </row>
    <row r="99" spans="1:12" ht="15.75" x14ac:dyDescent="0.25">
      <c r="A99" s="15"/>
      <c r="B99" s="15"/>
      <c r="C99" s="8" t="s">
        <v>64</v>
      </c>
      <c r="D99" s="16"/>
      <c r="E99" s="10"/>
      <c r="F99" s="610"/>
      <c r="G99" s="696"/>
      <c r="H99" s="709"/>
      <c r="I99" s="722"/>
      <c r="J99" s="389"/>
      <c r="K99" s="389"/>
    </row>
    <row r="100" spans="1:12" ht="14.25" x14ac:dyDescent="0.2">
      <c r="A100" s="15">
        <v>325</v>
      </c>
      <c r="B100" s="15"/>
      <c r="C100" s="15" t="s">
        <v>234</v>
      </c>
      <c r="D100" s="401"/>
      <c r="E100" s="354"/>
      <c r="F100" s="399">
        <v>0</v>
      </c>
      <c r="G100" s="689">
        <v>14000</v>
      </c>
      <c r="H100" s="703">
        <v>13872</v>
      </c>
      <c r="I100" s="715"/>
      <c r="J100" s="354"/>
      <c r="K100" s="354"/>
    </row>
    <row r="101" spans="1:12" ht="14.25" x14ac:dyDescent="0.2">
      <c r="A101" s="14">
        <v>223001</v>
      </c>
      <c r="B101" s="14"/>
      <c r="C101" s="15" t="s">
        <v>65</v>
      </c>
      <c r="D101" s="16"/>
      <c r="E101" s="17">
        <v>2946</v>
      </c>
      <c r="F101" s="399">
        <v>128962</v>
      </c>
      <c r="G101" s="689">
        <v>780000</v>
      </c>
      <c r="H101" s="703">
        <v>400000</v>
      </c>
      <c r="I101" s="715">
        <v>600000</v>
      </c>
      <c r="J101" s="354">
        <v>235000</v>
      </c>
      <c r="K101" s="354">
        <v>50000</v>
      </c>
    </row>
    <row r="102" spans="1:12" ht="15" x14ac:dyDescent="0.2">
      <c r="A102" s="14">
        <v>322001</v>
      </c>
      <c r="B102" s="14"/>
      <c r="C102" s="33" t="s">
        <v>486</v>
      </c>
      <c r="D102" s="16"/>
      <c r="E102" s="17"/>
      <c r="F102" s="399">
        <v>30000</v>
      </c>
      <c r="G102" s="689">
        <v>95620</v>
      </c>
      <c r="H102" s="703">
        <v>0</v>
      </c>
      <c r="I102" s="715">
        <v>95620</v>
      </c>
      <c r="J102" s="354">
        <v>0</v>
      </c>
      <c r="K102" s="354">
        <v>0</v>
      </c>
    </row>
    <row r="103" spans="1:12" ht="15.75" x14ac:dyDescent="0.25">
      <c r="A103" s="15"/>
      <c r="B103" s="15"/>
      <c r="C103" s="36" t="s">
        <v>66</v>
      </c>
      <c r="D103" s="37"/>
      <c r="E103" s="620">
        <f>SUM(E101:E102)</f>
        <v>2946</v>
      </c>
      <c r="F103" s="621">
        <f t="shared" ref="F103:K103" si="6">SUM(F100:F102)</f>
        <v>158962</v>
      </c>
      <c r="G103" s="697">
        <f t="shared" si="6"/>
        <v>889620</v>
      </c>
      <c r="H103" s="710">
        <f t="shared" si="6"/>
        <v>413872</v>
      </c>
      <c r="I103" s="723">
        <f t="shared" si="6"/>
        <v>695620</v>
      </c>
      <c r="J103" s="620">
        <f t="shared" si="6"/>
        <v>235000</v>
      </c>
      <c r="K103" s="620">
        <f t="shared" si="6"/>
        <v>50000</v>
      </c>
      <c r="L103" s="397"/>
    </row>
    <row r="104" spans="1:12" ht="15.75" x14ac:dyDescent="0.25">
      <c r="A104" s="600"/>
      <c r="B104" s="15"/>
      <c r="C104" s="36"/>
      <c r="D104" s="37"/>
      <c r="E104" s="398"/>
      <c r="F104" s="617"/>
      <c r="G104" s="698"/>
      <c r="H104" s="655"/>
      <c r="I104" s="676"/>
      <c r="J104" s="398"/>
      <c r="K104" s="398"/>
      <c r="L104" s="397"/>
    </row>
    <row r="105" spans="1:12" ht="14.25" x14ac:dyDescent="0.2">
      <c r="A105" s="600"/>
      <c r="B105" s="15"/>
      <c r="C105" s="15"/>
      <c r="D105" s="16"/>
      <c r="E105" s="10"/>
      <c r="F105" s="610"/>
      <c r="G105" s="691"/>
      <c r="H105" s="705"/>
      <c r="I105" s="717"/>
      <c r="J105" s="10"/>
      <c r="K105" s="10"/>
    </row>
    <row r="106" spans="1:12" ht="15.75" x14ac:dyDescent="0.25">
      <c r="A106" s="600"/>
      <c r="B106" s="38"/>
      <c r="C106" s="8" t="s">
        <v>67</v>
      </c>
      <c r="D106" s="16"/>
      <c r="E106" s="10"/>
      <c r="F106" s="610"/>
      <c r="G106" s="691"/>
      <c r="H106" s="705"/>
      <c r="I106" s="717"/>
      <c r="J106" s="10"/>
      <c r="K106" s="10"/>
    </row>
    <row r="107" spans="1:12" ht="14.25" x14ac:dyDescent="0.2">
      <c r="A107" s="600">
        <v>453</v>
      </c>
      <c r="B107" s="38"/>
      <c r="C107" s="15" t="s">
        <v>242</v>
      </c>
      <c r="D107" s="16"/>
      <c r="E107" s="354">
        <v>12031</v>
      </c>
      <c r="F107" s="399">
        <v>2093</v>
      </c>
      <c r="G107" s="689">
        <v>0</v>
      </c>
      <c r="H107" s="703">
        <v>1532</v>
      </c>
      <c r="I107" s="715"/>
      <c r="J107" s="354"/>
      <c r="K107" s="354"/>
    </row>
    <row r="108" spans="1:12" ht="14.25" hidden="1" x14ac:dyDescent="0.2">
      <c r="A108" s="600">
        <v>513</v>
      </c>
      <c r="B108" s="38"/>
      <c r="C108" s="15" t="s">
        <v>68</v>
      </c>
      <c r="D108" s="16"/>
      <c r="E108" s="354"/>
      <c r="F108" s="399"/>
      <c r="G108" s="689"/>
      <c r="H108" s="703"/>
      <c r="I108" s="715"/>
      <c r="J108" s="354"/>
      <c r="K108" s="354"/>
    </row>
    <row r="109" spans="1:12" s="770" customFormat="1" ht="14.25" x14ac:dyDescent="0.2">
      <c r="A109" s="600">
        <v>453</v>
      </c>
      <c r="B109" s="38"/>
      <c r="C109" s="15" t="s">
        <v>595</v>
      </c>
      <c r="D109" s="16"/>
      <c r="E109" s="354"/>
      <c r="F109" s="399"/>
      <c r="G109" s="689"/>
      <c r="H109" s="703"/>
      <c r="I109" s="715">
        <v>30000</v>
      </c>
      <c r="J109" s="354"/>
      <c r="K109" s="354"/>
    </row>
    <row r="110" spans="1:12" ht="14.25" x14ac:dyDescent="0.2">
      <c r="A110" s="622">
        <v>454001</v>
      </c>
      <c r="B110" s="38"/>
      <c r="C110" s="15" t="s">
        <v>69</v>
      </c>
      <c r="D110" s="16"/>
      <c r="E110" s="354">
        <v>927222</v>
      </c>
      <c r="F110" s="399">
        <v>1108688</v>
      </c>
      <c r="G110" s="689">
        <v>3100000</v>
      </c>
      <c r="H110" s="703">
        <v>3100000</v>
      </c>
      <c r="I110" s="715">
        <v>0</v>
      </c>
      <c r="J110" s="354"/>
      <c r="K110" s="354"/>
    </row>
    <row r="111" spans="1:12" ht="14.25" x14ac:dyDescent="0.2">
      <c r="A111" s="622">
        <v>454002</v>
      </c>
      <c r="B111" s="38"/>
      <c r="C111" s="15" t="s">
        <v>70</v>
      </c>
      <c r="D111" s="16"/>
      <c r="E111" s="354">
        <v>1465</v>
      </c>
      <c r="F111" s="399">
        <v>15636</v>
      </c>
      <c r="G111" s="689"/>
      <c r="H111" s="703"/>
      <c r="I111" s="715"/>
      <c r="J111" s="354"/>
      <c r="K111" s="354"/>
    </row>
    <row r="112" spans="1:12" ht="14.25" x14ac:dyDescent="0.2">
      <c r="A112" s="600">
        <v>456</v>
      </c>
      <c r="B112" s="38"/>
      <c r="C112" s="15" t="s">
        <v>576</v>
      </c>
      <c r="D112" s="16"/>
      <c r="E112" s="354"/>
      <c r="F112" s="399">
        <v>92682</v>
      </c>
      <c r="G112" s="689">
        <v>150000</v>
      </c>
      <c r="H112" s="703"/>
      <c r="I112" s="715"/>
      <c r="J112" s="399"/>
      <c r="K112" s="399"/>
    </row>
    <row r="113" spans="1:11" ht="15.75" x14ac:dyDescent="0.25">
      <c r="A113" s="39"/>
      <c r="B113" s="39"/>
      <c r="C113" s="40" t="s">
        <v>71</v>
      </c>
      <c r="D113" s="41"/>
      <c r="E113" s="42">
        <f>SUM(E107:E111)</f>
        <v>940718</v>
      </c>
      <c r="F113" s="618">
        <f>SUM(F107:F112)</f>
        <v>1219099</v>
      </c>
      <c r="G113" s="699">
        <f>SUM(G110:G112)</f>
        <v>3250000</v>
      </c>
      <c r="H113" s="711">
        <f>SUM(H107:H112)</f>
        <v>3101532</v>
      </c>
      <c r="I113" s="724">
        <f>SUM(I107:I112)</f>
        <v>30000</v>
      </c>
      <c r="J113" s="396">
        <v>0</v>
      </c>
      <c r="K113" s="396">
        <v>0</v>
      </c>
    </row>
    <row r="114" spans="1:11" ht="14.25" x14ac:dyDescent="0.2">
      <c r="A114" s="15"/>
      <c r="B114" s="15"/>
      <c r="C114" s="15"/>
      <c r="D114" s="16"/>
      <c r="E114" s="10"/>
      <c r="F114" s="610"/>
      <c r="G114" s="696"/>
      <c r="H114" s="709"/>
      <c r="I114" s="722"/>
      <c r="J114" s="389"/>
      <c r="K114" s="389"/>
    </row>
    <row r="115" spans="1:11" ht="18" x14ac:dyDescent="0.25">
      <c r="A115" s="43" t="s">
        <v>72</v>
      </c>
      <c r="B115" s="43"/>
      <c r="C115" s="44"/>
      <c r="D115" s="45"/>
      <c r="E115" s="45">
        <f>SUM(E97+E103+E113)</f>
        <v>5855363</v>
      </c>
      <c r="F115" s="619">
        <f>SUM(F97+F103+F104+F113)</f>
        <v>6843565</v>
      </c>
      <c r="G115" s="700">
        <f>SUM(G97+G103+G104+G113)</f>
        <v>9739745</v>
      </c>
      <c r="H115" s="712">
        <f>SUM(G97+H103+H113)</f>
        <v>9115529</v>
      </c>
      <c r="I115" s="725">
        <f>SUM(I97+I103+I113)</f>
        <v>6859474</v>
      </c>
      <c r="J115" s="395">
        <f>SUM(J97+J103+J113)</f>
        <v>6264374</v>
      </c>
      <c r="K115" s="395">
        <f>SUM(K97+K103+K113)</f>
        <v>6086614</v>
      </c>
    </row>
    <row r="116" spans="1:11" x14ac:dyDescent="0.2">
      <c r="A116" s="7"/>
      <c r="B116" s="7"/>
      <c r="C116" s="7"/>
      <c r="D116" s="5"/>
      <c r="E116" s="7"/>
      <c r="F116" s="7"/>
      <c r="G116" s="7"/>
      <c r="H116" s="7"/>
      <c r="I116" s="7"/>
      <c r="J116" s="7"/>
      <c r="K116" s="7"/>
    </row>
    <row r="117" spans="1:11" ht="14.25" x14ac:dyDescent="0.2">
      <c r="C117" s="46"/>
    </row>
    <row r="118" spans="1:11" ht="14.25" x14ac:dyDescent="0.2">
      <c r="C118" s="46"/>
    </row>
    <row r="119" spans="1:11" ht="14.25" x14ac:dyDescent="0.2">
      <c r="C119" s="46"/>
    </row>
    <row r="120" spans="1:11" ht="14.25" x14ac:dyDescent="0.2">
      <c r="C120" s="46"/>
    </row>
    <row r="121" spans="1:11" ht="14.25" x14ac:dyDescent="0.2">
      <c r="C121" s="46"/>
    </row>
    <row r="122" spans="1:11" ht="14.25" x14ac:dyDescent="0.2">
      <c r="C122" s="46"/>
    </row>
    <row r="123" spans="1:11" ht="14.25" x14ac:dyDescent="0.2">
      <c r="C123" s="46"/>
    </row>
    <row r="124" spans="1:11" ht="14.25" x14ac:dyDescent="0.2">
      <c r="C124" s="46"/>
    </row>
    <row r="125" spans="1:11" ht="14.25" x14ac:dyDescent="0.2">
      <c r="C125" s="46"/>
    </row>
    <row r="126" spans="1:11" ht="14.25" x14ac:dyDescent="0.2">
      <c r="C126" s="46"/>
    </row>
    <row r="127" spans="1:11" ht="14.25" x14ac:dyDescent="0.2">
      <c r="C127" s="46"/>
    </row>
    <row r="128" spans="1:11" ht="14.25" x14ac:dyDescent="0.2">
      <c r="C128" s="46"/>
    </row>
    <row r="129" spans="3:3" ht="14.25" x14ac:dyDescent="0.2">
      <c r="C129" s="46"/>
    </row>
    <row r="130" spans="3:3" ht="14.25" x14ac:dyDescent="0.2">
      <c r="C130" s="46"/>
    </row>
    <row r="131" spans="3:3" ht="14.25" x14ac:dyDescent="0.2">
      <c r="C131" s="46"/>
    </row>
    <row r="132" spans="3:3" ht="14.25" x14ac:dyDescent="0.2">
      <c r="C132" s="46"/>
    </row>
  </sheetData>
  <printOptions horizontalCentered="1"/>
  <pageMargins left="0" right="0" top="0.23958333333333334" bottom="0.71" header="0.33" footer="0.51181102362204722"/>
  <pageSetup paperSize="9" orientation="landscape" r:id="rId1"/>
  <headerFooter alignWithMargins="0">
    <oddFooter>&amp;CStrana &amp;P</oddFooter>
  </headerFooter>
  <rowBreaks count="1" manualBreakCount="1">
    <brk id="8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O711"/>
  <sheetViews>
    <sheetView tabSelected="1" view="pageLayout" topLeftCell="A253" zoomScaleNormal="100" workbookViewId="0">
      <selection activeCell="K371" sqref="K371"/>
    </sheetView>
  </sheetViews>
  <sheetFormatPr defaultRowHeight="12.75" x14ac:dyDescent="0.2"/>
  <cols>
    <col min="1" max="1" width="16.5703125" customWidth="1"/>
    <col min="2" max="2" width="30.42578125" customWidth="1"/>
    <col min="3" max="3" width="11.140625" style="3" hidden="1" customWidth="1"/>
    <col min="4" max="7" width="10.140625" style="48" hidden="1" customWidth="1"/>
    <col min="8" max="12" width="10.28515625" style="48" customWidth="1"/>
    <col min="13" max="14" width="12" bestFit="1" customWidth="1"/>
  </cols>
  <sheetData>
    <row r="1" spans="1:14" ht="18.75" thickBot="1" x14ac:dyDescent="0.3">
      <c r="A1" s="47"/>
      <c r="B1" s="1" t="s">
        <v>73</v>
      </c>
      <c r="F1" s="49"/>
      <c r="G1" s="49"/>
    </row>
    <row r="2" spans="1:14" x14ac:dyDescent="0.2">
      <c r="A2" s="970" t="s">
        <v>74</v>
      </c>
      <c r="B2" s="971"/>
      <c r="C2" s="50" t="s">
        <v>75</v>
      </c>
      <c r="D2" s="51" t="s">
        <v>76</v>
      </c>
      <c r="E2" s="51" t="s">
        <v>34</v>
      </c>
      <c r="F2" s="52"/>
      <c r="G2" s="51"/>
      <c r="H2" s="52" t="s">
        <v>75</v>
      </c>
      <c r="I2" s="52" t="s">
        <v>75</v>
      </c>
      <c r="J2" s="52" t="s">
        <v>9</v>
      </c>
      <c r="K2" s="52" t="s">
        <v>34</v>
      </c>
      <c r="L2" s="52" t="s">
        <v>76</v>
      </c>
      <c r="M2" s="52" t="s">
        <v>9</v>
      </c>
      <c r="N2" s="52" t="s">
        <v>76</v>
      </c>
    </row>
    <row r="3" spans="1:14" ht="21" customHeight="1" thickBot="1" x14ac:dyDescent="0.25">
      <c r="A3" s="972"/>
      <c r="B3" s="973"/>
      <c r="C3" s="53" t="s">
        <v>77</v>
      </c>
      <c r="D3" s="55" t="s">
        <v>3</v>
      </c>
      <c r="E3" s="54" t="s">
        <v>3</v>
      </c>
      <c r="F3" s="54"/>
      <c r="G3" s="55"/>
      <c r="H3" s="56" t="s">
        <v>4</v>
      </c>
      <c r="I3" s="56">
        <v>2018</v>
      </c>
      <c r="J3" s="56" t="s">
        <v>226</v>
      </c>
      <c r="K3" s="56" t="s">
        <v>226</v>
      </c>
      <c r="L3" s="56" t="s">
        <v>232</v>
      </c>
      <c r="M3" s="56" t="s">
        <v>235</v>
      </c>
      <c r="N3" s="56" t="s">
        <v>484</v>
      </c>
    </row>
    <row r="4" spans="1:14" ht="16.5" thickBot="1" x14ac:dyDescent="0.3">
      <c r="A4" s="57" t="s">
        <v>78</v>
      </c>
      <c r="B4" s="913" t="s">
        <v>494</v>
      </c>
      <c r="C4" s="914"/>
      <c r="D4" s="914"/>
      <c r="E4" s="914"/>
      <c r="F4" s="914"/>
      <c r="G4" s="914"/>
      <c r="H4" s="914"/>
      <c r="I4" s="914"/>
      <c r="J4" s="914"/>
      <c r="K4" s="914"/>
      <c r="L4" s="914"/>
      <c r="M4" s="914"/>
      <c r="N4" s="915"/>
    </row>
    <row r="5" spans="1:14" ht="15.75" x14ac:dyDescent="0.25">
      <c r="A5" s="58">
        <v>610</v>
      </c>
      <c r="B5" s="59" t="s">
        <v>79</v>
      </c>
      <c r="C5" s="60">
        <v>33975.61</v>
      </c>
      <c r="D5" s="62">
        <v>35000</v>
      </c>
      <c r="E5" s="62">
        <v>35000</v>
      </c>
      <c r="F5" s="61">
        <v>35500</v>
      </c>
      <c r="G5" s="63">
        <v>36000</v>
      </c>
      <c r="H5" s="405">
        <v>36698</v>
      </c>
      <c r="I5" s="65">
        <v>37999</v>
      </c>
      <c r="J5" s="65">
        <v>48000</v>
      </c>
      <c r="K5" s="65">
        <v>46000</v>
      </c>
      <c r="L5" s="65">
        <v>51000</v>
      </c>
      <c r="M5" s="65">
        <v>55000</v>
      </c>
      <c r="N5" s="65">
        <v>55000</v>
      </c>
    </row>
    <row r="6" spans="1:14" ht="16.5" thickBot="1" x14ac:dyDescent="0.3">
      <c r="A6" s="66">
        <v>620</v>
      </c>
      <c r="B6" s="67" t="s">
        <v>80</v>
      </c>
      <c r="C6" s="68">
        <v>12779.72</v>
      </c>
      <c r="D6" s="70">
        <v>14500</v>
      </c>
      <c r="E6" s="70">
        <v>14500</v>
      </c>
      <c r="F6" s="69">
        <v>14520</v>
      </c>
      <c r="G6" s="71">
        <v>14550</v>
      </c>
      <c r="H6" s="406">
        <v>14826</v>
      </c>
      <c r="I6" s="69">
        <v>15313</v>
      </c>
      <c r="J6" s="69">
        <v>18000</v>
      </c>
      <c r="K6" s="69">
        <v>19600</v>
      </c>
      <c r="L6" s="69">
        <v>20500</v>
      </c>
      <c r="M6" s="69">
        <v>22000</v>
      </c>
      <c r="N6" s="69">
        <v>22000</v>
      </c>
    </row>
    <row r="7" spans="1:14" ht="15.75" x14ac:dyDescent="0.25">
      <c r="A7" s="66">
        <v>630</v>
      </c>
      <c r="B7" s="67" t="s">
        <v>81</v>
      </c>
      <c r="C7" s="68">
        <v>18156.04</v>
      </c>
      <c r="D7" s="70">
        <v>22000</v>
      </c>
      <c r="E7" s="70">
        <v>22000</v>
      </c>
      <c r="F7" s="69">
        <v>22000</v>
      </c>
      <c r="G7" s="71">
        <v>22000</v>
      </c>
      <c r="H7" s="407">
        <v>17923</v>
      </c>
      <c r="I7" s="69">
        <v>36150</v>
      </c>
      <c r="J7" s="69">
        <v>23000</v>
      </c>
      <c r="K7" s="69">
        <v>27100</v>
      </c>
      <c r="L7" s="69">
        <v>26500</v>
      </c>
      <c r="M7" s="69">
        <v>27000</v>
      </c>
      <c r="N7" s="69">
        <v>27000</v>
      </c>
    </row>
    <row r="8" spans="1:14" ht="16.5" thickBot="1" x14ac:dyDescent="0.3">
      <c r="A8" s="66">
        <v>640</v>
      </c>
      <c r="B8" s="72" t="s">
        <v>82</v>
      </c>
      <c r="C8" s="73">
        <v>16340.85</v>
      </c>
      <c r="D8" s="74">
        <v>1000</v>
      </c>
      <c r="E8" s="74">
        <v>1000</v>
      </c>
      <c r="F8" s="74">
        <v>1000</v>
      </c>
      <c r="G8" s="75">
        <v>1000</v>
      </c>
      <c r="H8" s="408">
        <v>68</v>
      </c>
      <c r="I8" s="77">
        <v>0</v>
      </c>
      <c r="J8" s="77">
        <v>1000</v>
      </c>
      <c r="K8" s="77">
        <v>1000</v>
      </c>
      <c r="L8" s="77">
        <v>1200</v>
      </c>
      <c r="M8" s="77">
        <v>1200</v>
      </c>
      <c r="N8" s="77">
        <v>1200</v>
      </c>
    </row>
    <row r="9" spans="1:14" ht="16.5" thickBot="1" x14ac:dyDescent="0.3">
      <c r="A9" s="412"/>
      <c r="B9" s="79" t="s">
        <v>83</v>
      </c>
      <c r="C9" s="80">
        <f>C5+C6+C7+C8</f>
        <v>81252.22</v>
      </c>
      <c r="D9" s="81">
        <f t="shared" ref="D9:G9" si="0">SUM(D5:D8)</f>
        <v>72500</v>
      </c>
      <c r="E9" s="81">
        <f t="shared" si="0"/>
        <v>72500</v>
      </c>
      <c r="F9" s="81">
        <f t="shared" si="0"/>
        <v>73020</v>
      </c>
      <c r="G9" s="81">
        <f t="shared" si="0"/>
        <v>73550</v>
      </c>
      <c r="H9" s="409">
        <f>SUM(H5:H8)</f>
        <v>69515</v>
      </c>
      <c r="I9" s="82">
        <f>SUM(I5:I8)</f>
        <v>89462</v>
      </c>
      <c r="J9" s="82">
        <f t="shared" ref="J9" si="1">SUM(J5:J8)</f>
        <v>90000</v>
      </c>
      <c r="K9" s="82">
        <f>SUM(K5:K8)</f>
        <v>93700</v>
      </c>
      <c r="L9" s="82">
        <f>SUM(L5:L8)</f>
        <v>99200</v>
      </c>
      <c r="M9" s="82">
        <f>SUM(M5:M8)</f>
        <v>105200</v>
      </c>
      <c r="N9" s="82">
        <f>SUM(N5:N8)</f>
        <v>105200</v>
      </c>
    </row>
    <row r="10" spans="1:14" ht="16.5" thickBot="1" x14ac:dyDescent="0.3">
      <c r="A10" s="83" t="s">
        <v>84</v>
      </c>
      <c r="B10" s="913" t="s">
        <v>495</v>
      </c>
      <c r="C10" s="914"/>
      <c r="D10" s="914"/>
      <c r="E10" s="914"/>
      <c r="F10" s="914"/>
      <c r="G10" s="914"/>
      <c r="H10" s="914"/>
      <c r="I10" s="914"/>
      <c r="J10" s="914"/>
      <c r="K10" s="914"/>
      <c r="L10" s="914"/>
      <c r="M10" s="914"/>
      <c r="N10" s="915"/>
    </row>
    <row r="11" spans="1:14" ht="16.5" thickBot="1" x14ac:dyDescent="0.3">
      <c r="A11" s="84">
        <v>640</v>
      </c>
      <c r="B11" s="85" t="s">
        <v>82</v>
      </c>
      <c r="C11" s="86">
        <v>732.47</v>
      </c>
      <c r="D11" s="87">
        <v>2130</v>
      </c>
      <c r="E11" s="87">
        <v>2000</v>
      </c>
      <c r="F11" s="194">
        <v>2000</v>
      </c>
      <c r="G11" s="194">
        <v>2000</v>
      </c>
      <c r="H11" s="89">
        <v>5050</v>
      </c>
      <c r="I11" s="89">
        <v>7096</v>
      </c>
      <c r="J11" s="89">
        <v>7200</v>
      </c>
      <c r="K11" s="89">
        <v>7300</v>
      </c>
      <c r="L11" s="89">
        <v>7900</v>
      </c>
      <c r="M11" s="89">
        <v>8000</v>
      </c>
      <c r="N11" s="89">
        <v>8000</v>
      </c>
    </row>
    <row r="12" spans="1:14" ht="16.5" thickBot="1" x14ac:dyDescent="0.3">
      <c r="A12" s="413"/>
      <c r="B12" s="79" t="s">
        <v>85</v>
      </c>
      <c r="C12" s="80">
        <f>C11</f>
        <v>732.47</v>
      </c>
      <c r="D12" s="81">
        <v>2130</v>
      </c>
      <c r="E12" s="81">
        <f>SUM(E11)</f>
        <v>2000</v>
      </c>
      <c r="F12" s="81">
        <v>2000</v>
      </c>
      <c r="G12" s="81">
        <v>2000</v>
      </c>
      <c r="H12" s="91">
        <f>SUM(H11)</f>
        <v>5050</v>
      </c>
      <c r="I12" s="91">
        <f>SUM(I11)</f>
        <v>7096</v>
      </c>
      <c r="J12" s="91">
        <v>7200</v>
      </c>
      <c r="K12" s="91">
        <f>SUM(K11)</f>
        <v>7300</v>
      </c>
      <c r="L12" s="91">
        <f>SUM(L11)</f>
        <v>7900</v>
      </c>
      <c r="M12" s="91">
        <f>SUM(M11)</f>
        <v>8000</v>
      </c>
      <c r="N12" s="91">
        <f>SUM(N11)</f>
        <v>8000</v>
      </c>
    </row>
    <row r="13" spans="1:14" ht="16.5" thickBot="1" x14ac:dyDescent="0.3">
      <c r="A13" s="92"/>
      <c r="B13" s="93" t="s">
        <v>86</v>
      </c>
      <c r="C13" s="94">
        <f>C9+C12</f>
        <v>81984.69</v>
      </c>
      <c r="D13" s="95">
        <f>D9+D12</f>
        <v>74630</v>
      </c>
      <c r="E13" s="95">
        <f t="shared" ref="E13:G13" si="2">SUM(E9+E12)</f>
        <v>74500</v>
      </c>
      <c r="F13" s="95">
        <f t="shared" si="2"/>
        <v>75020</v>
      </c>
      <c r="G13" s="95">
        <f t="shared" si="2"/>
        <v>75550</v>
      </c>
      <c r="H13" s="96">
        <f t="shared" ref="H13:N13" si="3">SUM(H9+H12)</f>
        <v>74565</v>
      </c>
      <c r="I13" s="96">
        <f t="shared" si="3"/>
        <v>96558</v>
      </c>
      <c r="J13" s="96">
        <f t="shared" si="3"/>
        <v>97200</v>
      </c>
      <c r="K13" s="96">
        <f t="shared" si="3"/>
        <v>101000</v>
      </c>
      <c r="L13" s="96">
        <f t="shared" si="3"/>
        <v>107100</v>
      </c>
      <c r="M13" s="96">
        <f t="shared" si="3"/>
        <v>113200</v>
      </c>
      <c r="N13" s="96">
        <f t="shared" si="3"/>
        <v>113200</v>
      </c>
    </row>
    <row r="14" spans="1:14" ht="16.5" thickBot="1" x14ac:dyDescent="0.3">
      <c r="A14" s="66"/>
      <c r="B14" s="97" t="s">
        <v>87</v>
      </c>
      <c r="C14" s="98"/>
      <c r="D14" s="99"/>
      <c r="E14" s="99"/>
      <c r="F14" s="99"/>
      <c r="G14" s="99"/>
      <c r="H14" s="89"/>
      <c r="I14" s="89"/>
      <c r="J14" s="604">
        <v>0</v>
      </c>
      <c r="K14" s="604">
        <v>0</v>
      </c>
      <c r="L14" s="604">
        <v>0</v>
      </c>
      <c r="M14" s="604">
        <v>0</v>
      </c>
      <c r="N14" s="604">
        <v>0</v>
      </c>
    </row>
    <row r="15" spans="1:14" ht="13.5" thickBot="1" x14ac:dyDescent="0.25">
      <c r="A15" s="100"/>
      <c r="B15" s="101" t="s">
        <v>88</v>
      </c>
      <c r="C15" s="102">
        <f>C13+C14</f>
        <v>81984.69</v>
      </c>
      <c r="D15" s="103">
        <f>D13+D14</f>
        <v>74630</v>
      </c>
      <c r="E15" s="103">
        <f>E13+E14</f>
        <v>74500</v>
      </c>
      <c r="F15" s="103">
        <f>F13+F14</f>
        <v>75020</v>
      </c>
      <c r="G15" s="103">
        <f>G13+G14</f>
        <v>75550</v>
      </c>
      <c r="H15" s="106">
        <f t="shared" ref="H15:N15" si="4">SUM(H13:H14)</f>
        <v>74565</v>
      </c>
      <c r="I15" s="106">
        <f t="shared" si="4"/>
        <v>96558</v>
      </c>
      <c r="J15" s="106">
        <f t="shared" si="4"/>
        <v>97200</v>
      </c>
      <c r="K15" s="106">
        <f t="shared" si="4"/>
        <v>101000</v>
      </c>
      <c r="L15" s="106">
        <f t="shared" si="4"/>
        <v>107100</v>
      </c>
      <c r="M15" s="106">
        <f t="shared" si="4"/>
        <v>113200</v>
      </c>
      <c r="N15" s="106">
        <f t="shared" si="4"/>
        <v>113200</v>
      </c>
    </row>
    <row r="16" spans="1:14" ht="25.5" customHeight="1" thickBot="1" x14ac:dyDescent="0.25">
      <c r="A16" s="7"/>
      <c r="B16" s="31"/>
      <c r="C16" s="107"/>
    </row>
    <row r="17" spans="1:14" ht="16.5" customHeight="1" x14ac:dyDescent="0.2">
      <c r="A17" s="936" t="s">
        <v>89</v>
      </c>
      <c r="B17" s="937"/>
      <c r="C17" s="50" t="s">
        <v>75</v>
      </c>
      <c r="D17" s="51" t="s">
        <v>76</v>
      </c>
      <c r="E17" s="51" t="s">
        <v>34</v>
      </c>
      <c r="F17" s="52" t="s">
        <v>90</v>
      </c>
      <c r="G17" s="51" t="s">
        <v>76</v>
      </c>
      <c r="H17" s="52" t="s">
        <v>75</v>
      </c>
      <c r="I17" s="52" t="s">
        <v>75</v>
      </c>
      <c r="J17" s="52" t="s">
        <v>9</v>
      </c>
      <c r="K17" s="52" t="s">
        <v>34</v>
      </c>
      <c r="L17" s="52" t="s">
        <v>76</v>
      </c>
      <c r="M17" s="52" t="s">
        <v>9</v>
      </c>
      <c r="N17" s="52" t="s">
        <v>76</v>
      </c>
    </row>
    <row r="18" spans="1:14" ht="13.5" thickBot="1" x14ac:dyDescent="0.25">
      <c r="A18" s="960"/>
      <c r="B18" s="957"/>
      <c r="C18" s="53" t="s">
        <v>77</v>
      </c>
      <c r="D18" s="55" t="s">
        <v>3</v>
      </c>
      <c r="E18" s="54" t="s">
        <v>3</v>
      </c>
      <c r="F18" s="54" t="s">
        <v>91</v>
      </c>
      <c r="G18" s="55" t="s">
        <v>3</v>
      </c>
      <c r="H18" s="56" t="s">
        <v>4</v>
      </c>
      <c r="I18" s="56" t="s">
        <v>5</v>
      </c>
      <c r="J18" s="56" t="s">
        <v>226</v>
      </c>
      <c r="K18" s="56" t="s">
        <v>226</v>
      </c>
      <c r="L18" s="56" t="s">
        <v>232</v>
      </c>
      <c r="M18" s="56" t="s">
        <v>235</v>
      </c>
      <c r="N18" s="56" t="s">
        <v>484</v>
      </c>
    </row>
    <row r="19" spans="1:14" ht="16.5" thickBot="1" x14ac:dyDescent="0.3">
      <c r="A19" s="679" t="s">
        <v>497</v>
      </c>
      <c r="B19" s="913" t="s">
        <v>498</v>
      </c>
      <c r="C19" s="914"/>
      <c r="D19" s="914"/>
      <c r="E19" s="914"/>
      <c r="F19" s="914"/>
      <c r="G19" s="914"/>
      <c r="H19" s="914"/>
      <c r="I19" s="914"/>
      <c r="J19" s="914"/>
      <c r="K19" s="914"/>
      <c r="L19" s="914"/>
      <c r="M19" s="914"/>
      <c r="N19" s="915"/>
    </row>
    <row r="20" spans="1:14" ht="15.75" x14ac:dyDescent="0.25">
      <c r="A20" s="410" t="s">
        <v>496</v>
      </c>
      <c r="B20" s="863" t="s">
        <v>80</v>
      </c>
      <c r="C20" s="864"/>
      <c r="D20" s="328"/>
      <c r="E20" s="328">
        <v>1000</v>
      </c>
      <c r="F20" s="865">
        <v>300</v>
      </c>
      <c r="G20" s="866">
        <v>300</v>
      </c>
      <c r="H20" s="61">
        <v>134</v>
      </c>
      <c r="I20" s="61">
        <v>0</v>
      </c>
      <c r="J20" s="61">
        <v>350</v>
      </c>
      <c r="K20" s="61">
        <v>200</v>
      </c>
      <c r="L20" s="61">
        <v>200</v>
      </c>
      <c r="M20" s="61">
        <v>200</v>
      </c>
      <c r="N20" s="61">
        <v>200</v>
      </c>
    </row>
    <row r="21" spans="1:14" x14ac:dyDescent="0.2">
      <c r="A21" s="411">
        <v>630</v>
      </c>
      <c r="B21" s="110" t="s">
        <v>81</v>
      </c>
      <c r="C21" s="111">
        <v>14698.71</v>
      </c>
      <c r="D21" s="112">
        <v>47500</v>
      </c>
      <c r="E21" s="112">
        <v>60000</v>
      </c>
      <c r="F21" s="113">
        <v>24000</v>
      </c>
      <c r="G21" s="114">
        <v>24000</v>
      </c>
      <c r="H21" s="69">
        <v>16754</v>
      </c>
      <c r="I21" s="69">
        <v>22511</v>
      </c>
      <c r="J21" s="69">
        <v>20000</v>
      </c>
      <c r="K21" s="69">
        <v>20000</v>
      </c>
      <c r="L21" s="69">
        <v>20000</v>
      </c>
      <c r="M21" s="69">
        <v>20000</v>
      </c>
      <c r="N21" s="69">
        <v>20000</v>
      </c>
    </row>
    <row r="22" spans="1:14" x14ac:dyDescent="0.2">
      <c r="A22" s="411">
        <v>640</v>
      </c>
      <c r="B22" s="110" t="s">
        <v>82</v>
      </c>
      <c r="C22" s="111">
        <v>740</v>
      </c>
      <c r="D22" s="112">
        <v>15000</v>
      </c>
      <c r="E22" s="112">
        <v>1800</v>
      </c>
      <c r="F22" s="113">
        <v>4015</v>
      </c>
      <c r="G22" s="114">
        <v>4016</v>
      </c>
      <c r="H22" s="69">
        <v>900</v>
      </c>
      <c r="I22" s="69">
        <v>5780</v>
      </c>
      <c r="J22" s="69">
        <v>3000</v>
      </c>
      <c r="K22" s="69">
        <v>1000</v>
      </c>
      <c r="L22" s="69">
        <v>2000</v>
      </c>
      <c r="M22" s="69">
        <v>2000</v>
      </c>
      <c r="N22" s="69">
        <v>2000</v>
      </c>
    </row>
    <row r="23" spans="1:14" ht="16.5" thickBot="1" x14ac:dyDescent="0.3">
      <c r="A23" s="412"/>
      <c r="B23" s="115" t="s">
        <v>92</v>
      </c>
      <c r="C23" s="116">
        <f>C21+C22</f>
        <v>15438.71</v>
      </c>
      <c r="D23" s="117">
        <f>D21+D22</f>
        <v>62500</v>
      </c>
      <c r="E23" s="117">
        <f t="shared" ref="E23:J23" si="5">SUM(E19:E22)</f>
        <v>62800</v>
      </c>
      <c r="F23" s="117">
        <f t="shared" si="5"/>
        <v>28315</v>
      </c>
      <c r="G23" s="118">
        <f t="shared" si="5"/>
        <v>28316</v>
      </c>
      <c r="H23" s="119">
        <f t="shared" si="5"/>
        <v>17788</v>
      </c>
      <c r="I23" s="119">
        <f t="shared" si="5"/>
        <v>28291</v>
      </c>
      <c r="J23" s="119">
        <f t="shared" si="5"/>
        <v>23350</v>
      </c>
      <c r="K23" s="119">
        <f>SUM(K20:K22)</f>
        <v>21200</v>
      </c>
      <c r="L23" s="119">
        <f>SUM(L20:L22)</f>
        <v>22200</v>
      </c>
      <c r="M23" s="119">
        <f>SUM(M20:M22)</f>
        <v>22200</v>
      </c>
      <c r="N23" s="119">
        <f>SUM(N20:N22)</f>
        <v>22200</v>
      </c>
    </row>
    <row r="24" spans="1:14" ht="16.5" thickBot="1" x14ac:dyDescent="0.3">
      <c r="A24" s="120"/>
      <c r="B24" s="121" t="s">
        <v>93</v>
      </c>
      <c r="C24" s="122"/>
      <c r="D24" s="123"/>
      <c r="E24" s="123"/>
      <c r="F24" s="123"/>
      <c r="G24" s="124"/>
      <c r="H24" s="126">
        <v>2709</v>
      </c>
      <c r="I24" s="126"/>
      <c r="J24" s="126">
        <v>10000</v>
      </c>
      <c r="K24" s="126">
        <v>5900</v>
      </c>
      <c r="L24" s="126">
        <v>10000</v>
      </c>
      <c r="M24" s="126">
        <v>0</v>
      </c>
      <c r="N24" s="126">
        <v>0</v>
      </c>
    </row>
    <row r="25" spans="1:14" ht="27.75" customHeight="1" thickBot="1" x14ac:dyDescent="0.3">
      <c r="A25" s="127"/>
      <c r="B25" s="128" t="s">
        <v>94</v>
      </c>
      <c r="C25" s="129">
        <f>C23+C24</f>
        <v>15438.71</v>
      </c>
      <c r="D25" s="130">
        <f>D23+D24</f>
        <v>62500</v>
      </c>
      <c r="E25" s="130">
        <f>E23+E24</f>
        <v>62800</v>
      </c>
      <c r="F25" s="130">
        <f t="shared" ref="F25:G25" si="6">SUM(F23:F24)</f>
        <v>28315</v>
      </c>
      <c r="G25" s="130">
        <f t="shared" si="6"/>
        <v>28316</v>
      </c>
      <c r="H25" s="103">
        <f t="shared" ref="H25:J25" si="7">SUM(H23:H24)</f>
        <v>20497</v>
      </c>
      <c r="I25" s="103">
        <f t="shared" si="7"/>
        <v>28291</v>
      </c>
      <c r="J25" s="103">
        <f t="shared" si="7"/>
        <v>33350</v>
      </c>
      <c r="K25" s="103">
        <f>SUM(K23:K24)</f>
        <v>27100</v>
      </c>
      <c r="L25" s="103">
        <f>SUM(L23:L24)</f>
        <v>32200</v>
      </c>
      <c r="M25" s="103">
        <f>SUM(M23:M24)</f>
        <v>22200</v>
      </c>
      <c r="N25" s="103">
        <f>SUM(N23:N24)</f>
        <v>22200</v>
      </c>
    </row>
    <row r="26" spans="1:14" ht="27.75" customHeight="1" x14ac:dyDescent="0.25">
      <c r="A26" s="131"/>
      <c r="B26" s="132"/>
      <c r="C26" s="133"/>
      <c r="D26" s="134"/>
      <c r="E26" s="134"/>
      <c r="F26" s="134"/>
      <c r="G26" s="134"/>
      <c r="H26" s="134"/>
      <c r="I26" s="134"/>
      <c r="J26" s="134"/>
      <c r="K26" s="134"/>
      <c r="L26" s="134"/>
    </row>
    <row r="27" spans="1:14" ht="81" customHeight="1" thickBot="1" x14ac:dyDescent="0.25">
      <c r="A27" s="7"/>
      <c r="B27" s="7"/>
      <c r="C27" s="136"/>
      <c r="D27" s="108"/>
      <c r="E27" s="108"/>
      <c r="F27" s="108"/>
      <c r="G27" s="108"/>
    </row>
    <row r="28" spans="1:14" ht="16.5" customHeight="1" x14ac:dyDescent="0.2">
      <c r="A28" s="936" t="s">
        <v>95</v>
      </c>
      <c r="B28" s="937"/>
      <c r="C28" s="50" t="s">
        <v>75</v>
      </c>
      <c r="D28" s="51" t="s">
        <v>76</v>
      </c>
      <c r="E28" s="51" t="s">
        <v>34</v>
      </c>
      <c r="F28" s="52" t="s">
        <v>90</v>
      </c>
      <c r="G28" s="51" t="s">
        <v>76</v>
      </c>
      <c r="H28" s="52" t="s">
        <v>75</v>
      </c>
      <c r="I28" s="52" t="s">
        <v>75</v>
      </c>
      <c r="J28" s="52" t="s">
        <v>76</v>
      </c>
      <c r="K28" s="52" t="s">
        <v>34</v>
      </c>
      <c r="L28" s="52" t="s">
        <v>76</v>
      </c>
      <c r="M28" s="52" t="s">
        <v>9</v>
      </c>
      <c r="N28" s="52" t="s">
        <v>76</v>
      </c>
    </row>
    <row r="29" spans="1:14" ht="13.5" thickBot="1" x14ac:dyDescent="0.25">
      <c r="A29" s="938"/>
      <c r="B29" s="939"/>
      <c r="C29" s="138" t="s">
        <v>77</v>
      </c>
      <c r="D29" s="337" t="s">
        <v>3</v>
      </c>
      <c r="E29" s="56" t="s">
        <v>3</v>
      </c>
      <c r="F29" s="56" t="s">
        <v>91</v>
      </c>
      <c r="G29" s="337" t="s">
        <v>3</v>
      </c>
      <c r="H29" s="56" t="s">
        <v>4</v>
      </c>
      <c r="I29" s="56" t="s">
        <v>5</v>
      </c>
      <c r="J29" s="56" t="s">
        <v>226</v>
      </c>
      <c r="K29" s="56" t="s">
        <v>226</v>
      </c>
      <c r="L29" s="56" t="s">
        <v>232</v>
      </c>
      <c r="M29" s="56" t="s">
        <v>235</v>
      </c>
      <c r="N29" s="56" t="s">
        <v>484</v>
      </c>
    </row>
    <row r="30" spans="1:14" ht="16.5" thickBot="1" x14ac:dyDescent="0.3">
      <c r="A30" s="139" t="s">
        <v>96</v>
      </c>
      <c r="B30" s="947" t="s">
        <v>499</v>
      </c>
      <c r="C30" s="948"/>
      <c r="D30" s="948"/>
      <c r="E30" s="948"/>
      <c r="F30" s="948"/>
      <c r="G30" s="948"/>
      <c r="H30" s="948"/>
      <c r="I30" s="948"/>
      <c r="J30" s="948"/>
      <c r="K30" s="948"/>
      <c r="L30" s="948"/>
      <c r="M30" s="948"/>
      <c r="N30" s="949"/>
    </row>
    <row r="31" spans="1:14" ht="15.75" x14ac:dyDescent="0.25">
      <c r="A31" s="140">
        <v>620</v>
      </c>
      <c r="B31" s="442" t="s">
        <v>80</v>
      </c>
      <c r="C31" s="181"/>
      <c r="D31" s="64">
        <v>13900</v>
      </c>
      <c r="E31" s="65">
        <v>7000</v>
      </c>
      <c r="F31" s="65">
        <v>700</v>
      </c>
      <c r="G31" s="142">
        <v>700</v>
      </c>
      <c r="H31" s="143">
        <v>530</v>
      </c>
      <c r="I31" s="143">
        <v>311</v>
      </c>
      <c r="J31" s="143">
        <v>320</v>
      </c>
      <c r="K31" s="143">
        <v>320</v>
      </c>
      <c r="L31" s="455">
        <v>320</v>
      </c>
      <c r="M31" s="638">
        <v>320</v>
      </c>
      <c r="N31" s="302">
        <v>320</v>
      </c>
    </row>
    <row r="32" spans="1:14" ht="15.75" x14ac:dyDescent="0.25">
      <c r="A32" s="66">
        <v>630</v>
      </c>
      <c r="B32" s="144" t="s">
        <v>81</v>
      </c>
      <c r="C32" s="183">
        <v>2018.81</v>
      </c>
      <c r="D32" s="70">
        <v>92200</v>
      </c>
      <c r="E32" s="70">
        <v>53700</v>
      </c>
      <c r="F32" s="70">
        <v>5000</v>
      </c>
      <c r="G32" s="145">
        <v>5000</v>
      </c>
      <c r="H32" s="146">
        <v>3790</v>
      </c>
      <c r="I32" s="146">
        <v>11647</v>
      </c>
      <c r="J32" s="146">
        <v>9000</v>
      </c>
      <c r="K32" s="146">
        <v>8000</v>
      </c>
      <c r="L32" s="372">
        <v>6000</v>
      </c>
      <c r="M32" s="639">
        <v>6000</v>
      </c>
      <c r="N32" s="640">
        <v>6000</v>
      </c>
    </row>
    <row r="33" spans="1:14" ht="15.75" x14ac:dyDescent="0.25">
      <c r="A33" s="84">
        <v>640</v>
      </c>
      <c r="B33" s="144" t="s">
        <v>97</v>
      </c>
      <c r="C33" s="183"/>
      <c r="D33" s="70"/>
      <c r="E33" s="70"/>
      <c r="F33" s="70">
        <v>2000</v>
      </c>
      <c r="G33" s="145">
        <v>2000</v>
      </c>
      <c r="H33" s="146">
        <v>1600</v>
      </c>
      <c r="I33" s="146">
        <v>1000</v>
      </c>
      <c r="J33" s="146">
        <v>1500</v>
      </c>
      <c r="K33" s="146">
        <v>2100</v>
      </c>
      <c r="L33" s="372">
        <v>1500</v>
      </c>
      <c r="M33" s="639">
        <v>1500</v>
      </c>
      <c r="N33" s="640">
        <v>1500</v>
      </c>
    </row>
    <row r="34" spans="1:14" ht="16.5" thickBot="1" x14ac:dyDescent="0.3">
      <c r="A34" s="92"/>
      <c r="B34" s="627" t="s">
        <v>98</v>
      </c>
      <c r="C34" s="274">
        <f>C31+C32</f>
        <v>2018.81</v>
      </c>
      <c r="D34" s="628">
        <f>D31+D32</f>
        <v>106100</v>
      </c>
      <c r="E34" s="628">
        <f>SUM(E31:E32)</f>
        <v>60700</v>
      </c>
      <c r="F34" s="275">
        <f t="shared" ref="F34:G34" si="8">SUM(F31:F33)</f>
        <v>7700</v>
      </c>
      <c r="G34" s="629">
        <f t="shared" si="8"/>
        <v>7700</v>
      </c>
      <c r="H34" s="630">
        <f t="shared" ref="H34:J34" si="9">SUM(H31:H33)</f>
        <v>5920</v>
      </c>
      <c r="I34" s="630">
        <f t="shared" si="9"/>
        <v>12958</v>
      </c>
      <c r="J34" s="630">
        <f t="shared" si="9"/>
        <v>10820</v>
      </c>
      <c r="K34" s="630">
        <f t="shared" ref="K34" si="10">SUM(K31:K33)</f>
        <v>10420</v>
      </c>
      <c r="L34" s="631">
        <f>SUM(L31:L33)</f>
        <v>7820</v>
      </c>
      <c r="M34" s="758">
        <f>SUM(M31:M33)</f>
        <v>7820</v>
      </c>
      <c r="N34" s="759">
        <f>SUM(N31:N33)</f>
        <v>7820</v>
      </c>
    </row>
    <row r="35" spans="1:14" ht="15.75" customHeight="1" thickBot="1" x14ac:dyDescent="0.3">
      <c r="A35" s="152" t="s">
        <v>99</v>
      </c>
      <c r="B35" s="913" t="s">
        <v>500</v>
      </c>
      <c r="C35" s="914"/>
      <c r="D35" s="914"/>
      <c r="E35" s="914"/>
      <c r="F35" s="914"/>
      <c r="G35" s="914"/>
      <c r="H35" s="914"/>
      <c r="I35" s="914"/>
      <c r="J35" s="914"/>
      <c r="K35" s="914"/>
      <c r="L35" s="914"/>
      <c r="M35" s="914"/>
      <c r="N35" s="915"/>
    </row>
    <row r="36" spans="1:14" ht="16.5" thickBot="1" x14ac:dyDescent="0.3">
      <c r="A36" s="84">
        <v>640</v>
      </c>
      <c r="B36" s="192" t="s">
        <v>82</v>
      </c>
      <c r="C36" s="452">
        <v>6771.44</v>
      </c>
      <c r="D36" s="87">
        <v>6700</v>
      </c>
      <c r="E36" s="87">
        <v>6900</v>
      </c>
      <c r="F36" s="87">
        <v>7150</v>
      </c>
      <c r="G36" s="108">
        <v>7200</v>
      </c>
      <c r="H36" s="225">
        <v>6403</v>
      </c>
      <c r="I36" s="225">
        <v>10630</v>
      </c>
      <c r="J36" s="225">
        <v>3000</v>
      </c>
      <c r="K36" s="225">
        <v>2710</v>
      </c>
      <c r="L36" s="137">
        <v>0</v>
      </c>
      <c r="M36" s="641">
        <v>0</v>
      </c>
      <c r="N36" s="234">
        <v>0</v>
      </c>
    </row>
    <row r="37" spans="1:14" ht="16.5" thickBot="1" x14ac:dyDescent="0.3">
      <c r="A37" s="92"/>
      <c r="B37" s="139" t="s">
        <v>100</v>
      </c>
      <c r="C37" s="280">
        <f>C36</f>
        <v>6771.44</v>
      </c>
      <c r="D37" s="81">
        <f>D36</f>
        <v>6700</v>
      </c>
      <c r="E37" s="81">
        <f>E36</f>
        <v>6900</v>
      </c>
      <c r="F37" s="81">
        <f t="shared" ref="F37:G37" si="11">SUM(F36)</f>
        <v>7150</v>
      </c>
      <c r="G37" s="155">
        <f t="shared" si="11"/>
        <v>7200</v>
      </c>
      <c r="H37" s="82">
        <f>SUM(H36)</f>
        <v>6403</v>
      </c>
      <c r="I37" s="82">
        <f>SUM(I36)</f>
        <v>10630</v>
      </c>
      <c r="J37" s="82">
        <f>SUM(J36)</f>
        <v>3000</v>
      </c>
      <c r="K37" s="82">
        <f>SUM(K36)</f>
        <v>2710</v>
      </c>
      <c r="L37" s="623">
        <v>0</v>
      </c>
      <c r="M37" s="760">
        <v>0</v>
      </c>
      <c r="N37" s="761">
        <v>0</v>
      </c>
    </row>
    <row r="38" spans="1:14" ht="16.5" thickBot="1" x14ac:dyDescent="0.3">
      <c r="A38" s="57" t="s">
        <v>101</v>
      </c>
      <c r="B38" s="947" t="s">
        <v>501</v>
      </c>
      <c r="C38" s="948"/>
      <c r="D38" s="948"/>
      <c r="E38" s="948"/>
      <c r="F38" s="948"/>
      <c r="G38" s="948"/>
      <c r="H38" s="948"/>
      <c r="I38" s="948"/>
      <c r="J38" s="948"/>
      <c r="K38" s="948"/>
      <c r="L38" s="948"/>
      <c r="M38" s="948"/>
      <c r="N38" s="949"/>
    </row>
    <row r="39" spans="1:14" ht="15.75" x14ac:dyDescent="0.25">
      <c r="A39" s="84">
        <v>610</v>
      </c>
      <c r="B39" s="227" t="s">
        <v>102</v>
      </c>
      <c r="C39" s="156">
        <v>1596</v>
      </c>
      <c r="D39" s="62">
        <v>1630</v>
      </c>
      <c r="E39" s="62">
        <v>1630</v>
      </c>
      <c r="F39" s="62">
        <v>1670</v>
      </c>
      <c r="G39" s="157">
        <v>1690</v>
      </c>
      <c r="H39" s="65">
        <v>1602</v>
      </c>
      <c r="I39" s="65">
        <v>1725</v>
      </c>
      <c r="J39" s="65">
        <v>1850</v>
      </c>
      <c r="K39" s="65">
        <v>1850</v>
      </c>
      <c r="L39" s="142">
        <v>2040</v>
      </c>
      <c r="M39" s="823">
        <v>2060</v>
      </c>
      <c r="N39" s="827">
        <v>2100</v>
      </c>
    </row>
    <row r="40" spans="1:14" ht="15.75" x14ac:dyDescent="0.25">
      <c r="A40" s="66">
        <v>620</v>
      </c>
      <c r="B40" s="144" t="s">
        <v>80</v>
      </c>
      <c r="C40" s="158">
        <v>557.64</v>
      </c>
      <c r="D40" s="70">
        <v>570</v>
      </c>
      <c r="E40" s="70">
        <v>570</v>
      </c>
      <c r="F40" s="70">
        <v>580</v>
      </c>
      <c r="G40" s="145">
        <v>580</v>
      </c>
      <c r="H40" s="69">
        <v>560</v>
      </c>
      <c r="I40" s="69">
        <v>602</v>
      </c>
      <c r="J40" s="69">
        <v>630</v>
      </c>
      <c r="K40" s="69">
        <v>630</v>
      </c>
      <c r="L40" s="71">
        <v>720</v>
      </c>
      <c r="M40" s="824">
        <v>720</v>
      </c>
      <c r="N40" s="828">
        <v>730</v>
      </c>
    </row>
    <row r="41" spans="1:14" ht="16.5" thickBot="1" x14ac:dyDescent="0.3">
      <c r="A41" s="66">
        <v>630</v>
      </c>
      <c r="B41" s="443" t="s">
        <v>81</v>
      </c>
      <c r="C41" s="159">
        <v>630.51</v>
      </c>
      <c r="D41" s="74">
        <v>600</v>
      </c>
      <c r="E41" s="74">
        <v>617</v>
      </c>
      <c r="F41" s="74">
        <v>620</v>
      </c>
      <c r="G41" s="75">
        <v>620</v>
      </c>
      <c r="H41" s="77">
        <v>906</v>
      </c>
      <c r="I41" s="77">
        <v>916</v>
      </c>
      <c r="J41" s="77">
        <v>820</v>
      </c>
      <c r="K41" s="77">
        <v>1200</v>
      </c>
      <c r="L41" s="456">
        <v>1040</v>
      </c>
      <c r="M41" s="825">
        <v>1120</v>
      </c>
      <c r="N41" s="829">
        <v>1170</v>
      </c>
    </row>
    <row r="42" spans="1:14" ht="16.5" thickBot="1" x14ac:dyDescent="0.3">
      <c r="A42" s="92"/>
      <c r="B42" s="632" t="s">
        <v>103</v>
      </c>
      <c r="C42" s="633">
        <f>C39+C40+C41</f>
        <v>2784.1499999999996</v>
      </c>
      <c r="D42" s="634">
        <f>D39+D40+D41</f>
        <v>2800</v>
      </c>
      <c r="E42" s="634">
        <f>E39+E40+E41</f>
        <v>2817</v>
      </c>
      <c r="F42" s="635">
        <f t="shared" ref="F42:G42" si="12">SUM(F39:F41)</f>
        <v>2870</v>
      </c>
      <c r="G42" s="635">
        <f t="shared" si="12"/>
        <v>2890</v>
      </c>
      <c r="H42" s="636">
        <f t="shared" ref="H42:J42" si="13">SUM(H39:H41)</f>
        <v>3068</v>
      </c>
      <c r="I42" s="636">
        <f t="shared" si="13"/>
        <v>3243</v>
      </c>
      <c r="J42" s="636">
        <f t="shared" si="13"/>
        <v>3300</v>
      </c>
      <c r="K42" s="636">
        <f>SUM(K39:K41)</f>
        <v>3680</v>
      </c>
      <c r="L42" s="637">
        <f>SUM(L39:L41)</f>
        <v>3800</v>
      </c>
      <c r="M42" s="826">
        <f>SUM(M39:M41)</f>
        <v>3900</v>
      </c>
      <c r="N42" s="826">
        <f>SUM(N39:N41)</f>
        <v>4000</v>
      </c>
    </row>
    <row r="43" spans="1:14" ht="16.5" thickBot="1" x14ac:dyDescent="0.3">
      <c r="A43" s="57" t="s">
        <v>104</v>
      </c>
      <c r="B43" s="913" t="s">
        <v>502</v>
      </c>
      <c r="C43" s="914"/>
      <c r="D43" s="914"/>
      <c r="E43" s="914"/>
      <c r="F43" s="914"/>
      <c r="G43" s="914"/>
      <c r="H43" s="914"/>
      <c r="I43" s="914"/>
      <c r="J43" s="914"/>
      <c r="K43" s="914"/>
      <c r="L43" s="914"/>
      <c r="M43" s="914"/>
      <c r="N43" s="915"/>
    </row>
    <row r="44" spans="1:14" ht="15.75" x14ac:dyDescent="0.25">
      <c r="A44" s="84">
        <v>610</v>
      </c>
      <c r="B44" s="228" t="s">
        <v>102</v>
      </c>
      <c r="C44" s="156">
        <v>396</v>
      </c>
      <c r="D44" s="62">
        <v>420</v>
      </c>
      <c r="E44" s="62">
        <v>420</v>
      </c>
      <c r="F44" s="62">
        <v>420</v>
      </c>
      <c r="G44" s="157">
        <v>420</v>
      </c>
      <c r="H44" s="61">
        <v>430</v>
      </c>
      <c r="I44" s="61">
        <v>430</v>
      </c>
      <c r="J44" s="61">
        <v>440</v>
      </c>
      <c r="K44" s="61">
        <v>440</v>
      </c>
      <c r="L44" s="63">
        <v>450</v>
      </c>
      <c r="M44" s="830">
        <v>460</v>
      </c>
      <c r="N44" s="831">
        <v>460</v>
      </c>
    </row>
    <row r="45" spans="1:14" ht="15.75" x14ac:dyDescent="0.25">
      <c r="A45" s="66">
        <v>620</v>
      </c>
      <c r="B45" s="144" t="s">
        <v>80</v>
      </c>
      <c r="C45" s="158">
        <v>138.24</v>
      </c>
      <c r="D45" s="70">
        <v>150</v>
      </c>
      <c r="E45" s="70">
        <v>150</v>
      </c>
      <c r="F45" s="70">
        <v>150</v>
      </c>
      <c r="G45" s="145">
        <v>150</v>
      </c>
      <c r="H45" s="69">
        <v>150</v>
      </c>
      <c r="I45" s="69">
        <v>150</v>
      </c>
      <c r="J45" s="69">
        <v>155</v>
      </c>
      <c r="K45" s="69">
        <v>155</v>
      </c>
      <c r="L45" s="71">
        <v>160</v>
      </c>
      <c r="M45" s="832">
        <v>165</v>
      </c>
      <c r="N45" s="833">
        <v>165</v>
      </c>
    </row>
    <row r="46" spans="1:14" ht="16.5" thickBot="1" x14ac:dyDescent="0.3">
      <c r="A46" s="92">
        <v>630</v>
      </c>
      <c r="B46" s="188" t="s">
        <v>81</v>
      </c>
      <c r="C46" s="159">
        <v>104.97</v>
      </c>
      <c r="D46" s="74">
        <v>90</v>
      </c>
      <c r="E46" s="74">
        <v>95</v>
      </c>
      <c r="F46" s="74">
        <v>100</v>
      </c>
      <c r="G46" s="75">
        <v>100</v>
      </c>
      <c r="H46" s="77">
        <v>356</v>
      </c>
      <c r="I46" s="77">
        <v>308</v>
      </c>
      <c r="J46" s="77">
        <v>325</v>
      </c>
      <c r="K46" s="77">
        <v>232</v>
      </c>
      <c r="L46" s="456">
        <v>230</v>
      </c>
      <c r="M46" s="834">
        <v>235</v>
      </c>
      <c r="N46" s="835">
        <v>255</v>
      </c>
    </row>
    <row r="47" spans="1:14" ht="16.5" thickBot="1" x14ac:dyDescent="0.3">
      <c r="A47" s="217"/>
      <c r="B47" s="139" t="s">
        <v>105</v>
      </c>
      <c r="C47" s="154">
        <f t="shared" ref="C47:G47" si="14">C44+C45+C46</f>
        <v>639.21</v>
      </c>
      <c r="D47" s="160">
        <f t="shared" si="14"/>
        <v>660</v>
      </c>
      <c r="E47" s="160">
        <f t="shared" si="14"/>
        <v>665</v>
      </c>
      <c r="F47" s="160">
        <f t="shared" si="14"/>
        <v>670</v>
      </c>
      <c r="G47" s="160">
        <f t="shared" si="14"/>
        <v>670</v>
      </c>
      <c r="H47" s="90">
        <f t="shared" ref="H47:N47" si="15">SUM(H44:H46)</f>
        <v>936</v>
      </c>
      <c r="I47" s="90">
        <f t="shared" si="15"/>
        <v>888</v>
      </c>
      <c r="J47" s="90">
        <f t="shared" si="15"/>
        <v>920</v>
      </c>
      <c r="K47" s="90">
        <f t="shared" si="15"/>
        <v>827</v>
      </c>
      <c r="L47" s="624">
        <f t="shared" si="15"/>
        <v>840</v>
      </c>
      <c r="M47" s="836">
        <f t="shared" si="15"/>
        <v>860</v>
      </c>
      <c r="N47" s="837">
        <f t="shared" si="15"/>
        <v>880</v>
      </c>
    </row>
    <row r="48" spans="1:14" s="770" customFormat="1" ht="16.5" thickBot="1" x14ac:dyDescent="0.3">
      <c r="A48" s="57" t="s">
        <v>562</v>
      </c>
      <c r="B48" s="913" t="s">
        <v>572</v>
      </c>
      <c r="C48" s="914"/>
      <c r="D48" s="914"/>
      <c r="E48" s="914"/>
      <c r="F48" s="914"/>
      <c r="G48" s="914"/>
      <c r="H48" s="914"/>
      <c r="I48" s="914"/>
      <c r="J48" s="914"/>
      <c r="K48" s="914"/>
      <c r="L48" s="914"/>
      <c r="M48" s="914"/>
      <c r="N48" s="915"/>
    </row>
    <row r="49" spans="1:14" s="770" customFormat="1" ht="16.5" thickBot="1" x14ac:dyDescent="0.3">
      <c r="A49" s="84">
        <v>610</v>
      </c>
      <c r="B49" s="228" t="s">
        <v>102</v>
      </c>
      <c r="C49" s="154"/>
      <c r="D49" s="160"/>
      <c r="E49" s="160"/>
      <c r="F49" s="160"/>
      <c r="G49" s="155"/>
      <c r="H49" s="782"/>
      <c r="I49" s="782"/>
      <c r="J49" s="782"/>
      <c r="K49" s="782"/>
      <c r="L49" s="793">
        <v>1980</v>
      </c>
      <c r="M49" s="838">
        <v>2000</v>
      </c>
      <c r="N49" s="839">
        <v>2050</v>
      </c>
    </row>
    <row r="50" spans="1:14" s="770" customFormat="1" ht="16.5" thickBot="1" x14ac:dyDescent="0.3">
      <c r="A50" s="66">
        <v>620</v>
      </c>
      <c r="B50" s="144" t="s">
        <v>80</v>
      </c>
      <c r="C50" s="154"/>
      <c r="D50" s="160"/>
      <c r="E50" s="160"/>
      <c r="F50" s="160"/>
      <c r="G50" s="155"/>
      <c r="H50" s="782"/>
      <c r="I50" s="782"/>
      <c r="J50" s="782"/>
      <c r="K50" s="782"/>
      <c r="L50" s="793">
        <v>705</v>
      </c>
      <c r="M50" s="838">
        <v>730</v>
      </c>
      <c r="N50" s="839">
        <v>765</v>
      </c>
    </row>
    <row r="51" spans="1:14" s="770" customFormat="1" ht="16.5" thickBot="1" x14ac:dyDescent="0.3">
      <c r="A51" s="92">
        <v>630</v>
      </c>
      <c r="B51" s="188" t="s">
        <v>81</v>
      </c>
      <c r="C51" s="154"/>
      <c r="D51" s="160"/>
      <c r="E51" s="160"/>
      <c r="F51" s="160"/>
      <c r="G51" s="155"/>
      <c r="H51" s="782"/>
      <c r="I51" s="782"/>
      <c r="J51" s="782"/>
      <c r="K51" s="782"/>
      <c r="L51" s="793">
        <v>215</v>
      </c>
      <c r="M51" s="838">
        <v>270</v>
      </c>
      <c r="N51" s="839">
        <v>285</v>
      </c>
    </row>
    <row r="52" spans="1:14" s="770" customFormat="1" ht="16.5" thickBot="1" x14ac:dyDescent="0.3">
      <c r="A52" s="217"/>
      <c r="B52" s="139" t="s">
        <v>105</v>
      </c>
      <c r="C52" s="154"/>
      <c r="D52" s="160"/>
      <c r="E52" s="160"/>
      <c r="F52" s="160"/>
      <c r="G52" s="155"/>
      <c r="H52" s="782"/>
      <c r="I52" s="782"/>
      <c r="J52" s="782"/>
      <c r="K52" s="782"/>
      <c r="L52" s="783">
        <f>SUM(L49:L51)</f>
        <v>2900</v>
      </c>
      <c r="M52" s="840">
        <f>SUM(M49:M51)</f>
        <v>3000</v>
      </c>
      <c r="N52" s="841">
        <f>SUM(N49:N51)</f>
        <v>3100</v>
      </c>
    </row>
    <row r="53" spans="1:14" ht="16.5" thickBot="1" x14ac:dyDescent="0.3">
      <c r="A53" s="78"/>
      <c r="B53" s="93" t="s">
        <v>106</v>
      </c>
      <c r="C53" s="161">
        <f>C34+C37+C42+C47</f>
        <v>12213.61</v>
      </c>
      <c r="D53" s="162">
        <f>D34+D37+D42+D47</f>
        <v>116260</v>
      </c>
      <c r="E53" s="162">
        <f>E34+E37+E42+E47</f>
        <v>71082</v>
      </c>
      <c r="F53" s="163">
        <f t="shared" ref="F53:G53" si="16">SUM(F34+F37+F42+F47)</f>
        <v>18390</v>
      </c>
      <c r="G53" s="164">
        <f t="shared" si="16"/>
        <v>18460</v>
      </c>
      <c r="H53" s="165">
        <f>SUM(H34+H37+H42+H47)</f>
        <v>16327</v>
      </c>
      <c r="I53" s="165">
        <f>SUM(I34+I37+I42+I47)</f>
        <v>27719</v>
      </c>
      <c r="J53" s="165">
        <f>SUM(J34+J37+J42+J47)</f>
        <v>18040</v>
      </c>
      <c r="K53" s="165">
        <f>SUM(K34+K37+K42+K47)</f>
        <v>17637</v>
      </c>
      <c r="L53" s="625">
        <f>SUM(L34+L42+L47+L52)</f>
        <v>15360</v>
      </c>
      <c r="M53" s="842">
        <f>SUM(M34+M37+M42+M47+M52)</f>
        <v>15580</v>
      </c>
      <c r="N53" s="843">
        <f>SUM(N34+N37+N42+N47+N52)</f>
        <v>15800</v>
      </c>
    </row>
    <row r="54" spans="1:14" ht="16.5" thickBot="1" x14ac:dyDescent="0.3">
      <c r="A54" s="92"/>
      <c r="B54" s="97" t="s">
        <v>107</v>
      </c>
      <c r="C54" s="166"/>
      <c r="D54" s="167">
        <v>95000</v>
      </c>
      <c r="E54" s="167">
        <v>157796</v>
      </c>
      <c r="F54" s="167">
        <v>20000</v>
      </c>
      <c r="G54" s="168">
        <v>20000</v>
      </c>
      <c r="H54" s="125">
        <v>5972</v>
      </c>
      <c r="I54" s="125">
        <v>64222</v>
      </c>
      <c r="J54" s="125">
        <v>2000</v>
      </c>
      <c r="K54" s="125">
        <v>1000</v>
      </c>
      <c r="L54" s="801">
        <v>1000</v>
      </c>
      <c r="M54" s="844">
        <v>50000</v>
      </c>
      <c r="N54" s="845">
        <v>50000</v>
      </c>
    </row>
    <row r="55" spans="1:14" ht="16.5" thickBot="1" x14ac:dyDescent="0.3">
      <c r="A55" s="169"/>
      <c r="B55" s="170" t="s">
        <v>108</v>
      </c>
      <c r="C55" s="171">
        <f>C53+C54</f>
        <v>12213.61</v>
      </c>
      <c r="D55" s="172">
        <f>D53+D54</f>
        <v>211260</v>
      </c>
      <c r="E55" s="172">
        <f>E53+E54</f>
        <v>228878</v>
      </c>
      <c r="F55" s="173">
        <f t="shared" ref="F55:G55" si="17">SUM(F53:F54)</f>
        <v>38390</v>
      </c>
      <c r="G55" s="174">
        <f t="shared" si="17"/>
        <v>38460</v>
      </c>
      <c r="H55" s="105">
        <f t="shared" ref="H55:J55" si="18">SUM(H53:H54)</f>
        <v>22299</v>
      </c>
      <c r="I55" s="105">
        <f t="shared" si="18"/>
        <v>91941</v>
      </c>
      <c r="J55" s="105">
        <f t="shared" si="18"/>
        <v>20040</v>
      </c>
      <c r="K55" s="105">
        <f>SUM(K53:K54)</f>
        <v>18637</v>
      </c>
      <c r="L55" s="626">
        <f>SUM(L53:L54)</f>
        <v>16360</v>
      </c>
      <c r="M55" s="846">
        <f>SUM(M53:M54)</f>
        <v>65580</v>
      </c>
      <c r="N55" s="847">
        <f>SUM(N53:N54)</f>
        <v>65800</v>
      </c>
    </row>
    <row r="56" spans="1:14" ht="15.75" x14ac:dyDescent="0.25">
      <c r="A56" s="175"/>
      <c r="B56" s="132"/>
      <c r="C56" s="176"/>
      <c r="D56" s="177"/>
      <c r="E56" s="177"/>
      <c r="F56" s="177"/>
      <c r="G56" s="177"/>
      <c r="H56" s="134"/>
      <c r="I56" s="134"/>
      <c r="J56" s="134"/>
      <c r="K56" s="134"/>
      <c r="L56" s="134"/>
    </row>
    <row r="57" spans="1:14" ht="132" customHeight="1" thickBot="1" x14ac:dyDescent="0.3">
      <c r="A57" s="175"/>
      <c r="B57" s="178"/>
      <c r="C57" s="107"/>
    </row>
    <row r="58" spans="1:14" ht="16.5" customHeight="1" x14ac:dyDescent="0.2">
      <c r="A58" s="936" t="s">
        <v>109</v>
      </c>
      <c r="B58" s="937"/>
      <c r="C58" s="50" t="s">
        <v>75</v>
      </c>
      <c r="D58" s="51" t="s">
        <v>76</v>
      </c>
      <c r="E58" s="51" t="s">
        <v>34</v>
      </c>
      <c r="F58" s="52" t="s">
        <v>90</v>
      </c>
      <c r="G58" s="51" t="s">
        <v>76</v>
      </c>
      <c r="H58" s="52" t="s">
        <v>75</v>
      </c>
      <c r="I58" s="52" t="s">
        <v>75</v>
      </c>
      <c r="J58" s="52" t="s">
        <v>9</v>
      </c>
      <c r="K58" s="52" t="s">
        <v>34</v>
      </c>
      <c r="L58" s="52" t="s">
        <v>76</v>
      </c>
      <c r="M58" s="52" t="s">
        <v>9</v>
      </c>
      <c r="N58" s="52" t="s">
        <v>76</v>
      </c>
    </row>
    <row r="59" spans="1:14" ht="13.5" thickBot="1" x14ac:dyDescent="0.25">
      <c r="A59" s="938"/>
      <c r="B59" s="939"/>
      <c r="C59" s="138" t="s">
        <v>77</v>
      </c>
      <c r="D59" s="55" t="s">
        <v>3</v>
      </c>
      <c r="E59" s="54" t="s">
        <v>3</v>
      </c>
      <c r="F59" s="54" t="s">
        <v>91</v>
      </c>
      <c r="G59" s="55" t="s">
        <v>3</v>
      </c>
      <c r="H59" s="56" t="s">
        <v>245</v>
      </c>
      <c r="I59" s="56" t="s">
        <v>5</v>
      </c>
      <c r="J59" s="56" t="s">
        <v>226</v>
      </c>
      <c r="K59" s="56" t="s">
        <v>226</v>
      </c>
      <c r="L59" s="56" t="s">
        <v>232</v>
      </c>
      <c r="M59" s="56" t="s">
        <v>235</v>
      </c>
      <c r="N59" s="56" t="s">
        <v>484</v>
      </c>
    </row>
    <row r="60" spans="1:14" ht="16.5" thickBot="1" x14ac:dyDescent="0.3">
      <c r="A60" s="152" t="s">
        <v>110</v>
      </c>
      <c r="B60" s="913" t="s">
        <v>503</v>
      </c>
      <c r="C60" s="914"/>
      <c r="D60" s="914"/>
      <c r="E60" s="914"/>
      <c r="F60" s="914"/>
      <c r="G60" s="914"/>
      <c r="H60" s="914"/>
      <c r="I60" s="914"/>
      <c r="J60" s="914"/>
      <c r="K60" s="914"/>
      <c r="L60" s="914"/>
      <c r="M60" s="914"/>
      <c r="N60" s="915"/>
    </row>
    <row r="61" spans="1:14" ht="15.75" x14ac:dyDescent="0.25">
      <c r="A61" s="179">
        <v>610</v>
      </c>
      <c r="B61" s="180" t="s">
        <v>111</v>
      </c>
      <c r="C61" s="181"/>
      <c r="D61" s="64">
        <v>3000</v>
      </c>
      <c r="E61" s="65">
        <v>3000</v>
      </c>
      <c r="F61" s="65">
        <v>3000</v>
      </c>
      <c r="G61" s="65">
        <v>3000</v>
      </c>
      <c r="H61" s="65">
        <v>3330</v>
      </c>
      <c r="I61" s="65">
        <v>3500</v>
      </c>
      <c r="J61" s="65">
        <v>9000</v>
      </c>
      <c r="K61" s="65">
        <v>9000</v>
      </c>
      <c r="L61" s="65">
        <v>9000</v>
      </c>
      <c r="M61" s="65">
        <v>9000</v>
      </c>
      <c r="N61" s="65">
        <v>9000</v>
      </c>
    </row>
    <row r="62" spans="1:14" ht="15.75" x14ac:dyDescent="0.25">
      <c r="A62" s="66">
        <v>620</v>
      </c>
      <c r="B62" s="182" t="s">
        <v>80</v>
      </c>
      <c r="C62" s="183"/>
      <c r="D62" s="70">
        <v>1050</v>
      </c>
      <c r="E62" s="69">
        <v>1000</v>
      </c>
      <c r="F62" s="69">
        <v>1050</v>
      </c>
      <c r="G62" s="69">
        <v>1050</v>
      </c>
      <c r="H62" s="69">
        <v>1150</v>
      </c>
      <c r="I62" s="69">
        <v>1220</v>
      </c>
      <c r="J62" s="69">
        <v>3100</v>
      </c>
      <c r="K62" s="69">
        <v>3100</v>
      </c>
      <c r="L62" s="69">
        <v>3100</v>
      </c>
      <c r="M62" s="69">
        <v>3100</v>
      </c>
      <c r="N62" s="69">
        <v>3100</v>
      </c>
    </row>
    <row r="63" spans="1:14" ht="16.5" thickBot="1" x14ac:dyDescent="0.3">
      <c r="A63" s="66">
        <v>630</v>
      </c>
      <c r="B63" s="184" t="s">
        <v>81</v>
      </c>
      <c r="C63" s="73">
        <v>75651.38</v>
      </c>
      <c r="D63" s="74">
        <v>109000</v>
      </c>
      <c r="E63" s="185">
        <v>100000</v>
      </c>
      <c r="F63" s="185">
        <v>100000</v>
      </c>
      <c r="G63" s="185">
        <v>100000</v>
      </c>
      <c r="H63" s="77">
        <v>114775</v>
      </c>
      <c r="I63" s="77">
        <v>77946</v>
      </c>
      <c r="J63" s="77">
        <v>87000</v>
      </c>
      <c r="K63" s="77">
        <v>87000</v>
      </c>
      <c r="L63" s="77">
        <v>90000</v>
      </c>
      <c r="M63" s="77">
        <v>92000</v>
      </c>
      <c r="N63" s="77">
        <v>94000</v>
      </c>
    </row>
    <row r="64" spans="1:14" ht="16.5" thickBot="1" x14ac:dyDescent="0.3">
      <c r="A64" s="92"/>
      <c r="B64" s="139" t="s">
        <v>112</v>
      </c>
      <c r="C64" s="80">
        <f>C61+C62+C63</f>
        <v>75651.38</v>
      </c>
      <c r="D64" s="186">
        <f>D61+D62+D63</f>
        <v>113050</v>
      </c>
      <c r="E64" s="186">
        <f>E61+E62+E63</f>
        <v>104000</v>
      </c>
      <c r="F64" s="186">
        <f t="shared" ref="F64:G64" si="19">SUM(F61:F63)</f>
        <v>104050</v>
      </c>
      <c r="G64" s="186">
        <f t="shared" si="19"/>
        <v>104050</v>
      </c>
      <c r="H64" s="91">
        <f t="shared" ref="H64:J64" si="20">SUM(H61:H63)</f>
        <v>119255</v>
      </c>
      <c r="I64" s="91">
        <f t="shared" si="20"/>
        <v>82666</v>
      </c>
      <c r="J64" s="91">
        <f t="shared" si="20"/>
        <v>99100</v>
      </c>
      <c r="K64" s="91">
        <f>SUM(K61:K63)</f>
        <v>99100</v>
      </c>
      <c r="L64" s="91">
        <f>SUM(L61:L63)</f>
        <v>102100</v>
      </c>
      <c r="M64" s="91">
        <f>SUM(M61:M63)</f>
        <v>104100</v>
      </c>
      <c r="N64" s="91">
        <f>SUM(N61:N63)</f>
        <v>106100</v>
      </c>
    </row>
    <row r="65" spans="1:14" ht="16.5" thickBot="1" x14ac:dyDescent="0.3">
      <c r="A65" s="57" t="s">
        <v>113</v>
      </c>
      <c r="B65" s="913" t="s">
        <v>504</v>
      </c>
      <c r="C65" s="914"/>
      <c r="D65" s="914"/>
      <c r="E65" s="914"/>
      <c r="F65" s="914"/>
      <c r="G65" s="914"/>
      <c r="H65" s="914"/>
      <c r="I65" s="914"/>
      <c r="J65" s="914"/>
      <c r="K65" s="914"/>
      <c r="L65" s="914"/>
      <c r="M65" s="914"/>
      <c r="N65" s="915"/>
    </row>
    <row r="66" spans="1:14" ht="15.75" x14ac:dyDescent="0.25">
      <c r="A66" s="84">
        <v>610</v>
      </c>
      <c r="B66" s="187" t="s">
        <v>111</v>
      </c>
      <c r="C66" s="60">
        <v>7431.18</v>
      </c>
      <c r="D66" s="62">
        <v>8500</v>
      </c>
      <c r="E66" s="61">
        <v>8500</v>
      </c>
      <c r="F66" s="61">
        <v>19000</v>
      </c>
      <c r="G66" s="63">
        <v>19000</v>
      </c>
      <c r="H66" s="65">
        <v>12861</v>
      </c>
      <c r="I66" s="65">
        <v>11493</v>
      </c>
      <c r="J66" s="65">
        <v>23000</v>
      </c>
      <c r="K66" s="65">
        <v>16000</v>
      </c>
      <c r="L66" s="65">
        <v>14000</v>
      </c>
      <c r="M66" s="65">
        <v>14000</v>
      </c>
      <c r="N66" s="65">
        <v>14000</v>
      </c>
    </row>
    <row r="67" spans="1:14" ht="15.75" x14ac:dyDescent="0.25">
      <c r="A67" s="66">
        <v>620</v>
      </c>
      <c r="B67" s="182" t="s">
        <v>80</v>
      </c>
      <c r="C67" s="68">
        <v>2224.9899999999998</v>
      </c>
      <c r="D67" s="70">
        <v>2970</v>
      </c>
      <c r="E67" s="69">
        <v>2970</v>
      </c>
      <c r="F67" s="69">
        <v>7000</v>
      </c>
      <c r="G67" s="71">
        <v>7000</v>
      </c>
      <c r="H67" s="69">
        <v>4396</v>
      </c>
      <c r="I67" s="69">
        <v>4385</v>
      </c>
      <c r="J67" s="69">
        <v>8000</v>
      </c>
      <c r="K67" s="69">
        <v>5300</v>
      </c>
      <c r="L67" s="69">
        <v>5000</v>
      </c>
      <c r="M67" s="69">
        <v>5000</v>
      </c>
      <c r="N67" s="69">
        <v>5000</v>
      </c>
    </row>
    <row r="68" spans="1:14" ht="15.75" x14ac:dyDescent="0.25">
      <c r="A68" s="66">
        <v>630</v>
      </c>
      <c r="B68" s="182" t="s">
        <v>81</v>
      </c>
      <c r="C68" s="68">
        <v>62857.98</v>
      </c>
      <c r="D68" s="69">
        <v>81000</v>
      </c>
      <c r="E68" s="69">
        <v>121500</v>
      </c>
      <c r="F68" s="69">
        <v>98000</v>
      </c>
      <c r="G68" s="71">
        <v>98000</v>
      </c>
      <c r="H68" s="69">
        <v>65636</v>
      </c>
      <c r="I68" s="69">
        <v>100115</v>
      </c>
      <c r="J68" s="69">
        <v>100000</v>
      </c>
      <c r="K68" s="69">
        <v>95000</v>
      </c>
      <c r="L68" s="69">
        <v>110000</v>
      </c>
      <c r="M68" s="69">
        <v>70000</v>
      </c>
      <c r="N68" s="69">
        <v>70000</v>
      </c>
    </row>
    <row r="69" spans="1:14" ht="16.5" thickBot="1" x14ac:dyDescent="0.3">
      <c r="A69" s="66">
        <v>640</v>
      </c>
      <c r="B69" s="188" t="s">
        <v>82</v>
      </c>
      <c r="C69" s="73"/>
      <c r="D69" s="185">
        <v>30</v>
      </c>
      <c r="E69" s="185">
        <v>200</v>
      </c>
      <c r="F69" s="185">
        <v>100</v>
      </c>
      <c r="G69" s="189">
        <v>100</v>
      </c>
      <c r="H69" s="77">
        <v>1089</v>
      </c>
      <c r="I69" s="77">
        <v>0</v>
      </c>
      <c r="J69" s="77">
        <v>100</v>
      </c>
      <c r="K69" s="77">
        <v>100</v>
      </c>
      <c r="L69" s="77">
        <v>100</v>
      </c>
      <c r="M69" s="77">
        <v>100</v>
      </c>
      <c r="N69" s="77">
        <v>100</v>
      </c>
    </row>
    <row r="70" spans="1:14" ht="16.5" thickBot="1" x14ac:dyDescent="0.3">
      <c r="A70" s="92"/>
      <c r="B70" s="139" t="s">
        <v>114</v>
      </c>
      <c r="C70" s="190">
        <f>C66+C67+C68+C69</f>
        <v>72514.150000000009</v>
      </c>
      <c r="D70" s="81">
        <f>D66+D67+D68+D69</f>
        <v>92500</v>
      </c>
      <c r="E70" s="81">
        <f>E66+E67+E68+E69</f>
        <v>133170</v>
      </c>
      <c r="F70" s="81">
        <f t="shared" ref="F70:G70" si="21">SUM(F66:F69)</f>
        <v>124100</v>
      </c>
      <c r="G70" s="81">
        <f t="shared" si="21"/>
        <v>124100</v>
      </c>
      <c r="H70" s="91">
        <f t="shared" ref="H70:J70" si="22">SUM(H66:H69)</f>
        <v>83982</v>
      </c>
      <c r="I70" s="91">
        <f t="shared" si="22"/>
        <v>115993</v>
      </c>
      <c r="J70" s="91">
        <f t="shared" si="22"/>
        <v>131100</v>
      </c>
      <c r="K70" s="91">
        <f>SUM(K66:K69)</f>
        <v>116400</v>
      </c>
      <c r="L70" s="91">
        <f>SUM(L66:L69)</f>
        <v>129100</v>
      </c>
      <c r="M70" s="91">
        <f>SUM(M66:M69)</f>
        <v>89100</v>
      </c>
      <c r="N70" s="91">
        <f>SUM(N66:N69)</f>
        <v>89100</v>
      </c>
    </row>
    <row r="71" spans="1:14" ht="16.5" thickBot="1" x14ac:dyDescent="0.3">
      <c r="A71" s="57" t="s">
        <v>115</v>
      </c>
      <c r="B71" s="913" t="s">
        <v>505</v>
      </c>
      <c r="C71" s="914"/>
      <c r="D71" s="914"/>
      <c r="E71" s="914"/>
      <c r="F71" s="914"/>
      <c r="G71" s="914"/>
      <c r="H71" s="914"/>
      <c r="I71" s="914"/>
      <c r="J71" s="914"/>
      <c r="K71" s="914"/>
      <c r="L71" s="914"/>
      <c r="M71" s="914"/>
      <c r="N71" s="915"/>
    </row>
    <row r="72" spans="1:14" ht="16.5" thickBot="1" x14ac:dyDescent="0.3">
      <c r="A72" s="191">
        <v>630</v>
      </c>
      <c r="B72" s="192" t="s">
        <v>81</v>
      </c>
      <c r="C72" s="53"/>
      <c r="D72" s="193">
        <v>1000</v>
      </c>
      <c r="E72" s="193">
        <v>1000</v>
      </c>
      <c r="F72" s="193">
        <v>1000</v>
      </c>
      <c r="G72" s="108">
        <v>1000</v>
      </c>
      <c r="H72" s="195">
        <v>37760</v>
      </c>
      <c r="I72" s="195">
        <v>0</v>
      </c>
      <c r="J72" s="195">
        <v>30000</v>
      </c>
      <c r="K72" s="195">
        <v>30000</v>
      </c>
      <c r="L72" s="195">
        <v>10000</v>
      </c>
      <c r="M72" s="195">
        <v>5000</v>
      </c>
      <c r="N72" s="195">
        <v>5000</v>
      </c>
    </row>
    <row r="73" spans="1:14" ht="16.5" thickBot="1" x14ac:dyDescent="0.3">
      <c r="A73" s="196"/>
      <c r="B73" s="139" t="s">
        <v>116</v>
      </c>
      <c r="C73" s="197">
        <f>C72</f>
        <v>0</v>
      </c>
      <c r="D73" s="198">
        <f>D72</f>
        <v>1000</v>
      </c>
      <c r="E73" s="198">
        <f>E72</f>
        <v>1000</v>
      </c>
      <c r="F73" s="198">
        <f>SUM(F72)</f>
        <v>1000</v>
      </c>
      <c r="G73" s="199">
        <f>SUM(G72)</f>
        <v>1000</v>
      </c>
      <c r="H73" s="91">
        <f>SUM(H72)</f>
        <v>37760</v>
      </c>
      <c r="I73" s="91">
        <v>0</v>
      </c>
      <c r="J73" s="91">
        <f>SUM(J72)</f>
        <v>30000</v>
      </c>
      <c r="K73" s="91">
        <f>SUM(K72)</f>
        <v>30000</v>
      </c>
      <c r="L73" s="91">
        <f>SUM(L72)</f>
        <v>10000</v>
      </c>
      <c r="M73" s="91">
        <f>SUM(M72)</f>
        <v>5000</v>
      </c>
      <c r="N73" s="91">
        <f>SUM(N72)</f>
        <v>5000</v>
      </c>
    </row>
    <row r="74" spans="1:14" ht="16.5" thickBot="1" x14ac:dyDescent="0.3">
      <c r="A74" s="200"/>
      <c r="B74" s="201" t="s">
        <v>117</v>
      </c>
      <c r="C74" s="202">
        <f>C64+C70+C73</f>
        <v>148165.53000000003</v>
      </c>
      <c r="D74" s="203">
        <f>SUM(D64+D70)</f>
        <v>205550</v>
      </c>
      <c r="E74" s="203">
        <f>SUM(E64+E70)</f>
        <v>237170</v>
      </c>
      <c r="F74" s="203">
        <f>SUM(F64+F70+F73)</f>
        <v>229150</v>
      </c>
      <c r="G74" s="204">
        <f>SUM(F74)</f>
        <v>229150</v>
      </c>
      <c r="H74" s="205">
        <f t="shared" ref="H74:N74" si="23">SUM(H64+H70+H73)</f>
        <v>240997</v>
      </c>
      <c r="I74" s="205">
        <f t="shared" si="23"/>
        <v>198659</v>
      </c>
      <c r="J74" s="205">
        <f t="shared" si="23"/>
        <v>260200</v>
      </c>
      <c r="K74" s="205">
        <f t="shared" si="23"/>
        <v>245500</v>
      </c>
      <c r="L74" s="205">
        <f t="shared" si="23"/>
        <v>241200</v>
      </c>
      <c r="M74" s="205">
        <f t="shared" si="23"/>
        <v>198200</v>
      </c>
      <c r="N74" s="205">
        <f t="shared" si="23"/>
        <v>200200</v>
      </c>
    </row>
    <row r="75" spans="1:14" ht="16.5" thickBot="1" x14ac:dyDescent="0.3">
      <c r="A75" s="200"/>
      <c r="B75" s="121" t="s">
        <v>118</v>
      </c>
      <c r="C75" s="206">
        <v>18700</v>
      </c>
      <c r="D75" s="207">
        <v>602776</v>
      </c>
      <c r="E75" s="207">
        <v>670542</v>
      </c>
      <c r="F75" s="207">
        <v>100000</v>
      </c>
      <c r="G75" s="208">
        <v>0</v>
      </c>
      <c r="H75" s="210">
        <v>18221</v>
      </c>
      <c r="I75" s="210">
        <v>101491</v>
      </c>
      <c r="J75" s="210">
        <v>371600</v>
      </c>
      <c r="K75" s="210">
        <v>180526</v>
      </c>
      <c r="L75" s="210">
        <v>160900</v>
      </c>
      <c r="M75" s="210">
        <v>210000</v>
      </c>
      <c r="N75" s="210">
        <v>260000</v>
      </c>
    </row>
    <row r="76" spans="1:14" ht="16.5" thickBot="1" x14ac:dyDescent="0.3">
      <c r="A76" s="211"/>
      <c r="B76" s="212" t="s">
        <v>119</v>
      </c>
      <c r="C76" s="213">
        <f>C74+C75</f>
        <v>166865.53000000003</v>
      </c>
      <c r="D76" s="214">
        <f>D74+D75</f>
        <v>808326</v>
      </c>
      <c r="E76" s="215">
        <f>E74+E75</f>
        <v>907712</v>
      </c>
      <c r="F76" s="214">
        <f t="shared" ref="F76:G76" si="24">SUM(F74:F75)</f>
        <v>329150</v>
      </c>
      <c r="G76" s="215">
        <f t="shared" si="24"/>
        <v>229150</v>
      </c>
      <c r="H76" s="414">
        <f t="shared" ref="H76:N76" si="25">SUM(H74:H75)</f>
        <v>259218</v>
      </c>
      <c r="I76" s="106">
        <f t="shared" si="25"/>
        <v>300150</v>
      </c>
      <c r="J76" s="106">
        <f t="shared" si="25"/>
        <v>631800</v>
      </c>
      <c r="K76" s="106">
        <f t="shared" si="25"/>
        <v>426026</v>
      </c>
      <c r="L76" s="106">
        <f t="shared" si="25"/>
        <v>402100</v>
      </c>
      <c r="M76" s="106">
        <f t="shared" si="25"/>
        <v>408200</v>
      </c>
      <c r="N76" s="106">
        <f t="shared" si="25"/>
        <v>460200</v>
      </c>
    </row>
    <row r="77" spans="1:14" ht="105.75" customHeight="1" thickBot="1" x14ac:dyDescent="0.25">
      <c r="C77" s="216"/>
    </row>
    <row r="78" spans="1:14" ht="15.75" customHeight="1" x14ac:dyDescent="0.2">
      <c r="A78" s="936" t="s">
        <v>120</v>
      </c>
      <c r="B78" s="937"/>
      <c r="C78" s="50" t="s">
        <v>75</v>
      </c>
      <c r="D78" s="51" t="s">
        <v>76</v>
      </c>
      <c r="E78" s="51" t="s">
        <v>34</v>
      </c>
      <c r="F78" s="52" t="s">
        <v>90</v>
      </c>
      <c r="G78" s="51" t="s">
        <v>76</v>
      </c>
      <c r="H78" s="52" t="s">
        <v>75</v>
      </c>
      <c r="I78" s="52" t="s">
        <v>75</v>
      </c>
      <c r="J78" s="52" t="s">
        <v>9</v>
      </c>
      <c r="K78" s="52" t="s">
        <v>34</v>
      </c>
      <c r="L78" s="52" t="s">
        <v>76</v>
      </c>
      <c r="M78" s="52" t="s">
        <v>9</v>
      </c>
      <c r="N78" s="52" t="s">
        <v>76</v>
      </c>
    </row>
    <row r="79" spans="1:14" ht="13.5" thickBot="1" x14ac:dyDescent="0.25">
      <c r="A79" s="938"/>
      <c r="B79" s="957"/>
      <c r="C79" s="53" t="s">
        <v>77</v>
      </c>
      <c r="D79" s="55" t="s">
        <v>3</v>
      </c>
      <c r="E79" s="54" t="s">
        <v>3</v>
      </c>
      <c r="F79" s="54" t="s">
        <v>91</v>
      </c>
      <c r="G79" s="55" t="s">
        <v>3</v>
      </c>
      <c r="H79" s="54" t="s">
        <v>4</v>
      </c>
      <c r="I79" s="54" t="s">
        <v>5</v>
      </c>
      <c r="J79" s="54" t="s">
        <v>226</v>
      </c>
      <c r="K79" s="54" t="s">
        <v>226</v>
      </c>
      <c r="L79" s="54" t="s">
        <v>232</v>
      </c>
      <c r="M79" s="54" t="s">
        <v>235</v>
      </c>
      <c r="N79" s="54" t="s">
        <v>484</v>
      </c>
    </row>
    <row r="80" spans="1:14" ht="16.5" thickBot="1" x14ac:dyDescent="0.3">
      <c r="A80" s="139" t="s">
        <v>507</v>
      </c>
      <c r="B80" s="913" t="s">
        <v>508</v>
      </c>
      <c r="C80" s="914"/>
      <c r="D80" s="914"/>
      <c r="E80" s="914"/>
      <c r="F80" s="914"/>
      <c r="G80" s="914"/>
      <c r="H80" s="914"/>
      <c r="I80" s="914"/>
      <c r="J80" s="914"/>
      <c r="K80" s="914"/>
      <c r="L80" s="914"/>
      <c r="M80" s="914"/>
      <c r="N80" s="915"/>
    </row>
    <row r="81" spans="1:14" ht="16.5" thickBot="1" x14ac:dyDescent="0.3">
      <c r="A81" s="217">
        <v>630</v>
      </c>
      <c r="B81" s="218" t="s">
        <v>81</v>
      </c>
      <c r="C81" s="50">
        <v>8525.66</v>
      </c>
      <c r="D81" s="195">
        <v>22000</v>
      </c>
      <c r="E81" s="195">
        <v>20000</v>
      </c>
      <c r="F81" s="195">
        <v>20000</v>
      </c>
      <c r="G81" s="195">
        <v>20000</v>
      </c>
      <c r="H81" s="195">
        <v>4675</v>
      </c>
      <c r="I81" s="195">
        <v>182173</v>
      </c>
      <c r="J81" s="195">
        <v>50000</v>
      </c>
      <c r="K81" s="195">
        <v>60000</v>
      </c>
      <c r="L81" s="195">
        <v>25835</v>
      </c>
      <c r="M81" s="195">
        <v>20000</v>
      </c>
      <c r="N81" s="195">
        <v>20000</v>
      </c>
    </row>
    <row r="82" spans="1:14" ht="16.5" thickBot="1" x14ac:dyDescent="0.3">
      <c r="A82" s="217">
        <v>620</v>
      </c>
      <c r="B82" s="218" t="s">
        <v>121</v>
      </c>
      <c r="C82" s="50"/>
      <c r="D82" s="195"/>
      <c r="E82" s="195"/>
      <c r="F82" s="195"/>
      <c r="G82" s="195"/>
      <c r="H82" s="89">
        <v>63</v>
      </c>
      <c r="I82" s="89">
        <v>635</v>
      </c>
      <c r="J82" s="89">
        <v>1100</v>
      </c>
      <c r="K82" s="89">
        <v>500</v>
      </c>
      <c r="L82" s="89"/>
      <c r="M82" s="89"/>
      <c r="N82" s="89"/>
    </row>
    <row r="83" spans="1:14" ht="16.5" thickBot="1" x14ac:dyDescent="0.3">
      <c r="A83" s="252">
        <v>451</v>
      </c>
      <c r="B83" s="93" t="s">
        <v>122</v>
      </c>
      <c r="C83" s="94" t="e">
        <f>#REF!</f>
        <v>#REF!</v>
      </c>
      <c r="D83" s="431" t="e">
        <f>#REF!</f>
        <v>#REF!</v>
      </c>
      <c r="E83" s="431" t="e">
        <f>#REF!</f>
        <v>#REF!</v>
      </c>
      <c r="F83" s="431" t="e">
        <f>SUM(#REF!)</f>
        <v>#REF!</v>
      </c>
      <c r="G83" s="431" t="e">
        <f>SUM(#REF!)</f>
        <v>#REF!</v>
      </c>
      <c r="H83" s="432">
        <f t="shared" ref="H83:N83" si="26">SUM(H81:H82)</f>
        <v>4738</v>
      </c>
      <c r="I83" s="432">
        <f t="shared" si="26"/>
        <v>182808</v>
      </c>
      <c r="J83" s="432">
        <f t="shared" si="26"/>
        <v>51100</v>
      </c>
      <c r="K83" s="432">
        <f t="shared" si="26"/>
        <v>60500</v>
      </c>
      <c r="L83" s="432">
        <f t="shared" si="26"/>
        <v>25835</v>
      </c>
      <c r="M83" s="432">
        <f t="shared" si="26"/>
        <v>20000</v>
      </c>
      <c r="N83" s="432">
        <f t="shared" si="26"/>
        <v>20000</v>
      </c>
    </row>
    <row r="84" spans="1:14" ht="16.5" thickBot="1" x14ac:dyDescent="0.3">
      <c r="A84" s="266"/>
      <c r="B84" s="97" t="s">
        <v>123</v>
      </c>
      <c r="C84" s="428">
        <v>120290.03</v>
      </c>
      <c r="D84" s="429">
        <v>286000</v>
      </c>
      <c r="E84" s="429">
        <v>264637</v>
      </c>
      <c r="F84" s="429">
        <v>290000</v>
      </c>
      <c r="G84" s="429">
        <v>130000</v>
      </c>
      <c r="H84" s="430">
        <v>50489</v>
      </c>
      <c r="I84" s="430">
        <v>131622</v>
      </c>
      <c r="J84" s="430">
        <v>214700</v>
      </c>
      <c r="K84" s="430">
        <v>211376</v>
      </c>
      <c r="L84" s="430">
        <v>170000</v>
      </c>
      <c r="M84" s="430">
        <v>20000</v>
      </c>
      <c r="N84" s="430">
        <v>20000</v>
      </c>
    </row>
    <row r="85" spans="1:14" ht="16.5" thickBot="1" x14ac:dyDescent="0.3">
      <c r="A85" s="266"/>
      <c r="B85" s="433" t="s">
        <v>124</v>
      </c>
      <c r="C85" s="219" t="e">
        <f>C83+C84</f>
        <v>#REF!</v>
      </c>
      <c r="D85" s="220" t="e">
        <f>D83+D84</f>
        <v>#REF!</v>
      </c>
      <c r="E85" s="220" t="e">
        <f>E83+E84</f>
        <v>#REF!</v>
      </c>
      <c r="F85" s="220" t="e">
        <f t="shared" ref="F85:G85" si="27">SUM(F83:F84)</f>
        <v>#REF!</v>
      </c>
      <c r="G85" s="220" t="e">
        <f t="shared" si="27"/>
        <v>#REF!</v>
      </c>
      <c r="H85" s="103">
        <f t="shared" ref="H85:J85" si="28">SUM(H83:H84)</f>
        <v>55227</v>
      </c>
      <c r="I85" s="103">
        <f t="shared" si="28"/>
        <v>314430</v>
      </c>
      <c r="J85" s="103">
        <f t="shared" si="28"/>
        <v>265800</v>
      </c>
      <c r="K85" s="103">
        <f>SUM(K83:K84)</f>
        <v>271876</v>
      </c>
      <c r="L85" s="103">
        <f>SUM(L83:L84)</f>
        <v>195835</v>
      </c>
      <c r="M85" s="103">
        <f>SUM(M83:M84)</f>
        <v>40000</v>
      </c>
      <c r="N85" s="103">
        <f>SUM(N83:N84)</f>
        <v>40000</v>
      </c>
    </row>
    <row r="86" spans="1:14" ht="62.25" customHeight="1" thickBot="1" x14ac:dyDescent="0.25">
      <c r="A86" s="221"/>
      <c r="B86" s="221"/>
      <c r="C86" s="107"/>
    </row>
    <row r="87" spans="1:14" ht="15.75" customHeight="1" x14ac:dyDescent="0.2">
      <c r="A87" s="970" t="s">
        <v>237</v>
      </c>
      <c r="B87" s="971"/>
      <c r="C87" s="50" t="s">
        <v>75</v>
      </c>
      <c r="D87" s="51" t="s">
        <v>76</v>
      </c>
      <c r="E87" s="51" t="s">
        <v>34</v>
      </c>
      <c r="F87" s="52" t="s">
        <v>90</v>
      </c>
      <c r="G87" s="51" t="s">
        <v>76</v>
      </c>
      <c r="H87" s="52" t="s">
        <v>75</v>
      </c>
      <c r="I87" s="52" t="s">
        <v>34</v>
      </c>
      <c r="J87" s="52" t="s">
        <v>9</v>
      </c>
      <c r="K87" s="52" t="s">
        <v>34</v>
      </c>
      <c r="L87" s="52" t="s">
        <v>76</v>
      </c>
      <c r="M87" s="52" t="s">
        <v>9</v>
      </c>
      <c r="N87" s="52" t="s">
        <v>76</v>
      </c>
    </row>
    <row r="88" spans="1:14" ht="16.5" customHeight="1" thickBot="1" x14ac:dyDescent="0.25">
      <c r="A88" s="972"/>
      <c r="B88" s="973"/>
      <c r="C88" s="138" t="s">
        <v>77</v>
      </c>
      <c r="D88" s="55" t="s">
        <v>3</v>
      </c>
      <c r="E88" s="54" t="s">
        <v>3</v>
      </c>
      <c r="F88" s="54" t="s">
        <v>91</v>
      </c>
      <c r="G88" s="55" t="s">
        <v>3</v>
      </c>
      <c r="H88" s="56" t="s">
        <v>4</v>
      </c>
      <c r="I88" s="56" t="s">
        <v>5</v>
      </c>
      <c r="J88" s="56" t="s">
        <v>226</v>
      </c>
      <c r="K88" s="56" t="s">
        <v>226</v>
      </c>
      <c r="L88" s="56" t="s">
        <v>232</v>
      </c>
      <c r="M88" s="56" t="s">
        <v>235</v>
      </c>
      <c r="N88" s="56" t="s">
        <v>484</v>
      </c>
    </row>
    <row r="89" spans="1:14" ht="16.5" thickBot="1" x14ac:dyDescent="0.3">
      <c r="A89" s="434" t="s">
        <v>125</v>
      </c>
      <c r="B89" s="913" t="s">
        <v>509</v>
      </c>
      <c r="C89" s="914"/>
      <c r="D89" s="914"/>
      <c r="E89" s="914"/>
      <c r="F89" s="914"/>
      <c r="G89" s="914"/>
      <c r="H89" s="914"/>
      <c r="I89" s="914"/>
      <c r="J89" s="914"/>
      <c r="K89" s="914"/>
      <c r="L89" s="914"/>
      <c r="M89" s="914"/>
      <c r="N89" s="915"/>
    </row>
    <row r="90" spans="1:14" ht="16.5" thickBot="1" x14ac:dyDescent="0.3">
      <c r="A90" s="435">
        <v>630</v>
      </c>
      <c r="B90" s="868" t="s">
        <v>81</v>
      </c>
      <c r="C90" s="852"/>
      <c r="D90" s="644"/>
      <c r="E90" s="644"/>
      <c r="F90" s="644"/>
      <c r="G90" s="223"/>
      <c r="H90" s="193"/>
      <c r="I90" s="193">
        <v>19461</v>
      </c>
      <c r="J90" s="193"/>
      <c r="K90" s="193"/>
      <c r="L90" s="193"/>
      <c r="M90" s="193"/>
      <c r="N90" s="193"/>
    </row>
    <row r="91" spans="1:14" ht="16.5" thickBot="1" x14ac:dyDescent="0.3">
      <c r="A91" s="226" t="s">
        <v>126</v>
      </c>
      <c r="B91" s="848" t="s">
        <v>510</v>
      </c>
      <c r="C91" s="849"/>
      <c r="D91" s="849"/>
      <c r="E91" s="849"/>
      <c r="F91" s="849"/>
      <c r="G91" s="849"/>
      <c r="H91" s="849"/>
      <c r="I91" s="849"/>
      <c r="J91" s="849"/>
      <c r="K91" s="849"/>
      <c r="L91" s="849"/>
      <c r="M91" s="849"/>
      <c r="N91" s="850"/>
    </row>
    <row r="92" spans="1:14" ht="15.75" x14ac:dyDescent="0.25">
      <c r="A92" s="140">
        <v>620</v>
      </c>
      <c r="B92" s="228" t="s">
        <v>80</v>
      </c>
      <c r="C92" s="229"/>
      <c r="D92" s="61"/>
      <c r="E92" s="61">
        <v>800</v>
      </c>
      <c r="F92" s="61"/>
      <c r="G92" s="61"/>
      <c r="H92" s="61">
        <v>341</v>
      </c>
      <c r="I92" s="61">
        <v>2551</v>
      </c>
      <c r="J92" s="61">
        <v>2500</v>
      </c>
      <c r="K92" s="61"/>
      <c r="L92" s="61"/>
      <c r="M92" s="61"/>
      <c r="N92" s="61"/>
    </row>
    <row r="93" spans="1:14" ht="16.5" thickBot="1" x14ac:dyDescent="0.3">
      <c r="A93" s="92">
        <v>630</v>
      </c>
      <c r="B93" s="182" t="s">
        <v>81</v>
      </c>
      <c r="C93" s="183">
        <v>11393.77</v>
      </c>
      <c r="D93" s="70">
        <v>1975</v>
      </c>
      <c r="E93" s="69">
        <v>6000</v>
      </c>
      <c r="F93" s="69">
        <v>2000</v>
      </c>
      <c r="G93" s="69">
        <v>2000</v>
      </c>
      <c r="H93" s="61">
        <v>13182</v>
      </c>
      <c r="I93" s="61">
        <v>14032</v>
      </c>
      <c r="J93" s="61">
        <v>12000</v>
      </c>
      <c r="K93" s="61">
        <v>45000</v>
      </c>
      <c r="L93" s="61">
        <v>5500</v>
      </c>
      <c r="M93" s="61">
        <v>5500</v>
      </c>
      <c r="N93" s="61">
        <v>5500</v>
      </c>
    </row>
    <row r="94" spans="1:14" ht="16.5" thickBot="1" x14ac:dyDescent="0.3">
      <c r="A94" s="252"/>
      <c r="B94" s="139" t="s">
        <v>127</v>
      </c>
      <c r="C94" s="190">
        <f>C92+C93</f>
        <v>11393.77</v>
      </c>
      <c r="D94" s="81">
        <f>D92+D93</f>
        <v>1975</v>
      </c>
      <c r="E94" s="81">
        <f>SUM(E92:E93)</f>
        <v>6800</v>
      </c>
      <c r="F94" s="81">
        <f>SUM(F93:F93)</f>
        <v>2000</v>
      </c>
      <c r="G94" s="81">
        <f>SUM(G93:G93)</f>
        <v>2000</v>
      </c>
      <c r="H94" s="91"/>
      <c r="I94" s="91">
        <f>SUM(I90:I93)</f>
        <v>36044</v>
      </c>
      <c r="J94" s="91">
        <f>SUM(J92:J93)</f>
        <v>14500</v>
      </c>
      <c r="K94" s="91">
        <f>SUM(K92:K93)</f>
        <v>45000</v>
      </c>
      <c r="L94" s="91">
        <f>SUM(L93)</f>
        <v>5500</v>
      </c>
      <c r="M94" s="91">
        <f>SUM(M93)</f>
        <v>5500</v>
      </c>
      <c r="N94" s="91">
        <f>SUM(N93)</f>
        <v>5500</v>
      </c>
    </row>
    <row r="95" spans="1:14" ht="16.5" thickBot="1" x14ac:dyDescent="0.3">
      <c r="A95" s="867" t="s">
        <v>128</v>
      </c>
      <c r="B95" s="848" t="s">
        <v>511</v>
      </c>
      <c r="C95" s="849"/>
      <c r="D95" s="849"/>
      <c r="E95" s="849"/>
      <c r="F95" s="849"/>
      <c r="G95" s="849"/>
      <c r="H95" s="849"/>
      <c r="I95" s="849"/>
      <c r="J95" s="849"/>
      <c r="K95" s="849"/>
      <c r="L95" s="849"/>
      <c r="M95" s="849"/>
      <c r="N95" s="850"/>
    </row>
    <row r="96" spans="1:14" ht="16.5" thickBot="1" x14ac:dyDescent="0.3">
      <c r="A96" s="66">
        <v>640</v>
      </c>
      <c r="B96" s="230" t="s">
        <v>82</v>
      </c>
      <c r="C96" s="190"/>
      <c r="D96" s="81"/>
      <c r="E96" s="222">
        <v>300</v>
      </c>
      <c r="F96" s="81">
        <v>300</v>
      </c>
      <c r="G96" s="81">
        <v>300</v>
      </c>
      <c r="H96" s="91">
        <v>221</v>
      </c>
      <c r="I96" s="91">
        <v>320</v>
      </c>
      <c r="J96" s="91">
        <v>350</v>
      </c>
      <c r="K96" s="91">
        <v>350</v>
      </c>
      <c r="L96" s="91">
        <v>350</v>
      </c>
      <c r="M96" s="91">
        <v>350</v>
      </c>
      <c r="N96" s="91">
        <v>350</v>
      </c>
    </row>
    <row r="97" spans="1:14" ht="16.5" thickBot="1" x14ac:dyDescent="0.3">
      <c r="A97" s="92"/>
      <c r="B97" s="93" t="s">
        <v>129</v>
      </c>
      <c r="C97" s="231">
        <f>C94</f>
        <v>11393.77</v>
      </c>
      <c r="D97" s="163">
        <f>D94</f>
        <v>1975</v>
      </c>
      <c r="E97" s="163">
        <f>E94+E96</f>
        <v>7100</v>
      </c>
      <c r="F97" s="163">
        <f>SUM(F94:F96)</f>
        <v>2300</v>
      </c>
      <c r="G97" s="163">
        <f>SUM(G94:G96)</f>
        <v>2300</v>
      </c>
      <c r="H97" s="96">
        <f>SUM(H90:H96)</f>
        <v>13744</v>
      </c>
      <c r="I97" s="96">
        <f>SUM(I94+I96)</f>
        <v>36364</v>
      </c>
      <c r="J97" s="96">
        <f>SUM(J94+J96)</f>
        <v>14850</v>
      </c>
      <c r="K97" s="96">
        <f>SUM(K94:K96)</f>
        <v>45350</v>
      </c>
      <c r="L97" s="96">
        <f>SUM(L94+L96)</f>
        <v>5850</v>
      </c>
      <c r="M97" s="96">
        <f>SUM(M94+M96)</f>
        <v>5850</v>
      </c>
      <c r="N97" s="96">
        <f>SUM(N94+N96)</f>
        <v>5850</v>
      </c>
    </row>
    <row r="98" spans="1:14" ht="16.5" thickBot="1" x14ac:dyDescent="0.3">
      <c r="A98" s="169"/>
      <c r="B98" s="121" t="s">
        <v>130</v>
      </c>
      <c r="C98" s="232">
        <v>466912.39</v>
      </c>
      <c r="D98" s="207">
        <v>445000</v>
      </c>
      <c r="E98" s="233">
        <v>939249</v>
      </c>
      <c r="F98" s="233">
        <v>0</v>
      </c>
      <c r="G98" s="233">
        <v>0</v>
      </c>
      <c r="H98" s="124">
        <v>586178</v>
      </c>
      <c r="I98" s="124">
        <v>191872</v>
      </c>
      <c r="J98" s="124">
        <v>200655</v>
      </c>
      <c r="K98" s="124">
        <v>240000</v>
      </c>
      <c r="L98" s="124">
        <v>120655</v>
      </c>
      <c r="M98" s="124">
        <v>0</v>
      </c>
      <c r="N98" s="124">
        <v>0</v>
      </c>
    </row>
    <row r="99" spans="1:14" ht="16.5" thickBot="1" x14ac:dyDescent="0.3">
      <c r="A99" s="234"/>
      <c r="B99" s="128" t="s">
        <v>131</v>
      </c>
      <c r="C99" s="102">
        <f>C97+C98</f>
        <v>478306.16000000003</v>
      </c>
      <c r="D99" s="103">
        <f>D97+D98</f>
        <v>446975</v>
      </c>
      <c r="E99" s="103">
        <f>E97+E98</f>
        <v>946349</v>
      </c>
      <c r="F99" s="103">
        <f t="shared" ref="F99:G99" si="29">SUM(F97:F98)</f>
        <v>2300</v>
      </c>
      <c r="G99" s="103">
        <f t="shared" si="29"/>
        <v>2300</v>
      </c>
      <c r="H99" s="103">
        <f t="shared" ref="H99:J99" si="30">SUM(H97:H98)</f>
        <v>599922</v>
      </c>
      <c r="I99" s="103">
        <f t="shared" si="30"/>
        <v>228236</v>
      </c>
      <c r="J99" s="103">
        <f t="shared" si="30"/>
        <v>215505</v>
      </c>
      <c r="K99" s="103">
        <f>SUM(K97:K98)</f>
        <v>285350</v>
      </c>
      <c r="L99" s="103">
        <f>SUM(L97:L98)</f>
        <v>126505</v>
      </c>
      <c r="M99" s="103">
        <f>SUM(M97:M98)</f>
        <v>5850</v>
      </c>
      <c r="N99" s="103">
        <f>SUM(N97:N98)</f>
        <v>5850</v>
      </c>
    </row>
    <row r="100" spans="1:14" ht="15.75" x14ac:dyDescent="0.25">
      <c r="A100" s="7"/>
      <c r="B100" s="132"/>
      <c r="C100" s="133"/>
      <c r="D100" s="134"/>
      <c r="E100" s="134"/>
      <c r="F100" s="134"/>
      <c r="G100" s="134"/>
      <c r="H100" s="134"/>
      <c r="I100" s="134"/>
      <c r="J100" s="134"/>
      <c r="K100" s="134"/>
      <c r="L100" s="134"/>
    </row>
    <row r="101" spans="1:14" ht="49.5" customHeight="1" thickBot="1" x14ac:dyDescent="0.25">
      <c r="A101" s="7"/>
      <c r="B101" s="7"/>
      <c r="C101" s="136"/>
      <c r="D101" s="108"/>
      <c r="E101" s="108"/>
      <c r="F101" s="108"/>
      <c r="G101" s="108"/>
    </row>
    <row r="102" spans="1:14" ht="15.75" customHeight="1" x14ac:dyDescent="0.2">
      <c r="A102" s="936" t="s">
        <v>132</v>
      </c>
      <c r="B102" s="937"/>
      <c r="C102" s="50" t="s">
        <v>75</v>
      </c>
      <c r="D102" s="51" t="s">
        <v>76</v>
      </c>
      <c r="E102" s="51" t="s">
        <v>34</v>
      </c>
      <c r="F102" s="52" t="s">
        <v>90</v>
      </c>
      <c r="G102" s="51" t="s">
        <v>76</v>
      </c>
      <c r="H102" s="52" t="s">
        <v>75</v>
      </c>
      <c r="I102" s="52" t="s">
        <v>75</v>
      </c>
      <c r="J102" s="52" t="s">
        <v>9</v>
      </c>
      <c r="K102" s="52" t="s">
        <v>34</v>
      </c>
      <c r="L102" s="52" t="s">
        <v>76</v>
      </c>
      <c r="M102" s="52" t="s">
        <v>9</v>
      </c>
      <c r="N102" s="52" t="s">
        <v>76</v>
      </c>
    </row>
    <row r="103" spans="1:14" ht="13.5" thickBot="1" x14ac:dyDescent="0.25">
      <c r="A103" s="938"/>
      <c r="B103" s="939"/>
      <c r="C103" s="138" t="s">
        <v>77</v>
      </c>
      <c r="D103" s="55" t="s">
        <v>3</v>
      </c>
      <c r="E103" s="54" t="s">
        <v>3</v>
      </c>
      <c r="F103" s="54" t="s">
        <v>91</v>
      </c>
      <c r="G103" s="55" t="s">
        <v>3</v>
      </c>
      <c r="H103" s="56" t="s">
        <v>4</v>
      </c>
      <c r="I103" s="56" t="s">
        <v>5</v>
      </c>
      <c r="J103" s="56" t="s">
        <v>226</v>
      </c>
      <c r="K103" s="56" t="s">
        <v>226</v>
      </c>
      <c r="L103" s="56" t="s">
        <v>232</v>
      </c>
      <c r="M103" s="56" t="s">
        <v>235</v>
      </c>
      <c r="N103" s="56" t="s">
        <v>484</v>
      </c>
    </row>
    <row r="104" spans="1:14" ht="16.5" thickBot="1" x14ac:dyDescent="0.3">
      <c r="A104" s="83" t="s">
        <v>133</v>
      </c>
      <c r="B104" s="913" t="s">
        <v>568</v>
      </c>
      <c r="C104" s="914"/>
      <c r="D104" s="914"/>
      <c r="E104" s="914"/>
      <c r="F104" s="914"/>
      <c r="G104" s="914"/>
      <c r="H104" s="914"/>
      <c r="I104" s="914"/>
      <c r="J104" s="914"/>
      <c r="K104" s="914"/>
      <c r="L104" s="914"/>
      <c r="M104" s="914"/>
      <c r="N104" s="915"/>
    </row>
    <row r="105" spans="1:14" ht="15.75" x14ac:dyDescent="0.25">
      <c r="A105" s="179">
        <v>610</v>
      </c>
      <c r="B105" s="180" t="s">
        <v>79</v>
      </c>
      <c r="C105" s="141">
        <v>24700.22</v>
      </c>
      <c r="D105" s="64">
        <v>20500</v>
      </c>
      <c r="E105" s="64">
        <v>20500</v>
      </c>
      <c r="F105" s="65">
        <v>27000</v>
      </c>
      <c r="G105" s="65">
        <v>27000</v>
      </c>
      <c r="H105" s="65">
        <v>29145</v>
      </c>
      <c r="I105" s="65">
        <v>30900</v>
      </c>
      <c r="J105" s="65">
        <v>35500</v>
      </c>
      <c r="K105" s="65">
        <v>35500</v>
      </c>
      <c r="L105" s="65">
        <v>46000</v>
      </c>
      <c r="M105" s="65">
        <v>46000</v>
      </c>
      <c r="N105" s="65">
        <v>46000</v>
      </c>
    </row>
    <row r="106" spans="1:14" ht="15.75" x14ac:dyDescent="0.25">
      <c r="A106" s="66">
        <v>620</v>
      </c>
      <c r="B106" s="182" t="s">
        <v>80</v>
      </c>
      <c r="C106" s="68">
        <v>8981.15</v>
      </c>
      <c r="D106" s="70">
        <v>10770</v>
      </c>
      <c r="E106" s="70">
        <v>10770</v>
      </c>
      <c r="F106" s="69">
        <v>10000</v>
      </c>
      <c r="G106" s="69">
        <v>10000</v>
      </c>
      <c r="H106" s="185">
        <v>10446</v>
      </c>
      <c r="I106" s="185">
        <v>11493</v>
      </c>
      <c r="J106" s="185">
        <v>12000</v>
      </c>
      <c r="K106" s="185">
        <v>12000</v>
      </c>
      <c r="L106" s="185">
        <v>18000</v>
      </c>
      <c r="M106" s="185">
        <v>18000</v>
      </c>
      <c r="N106" s="185">
        <v>18000</v>
      </c>
    </row>
    <row r="107" spans="1:14" ht="15.75" customHeight="1" thickBot="1" x14ac:dyDescent="0.3">
      <c r="A107" s="92">
        <v>630</v>
      </c>
      <c r="B107" s="188" t="s">
        <v>81</v>
      </c>
      <c r="C107" s="235">
        <v>41542.160000000003</v>
      </c>
      <c r="D107" s="74">
        <v>67000</v>
      </c>
      <c r="E107" s="74">
        <v>65900</v>
      </c>
      <c r="F107" s="185">
        <v>55000</v>
      </c>
      <c r="G107" s="185">
        <v>55000</v>
      </c>
      <c r="H107" s="185">
        <v>51320</v>
      </c>
      <c r="I107" s="185">
        <v>115910</v>
      </c>
      <c r="J107" s="185">
        <v>75000</v>
      </c>
      <c r="K107" s="185">
        <v>134000</v>
      </c>
      <c r="L107" s="185">
        <v>100000</v>
      </c>
      <c r="M107" s="185">
        <v>90000</v>
      </c>
      <c r="N107" s="185">
        <v>90000</v>
      </c>
    </row>
    <row r="108" spans="1:14" ht="16.5" thickBot="1" x14ac:dyDescent="0.3">
      <c r="A108" s="179">
        <v>640</v>
      </c>
      <c r="B108" s="180" t="s">
        <v>82</v>
      </c>
      <c r="C108" s="181">
        <v>97.74</v>
      </c>
      <c r="D108" s="65">
        <v>150</v>
      </c>
      <c r="E108" s="65">
        <v>150</v>
      </c>
      <c r="F108" s="65">
        <v>100</v>
      </c>
      <c r="G108" s="65">
        <v>100</v>
      </c>
      <c r="H108" s="89"/>
      <c r="I108" s="89"/>
      <c r="J108" s="89">
        <v>100</v>
      </c>
      <c r="K108" s="89">
        <v>100</v>
      </c>
      <c r="L108" s="89">
        <v>100</v>
      </c>
      <c r="M108" s="89">
        <v>100</v>
      </c>
      <c r="N108" s="89">
        <v>100</v>
      </c>
    </row>
    <row r="109" spans="1:14" ht="16.5" thickBot="1" x14ac:dyDescent="0.3">
      <c r="A109" s="169">
        <v>810</v>
      </c>
      <c r="B109" s="236" t="s">
        <v>134</v>
      </c>
      <c r="C109" s="237">
        <f>C105+C106+C107+C108</f>
        <v>75321.27</v>
      </c>
      <c r="D109" s="238">
        <f>D105+D106+D107+D108</f>
        <v>98420</v>
      </c>
      <c r="E109" s="238">
        <f>E105+E106+E107+E108</f>
        <v>97320</v>
      </c>
      <c r="F109" s="238">
        <f t="shared" ref="F109:G109" si="31">SUM(F105:F108)</f>
        <v>92100</v>
      </c>
      <c r="G109" s="238">
        <f t="shared" si="31"/>
        <v>92100</v>
      </c>
      <c r="H109" s="91">
        <f t="shared" ref="H109:J109" si="32">SUM(H105:H108)</f>
        <v>90911</v>
      </c>
      <c r="I109" s="91">
        <f t="shared" si="32"/>
        <v>158303</v>
      </c>
      <c r="J109" s="91">
        <f t="shared" si="32"/>
        <v>122600</v>
      </c>
      <c r="K109" s="91">
        <f>SUM(K105:K108)</f>
        <v>181600</v>
      </c>
      <c r="L109" s="91">
        <f>SUM(L105:L108)</f>
        <v>164100</v>
      </c>
      <c r="M109" s="91">
        <f>SUM(M105:M108)</f>
        <v>154100</v>
      </c>
      <c r="N109" s="91">
        <f>SUM(N105:N108)</f>
        <v>154100</v>
      </c>
    </row>
    <row r="110" spans="1:14" ht="13.5" thickBot="1" x14ac:dyDescent="0.25">
      <c r="A110" s="869"/>
      <c r="B110" s="870"/>
      <c r="C110" s="870"/>
      <c r="D110" s="870"/>
      <c r="E110" s="870"/>
      <c r="F110" s="870"/>
      <c r="G110" s="870"/>
      <c r="H110" s="870"/>
      <c r="I110" s="870"/>
      <c r="J110" s="870"/>
      <c r="K110" s="870"/>
      <c r="L110" s="870"/>
      <c r="M110" s="870"/>
      <c r="N110" s="871"/>
    </row>
    <row r="111" spans="1:14" ht="16.5" thickBot="1" x14ac:dyDescent="0.3">
      <c r="A111" s="976" t="s">
        <v>512</v>
      </c>
      <c r="B111" s="977"/>
      <c r="C111" s="977"/>
      <c r="D111" s="977"/>
      <c r="E111" s="977"/>
      <c r="F111" s="977"/>
      <c r="G111" s="977"/>
      <c r="H111" s="977"/>
      <c r="I111" s="977"/>
      <c r="J111" s="977"/>
      <c r="K111" s="977"/>
      <c r="L111" s="977"/>
      <c r="M111" s="977"/>
      <c r="N111" s="978"/>
    </row>
    <row r="112" spans="1:14" ht="16.5" thickBot="1" x14ac:dyDescent="0.3">
      <c r="A112" s="740">
        <v>640</v>
      </c>
      <c r="B112" s="741" t="s">
        <v>82</v>
      </c>
      <c r="C112" s="742" t="e">
        <f>C110+#REF!</f>
        <v>#REF!</v>
      </c>
      <c r="D112" s="743" t="e">
        <f>D110+#REF!</f>
        <v>#REF!</v>
      </c>
      <c r="E112" s="743" t="e">
        <f>E110+#REF!</f>
        <v>#REF!</v>
      </c>
      <c r="F112" s="743" t="e">
        <f>F110+#REF!</f>
        <v>#REF!</v>
      </c>
      <c r="G112" s="743" t="e">
        <f>G110+#REF!</f>
        <v>#REF!</v>
      </c>
      <c r="H112" s="743">
        <v>132000</v>
      </c>
      <c r="I112" s="743">
        <v>130000</v>
      </c>
      <c r="J112" s="743">
        <v>130000</v>
      </c>
      <c r="K112" s="743">
        <v>130000</v>
      </c>
      <c r="L112" s="743">
        <v>115000</v>
      </c>
      <c r="M112" s="743">
        <v>100000</v>
      </c>
      <c r="N112" s="743">
        <v>100000</v>
      </c>
    </row>
    <row r="113" spans="1:14" ht="13.5" thickBot="1" x14ac:dyDescent="0.25">
      <c r="A113" s="927" t="s">
        <v>513</v>
      </c>
      <c r="B113" s="928"/>
      <c r="C113" s="928"/>
      <c r="D113" s="928"/>
      <c r="E113" s="928"/>
      <c r="F113" s="928"/>
      <c r="G113" s="928"/>
      <c r="H113" s="928"/>
      <c r="I113" s="928"/>
      <c r="J113" s="928"/>
      <c r="K113" s="928"/>
      <c r="L113" s="928"/>
      <c r="M113" s="928"/>
      <c r="N113" s="929"/>
    </row>
    <row r="114" spans="1:14" ht="16.5" hidden="1" thickBot="1" x14ac:dyDescent="0.3">
      <c r="A114" s="744">
        <v>630</v>
      </c>
      <c r="B114" s="745" t="s">
        <v>81</v>
      </c>
      <c r="C114" s="746">
        <v>21034.880000000001</v>
      </c>
      <c r="D114" s="747"/>
      <c r="E114" s="747"/>
      <c r="F114" s="747"/>
      <c r="G114" s="747"/>
      <c r="H114" s="748"/>
      <c r="I114" s="748"/>
      <c r="J114" s="748"/>
      <c r="K114" s="748"/>
      <c r="L114" s="748"/>
      <c r="M114" s="735"/>
      <c r="N114" s="735"/>
    </row>
    <row r="115" spans="1:14" ht="16.5" thickBot="1" x14ac:dyDescent="0.3">
      <c r="A115" s="749">
        <v>640</v>
      </c>
      <c r="B115" s="750" t="s">
        <v>82</v>
      </c>
      <c r="C115" s="751" t="e">
        <f>C114+#REF!</f>
        <v>#REF!</v>
      </c>
      <c r="D115" s="416" t="e">
        <f>D114+#REF!</f>
        <v>#REF!</v>
      </c>
      <c r="E115" s="416" t="e">
        <f>E114+#REF!</f>
        <v>#REF!</v>
      </c>
      <c r="F115" s="416" t="e">
        <f>F114+#REF!</f>
        <v>#REF!</v>
      </c>
      <c r="G115" s="416" t="e">
        <f>G114+#REF!</f>
        <v>#REF!</v>
      </c>
      <c r="H115" s="416">
        <v>30000</v>
      </c>
      <c r="I115" s="416">
        <v>35000</v>
      </c>
      <c r="J115" s="416">
        <v>35000</v>
      </c>
      <c r="K115" s="416">
        <v>35000</v>
      </c>
      <c r="L115" s="416">
        <v>35000</v>
      </c>
      <c r="M115" s="416">
        <v>35000</v>
      </c>
      <c r="N115" s="416">
        <v>35000</v>
      </c>
    </row>
    <row r="116" spans="1:14" ht="13.5" thickBot="1" x14ac:dyDescent="0.25">
      <c r="A116" s="954" t="s">
        <v>514</v>
      </c>
      <c r="B116" s="955"/>
      <c r="C116" s="955"/>
      <c r="D116" s="955"/>
      <c r="E116" s="955"/>
      <c r="F116" s="955"/>
      <c r="G116" s="955"/>
      <c r="H116" s="955"/>
      <c r="I116" s="955"/>
      <c r="J116" s="955"/>
      <c r="K116" s="955"/>
      <c r="L116" s="955"/>
      <c r="M116" s="955"/>
      <c r="N116" s="956"/>
    </row>
    <row r="117" spans="1:14" ht="16.5" thickBot="1" x14ac:dyDescent="0.3">
      <c r="A117" s="740">
        <v>640</v>
      </c>
      <c r="B117" s="741" t="s">
        <v>82</v>
      </c>
      <c r="C117" s="742" t="e">
        <f>#REF!+#REF!+#REF!</f>
        <v>#REF!</v>
      </c>
      <c r="D117" s="743" t="e">
        <f>#REF!+#REF!+#REF!</f>
        <v>#REF!</v>
      </c>
      <c r="E117" s="743" t="e">
        <f>#REF!+#REF!+#REF!</f>
        <v>#REF!</v>
      </c>
      <c r="F117" s="743" t="e">
        <f>#REF!+#REF!+#REF!</f>
        <v>#REF!</v>
      </c>
      <c r="G117" s="743" t="e">
        <f>#REF!+#REF!+#REF!</f>
        <v>#REF!</v>
      </c>
      <c r="H117" s="743">
        <v>10000</v>
      </c>
      <c r="I117" s="743">
        <v>10000</v>
      </c>
      <c r="J117" s="743">
        <v>10000</v>
      </c>
      <c r="K117" s="743">
        <v>10000</v>
      </c>
      <c r="L117" s="743">
        <v>10000</v>
      </c>
      <c r="M117" s="743">
        <v>10000</v>
      </c>
      <c r="N117" s="743">
        <v>10000</v>
      </c>
    </row>
    <row r="118" spans="1:14" ht="13.5" thickBot="1" x14ac:dyDescent="0.25">
      <c r="A118" s="927" t="s">
        <v>515</v>
      </c>
      <c r="B118" s="928"/>
      <c r="C118" s="928"/>
      <c r="D118" s="928"/>
      <c r="E118" s="928"/>
      <c r="F118" s="928"/>
      <c r="G118" s="928"/>
      <c r="H118" s="928"/>
      <c r="I118" s="928"/>
      <c r="J118" s="928"/>
      <c r="K118" s="928"/>
      <c r="L118" s="928"/>
      <c r="M118" s="928"/>
      <c r="N118" s="929"/>
    </row>
    <row r="119" spans="1:14" ht="16.5" thickBot="1" x14ac:dyDescent="0.3">
      <c r="A119" s="740">
        <v>640</v>
      </c>
      <c r="B119" s="752" t="s">
        <v>82</v>
      </c>
      <c r="C119" s="742">
        <v>2500</v>
      </c>
      <c r="D119" s="753">
        <v>2000</v>
      </c>
      <c r="E119" s="753">
        <v>2000</v>
      </c>
      <c r="F119" s="753">
        <v>2000</v>
      </c>
      <c r="G119" s="753">
        <v>2000</v>
      </c>
      <c r="H119" s="753">
        <v>2000</v>
      </c>
      <c r="I119" s="753">
        <v>2000</v>
      </c>
      <c r="J119" s="753">
        <v>2000</v>
      </c>
      <c r="K119" s="753">
        <v>2000</v>
      </c>
      <c r="L119" s="753">
        <v>2000</v>
      </c>
      <c r="M119" s="753">
        <v>2000</v>
      </c>
      <c r="N119" s="753">
        <v>2000</v>
      </c>
    </row>
    <row r="120" spans="1:14" ht="13.5" thickBot="1" x14ac:dyDescent="0.25">
      <c r="A120" s="927" t="s">
        <v>516</v>
      </c>
      <c r="B120" s="928"/>
      <c r="C120" s="928"/>
      <c r="D120" s="928"/>
      <c r="E120" s="928"/>
      <c r="F120" s="928"/>
      <c r="G120" s="928"/>
      <c r="H120" s="928"/>
      <c r="I120" s="928"/>
      <c r="J120" s="928"/>
      <c r="K120" s="928"/>
      <c r="L120" s="928"/>
      <c r="M120" s="928"/>
      <c r="N120" s="929"/>
    </row>
    <row r="121" spans="1:14" ht="16.5" thickBot="1" x14ac:dyDescent="0.3">
      <c r="A121" s="740">
        <v>640</v>
      </c>
      <c r="B121" s="754" t="s">
        <v>82</v>
      </c>
      <c r="C121" s="742">
        <v>2612.9299999999998</v>
      </c>
      <c r="D121" s="753">
        <v>1660</v>
      </c>
      <c r="E121" s="753">
        <v>1660</v>
      </c>
      <c r="F121" s="753">
        <v>1660</v>
      </c>
      <c r="G121" s="753">
        <v>1660</v>
      </c>
      <c r="H121" s="753">
        <v>2000</v>
      </c>
      <c r="I121" s="753">
        <v>2000</v>
      </c>
      <c r="J121" s="753">
        <v>3000</v>
      </c>
      <c r="K121" s="753">
        <v>3000</v>
      </c>
      <c r="L121" s="753">
        <v>3000</v>
      </c>
      <c r="M121" s="753">
        <v>3000</v>
      </c>
      <c r="N121" s="753">
        <v>3000</v>
      </c>
    </row>
    <row r="122" spans="1:14" ht="13.5" thickBot="1" x14ac:dyDescent="0.25">
      <c r="A122" s="927" t="s">
        <v>517</v>
      </c>
      <c r="B122" s="928"/>
      <c r="C122" s="928"/>
      <c r="D122" s="928"/>
      <c r="E122" s="928"/>
      <c r="F122" s="928"/>
      <c r="G122" s="928"/>
      <c r="H122" s="928"/>
      <c r="I122" s="928"/>
      <c r="J122" s="928"/>
      <c r="K122" s="928"/>
      <c r="L122" s="928"/>
      <c r="M122" s="928"/>
      <c r="N122" s="929"/>
    </row>
    <row r="123" spans="1:14" ht="16.5" thickBot="1" x14ac:dyDescent="0.3">
      <c r="A123" s="740">
        <v>640</v>
      </c>
      <c r="B123" s="754" t="s">
        <v>82</v>
      </c>
      <c r="C123" s="742">
        <v>1330.2</v>
      </c>
      <c r="D123" s="753">
        <v>1500</v>
      </c>
      <c r="E123" s="753">
        <v>1500</v>
      </c>
      <c r="F123" s="753">
        <v>1500</v>
      </c>
      <c r="G123" s="753"/>
      <c r="H123" s="753">
        <v>1600</v>
      </c>
      <c r="I123" s="753">
        <v>1600</v>
      </c>
      <c r="J123" s="753">
        <v>1800</v>
      </c>
      <c r="K123" s="753">
        <v>1800</v>
      </c>
      <c r="L123" s="753">
        <v>1800</v>
      </c>
      <c r="M123" s="753">
        <v>1800</v>
      </c>
      <c r="N123" s="753">
        <v>1800</v>
      </c>
    </row>
    <row r="124" spans="1:14" ht="13.5" thickBot="1" x14ac:dyDescent="0.25">
      <c r="A124" s="927" t="s">
        <v>518</v>
      </c>
      <c r="B124" s="928"/>
      <c r="C124" s="928"/>
      <c r="D124" s="928"/>
      <c r="E124" s="928"/>
      <c r="F124" s="928"/>
      <c r="G124" s="928"/>
      <c r="H124" s="928"/>
      <c r="I124" s="928"/>
      <c r="J124" s="928"/>
      <c r="K124" s="928"/>
      <c r="L124" s="928"/>
      <c r="M124" s="928"/>
      <c r="N124" s="929"/>
    </row>
    <row r="125" spans="1:14" ht="16.5" thickBot="1" x14ac:dyDescent="0.3">
      <c r="A125" s="740">
        <v>640</v>
      </c>
      <c r="B125" s="755" t="s">
        <v>82</v>
      </c>
      <c r="C125" s="756">
        <v>1000</v>
      </c>
      <c r="D125" s="757">
        <v>1000</v>
      </c>
      <c r="E125" s="757">
        <v>1000</v>
      </c>
      <c r="F125" s="757">
        <v>1000</v>
      </c>
      <c r="G125" s="757">
        <v>1000</v>
      </c>
      <c r="H125" s="757">
        <v>1500</v>
      </c>
      <c r="I125" s="757">
        <v>1500</v>
      </c>
      <c r="J125" s="757">
        <v>1600</v>
      </c>
      <c r="K125" s="757">
        <v>1600</v>
      </c>
      <c r="L125" s="757">
        <v>1600</v>
      </c>
      <c r="M125" s="757">
        <v>1600</v>
      </c>
      <c r="N125" s="757">
        <v>1600</v>
      </c>
    </row>
    <row r="126" spans="1:14" ht="12" customHeight="1" x14ac:dyDescent="0.25">
      <c r="A126" s="246"/>
      <c r="B126" s="153"/>
      <c r="C126" s="247"/>
      <c r="D126" s="248"/>
      <c r="E126" s="248"/>
      <c r="F126" s="248"/>
      <c r="G126" s="248"/>
      <c r="H126" s="108"/>
      <c r="I126" s="108"/>
      <c r="J126" s="108"/>
      <c r="K126" s="108"/>
      <c r="L126" s="108"/>
    </row>
    <row r="127" spans="1:14" ht="12" customHeight="1" x14ac:dyDescent="0.25">
      <c r="A127" s="175"/>
      <c r="B127" s="153"/>
      <c r="C127" s="247"/>
      <c r="D127" s="248"/>
      <c r="E127" s="248"/>
      <c r="F127" s="248"/>
      <c r="G127" s="248"/>
      <c r="H127" s="108"/>
      <c r="I127" s="108"/>
      <c r="J127" s="108"/>
      <c r="K127" s="108"/>
      <c r="L127" s="108"/>
    </row>
    <row r="128" spans="1:14" ht="87" customHeight="1" x14ac:dyDescent="0.25">
      <c r="A128" s="175"/>
      <c r="B128" s="153"/>
      <c r="C128" s="247"/>
      <c r="D128" s="248"/>
      <c r="E128" s="248"/>
      <c r="F128" s="248"/>
      <c r="G128" s="248"/>
      <c r="H128" s="108"/>
      <c r="I128" s="108"/>
      <c r="J128" s="108"/>
      <c r="K128" s="108"/>
      <c r="L128" s="108"/>
    </row>
    <row r="129" spans="1:15" ht="17.25" customHeight="1" thickBot="1" x14ac:dyDescent="0.3">
      <c r="A129" s="175"/>
      <c r="B129" s="153"/>
      <c r="C129" s="247"/>
      <c r="D129" s="248"/>
      <c r="E129" s="248"/>
      <c r="F129" s="248"/>
      <c r="G129" s="248"/>
      <c r="H129" s="108"/>
      <c r="I129" s="108"/>
      <c r="J129" s="108"/>
      <c r="K129" s="108"/>
      <c r="L129" s="108"/>
    </row>
    <row r="130" spans="1:15" ht="16.5" customHeight="1" x14ac:dyDescent="0.2">
      <c r="A130" s="950" t="s">
        <v>519</v>
      </c>
      <c r="B130" s="951"/>
      <c r="C130" s="853"/>
      <c r="D130" s="250" t="s">
        <v>76</v>
      </c>
      <c r="E130" s="250" t="s">
        <v>34</v>
      </c>
      <c r="F130" s="250" t="s">
        <v>90</v>
      </c>
      <c r="G130" s="438" t="s">
        <v>76</v>
      </c>
      <c r="H130" s="51" t="s">
        <v>75</v>
      </c>
      <c r="I130" s="52" t="s">
        <v>75</v>
      </c>
      <c r="J130" s="52" t="s">
        <v>76</v>
      </c>
      <c r="K130" s="52" t="s">
        <v>34</v>
      </c>
      <c r="L130" s="52" t="s">
        <v>76</v>
      </c>
      <c r="M130" s="52" t="s">
        <v>9</v>
      </c>
      <c r="N130" s="52" t="s">
        <v>76</v>
      </c>
    </row>
    <row r="131" spans="1:15" ht="13.5" thickBot="1" x14ac:dyDescent="0.25">
      <c r="A131" s="952"/>
      <c r="B131" s="953"/>
      <c r="C131" s="854"/>
      <c r="D131" s="251" t="s">
        <v>3</v>
      </c>
      <c r="E131" s="251" t="s">
        <v>3</v>
      </c>
      <c r="F131" s="251" t="s">
        <v>91</v>
      </c>
      <c r="G131" s="439" t="s">
        <v>3</v>
      </c>
      <c r="H131" s="337" t="s">
        <v>4</v>
      </c>
      <c r="I131" s="54">
        <v>2018</v>
      </c>
      <c r="J131" s="54" t="s">
        <v>226</v>
      </c>
      <c r="K131" s="56" t="s">
        <v>226</v>
      </c>
      <c r="L131" s="56" t="s">
        <v>232</v>
      </c>
      <c r="M131" s="56" t="s">
        <v>235</v>
      </c>
      <c r="N131" s="56" t="s">
        <v>484</v>
      </c>
    </row>
    <row r="132" spans="1:15" ht="15.75" x14ac:dyDescent="0.25">
      <c r="A132" s="84">
        <v>610</v>
      </c>
      <c r="B132" s="187" t="s">
        <v>79</v>
      </c>
      <c r="C132" s="379">
        <v>2300</v>
      </c>
      <c r="D132" s="61">
        <v>8000</v>
      </c>
      <c r="E132" s="157">
        <v>8000</v>
      </c>
      <c r="F132" s="61">
        <v>8000</v>
      </c>
      <c r="G132" s="157">
        <v>8000</v>
      </c>
      <c r="H132" s="64">
        <v>9990</v>
      </c>
      <c r="I132" s="64">
        <v>9715</v>
      </c>
      <c r="J132" s="64">
        <v>11550</v>
      </c>
      <c r="K132" s="65">
        <v>11550</v>
      </c>
      <c r="L132" s="65">
        <v>11550</v>
      </c>
      <c r="M132" s="65">
        <v>11550</v>
      </c>
      <c r="N132" s="65">
        <v>11550</v>
      </c>
    </row>
    <row r="133" spans="1:15" ht="15.75" x14ac:dyDescent="0.25">
      <c r="A133" s="66">
        <v>620</v>
      </c>
      <c r="B133" s="67" t="s">
        <v>80</v>
      </c>
      <c r="C133" s="380">
        <v>800</v>
      </c>
      <c r="D133" s="69">
        <v>3000</v>
      </c>
      <c r="E133" s="145">
        <v>3000</v>
      </c>
      <c r="F133" s="69">
        <v>3000</v>
      </c>
      <c r="G133" s="145">
        <v>3000</v>
      </c>
      <c r="H133" s="70">
        <v>3397</v>
      </c>
      <c r="I133" s="70">
        <v>3369</v>
      </c>
      <c r="J133" s="70">
        <v>3985</v>
      </c>
      <c r="K133" s="69">
        <v>4000</v>
      </c>
      <c r="L133" s="69">
        <v>5000</v>
      </c>
      <c r="M133" s="69">
        <v>5000</v>
      </c>
      <c r="N133" s="69">
        <v>5000</v>
      </c>
    </row>
    <row r="134" spans="1:15" ht="15.75" x14ac:dyDescent="0.25">
      <c r="A134" s="66">
        <v>630</v>
      </c>
      <c r="B134" s="403" t="s">
        <v>81</v>
      </c>
      <c r="C134" s="378">
        <v>1348.6</v>
      </c>
      <c r="D134" s="369">
        <v>10000</v>
      </c>
      <c r="E134" s="372">
        <v>10000</v>
      </c>
      <c r="F134" s="369">
        <v>13000</v>
      </c>
      <c r="G134" s="372">
        <v>13000</v>
      </c>
      <c r="H134" s="70">
        <v>1015</v>
      </c>
      <c r="I134" s="70">
        <v>916</v>
      </c>
      <c r="J134" s="70">
        <v>1500</v>
      </c>
      <c r="K134" s="69">
        <v>4000</v>
      </c>
      <c r="L134" s="69">
        <v>5000</v>
      </c>
      <c r="M134" s="69">
        <v>5000</v>
      </c>
      <c r="N134" s="69">
        <v>5000</v>
      </c>
    </row>
    <row r="135" spans="1:15" ht="16.5" thickBot="1" x14ac:dyDescent="0.3">
      <c r="A135" s="78">
        <v>640</v>
      </c>
      <c r="B135" s="243" t="s">
        <v>82</v>
      </c>
      <c r="C135" s="136"/>
      <c r="D135" s="381"/>
      <c r="E135" s="382"/>
      <c r="F135" s="381"/>
      <c r="G135" s="382"/>
      <c r="H135" s="74"/>
      <c r="I135" s="76"/>
      <c r="J135" s="76">
        <v>100</v>
      </c>
      <c r="K135" s="185">
        <v>100</v>
      </c>
      <c r="L135" s="185">
        <v>100</v>
      </c>
      <c r="M135" s="185">
        <v>100</v>
      </c>
      <c r="N135" s="185">
        <v>100</v>
      </c>
    </row>
    <row r="136" spans="1:15" ht="16.5" thickBot="1" x14ac:dyDescent="0.3">
      <c r="A136" s="252"/>
      <c r="B136" s="239" t="s">
        <v>135</v>
      </c>
      <c r="C136" s="240">
        <f>C132+C133+C134</f>
        <v>4448.6000000000004</v>
      </c>
      <c r="D136" s="241">
        <f>D132+D133+D134</f>
        <v>21000</v>
      </c>
      <c r="E136" s="241">
        <f>E132+E133+E134</f>
        <v>21000</v>
      </c>
      <c r="F136" s="241">
        <f>F132+F133+F134</f>
        <v>24000</v>
      </c>
      <c r="G136" s="241">
        <f>G132+G133+G134</f>
        <v>24000</v>
      </c>
      <c r="H136" s="241">
        <f t="shared" ref="H136:J136" si="33">SUM(H132:H135)</f>
        <v>14402</v>
      </c>
      <c r="I136" s="739">
        <f t="shared" si="33"/>
        <v>14000</v>
      </c>
      <c r="J136" s="739">
        <f t="shared" si="33"/>
        <v>17135</v>
      </c>
      <c r="K136" s="241">
        <f>SUM(K132:K135)</f>
        <v>19650</v>
      </c>
      <c r="L136" s="241">
        <f>SUM(L132:L135)</f>
        <v>21650</v>
      </c>
      <c r="M136" s="241">
        <f>SUM(M132:M135)</f>
        <v>21650</v>
      </c>
      <c r="N136" s="241">
        <f>SUM(N132:N135)</f>
        <v>21650</v>
      </c>
    </row>
    <row r="137" spans="1:15" ht="13.5" thickBot="1" x14ac:dyDescent="0.25">
      <c r="A137" s="921" t="s">
        <v>520</v>
      </c>
      <c r="B137" s="922"/>
      <c r="C137" s="922"/>
      <c r="D137" s="922"/>
      <c r="E137" s="922"/>
      <c r="F137" s="922"/>
      <c r="G137" s="922"/>
      <c r="H137" s="922"/>
      <c r="I137" s="922"/>
      <c r="J137" s="922"/>
      <c r="K137" s="922"/>
      <c r="L137" s="922"/>
      <c r="M137" s="922"/>
      <c r="N137" s="923"/>
    </row>
    <row r="138" spans="1:15" ht="16.5" thickBot="1" x14ac:dyDescent="0.3">
      <c r="A138" s="736">
        <v>640</v>
      </c>
      <c r="B138" s="245" t="s">
        <v>82</v>
      </c>
      <c r="C138" s="642">
        <v>2700</v>
      </c>
      <c r="D138" s="241">
        <v>4000</v>
      </c>
      <c r="E138" s="241">
        <v>4000</v>
      </c>
      <c r="F138" s="241">
        <v>4000</v>
      </c>
      <c r="G138" s="241">
        <v>4000</v>
      </c>
      <c r="H138" s="241">
        <v>6000</v>
      </c>
      <c r="I138" s="241">
        <v>6000</v>
      </c>
      <c r="J138" s="241">
        <v>6000</v>
      </c>
      <c r="K138" s="241">
        <v>6000</v>
      </c>
      <c r="L138" s="241">
        <v>6000</v>
      </c>
      <c r="M138" s="241">
        <v>6000</v>
      </c>
      <c r="N138" s="241">
        <v>6000</v>
      </c>
    </row>
    <row r="139" spans="1:15" ht="13.5" thickBot="1" x14ac:dyDescent="0.25">
      <c r="A139" s="979" t="s">
        <v>521</v>
      </c>
      <c r="B139" s="980"/>
      <c r="C139" s="980"/>
      <c r="D139" s="980"/>
      <c r="E139" s="980"/>
      <c r="F139" s="980"/>
      <c r="G139" s="980"/>
      <c r="H139" s="980"/>
      <c r="I139" s="980"/>
      <c r="J139" s="980"/>
      <c r="K139" s="980"/>
      <c r="L139" s="980"/>
      <c r="M139" s="980"/>
      <c r="N139" s="981"/>
    </row>
    <row r="140" spans="1:15" ht="16.5" thickBot="1" x14ac:dyDescent="0.3">
      <c r="A140" s="737">
        <v>640</v>
      </c>
      <c r="B140" s="218" t="s">
        <v>82</v>
      </c>
      <c r="C140" s="253">
        <v>10000</v>
      </c>
      <c r="D140" s="254">
        <v>10000</v>
      </c>
      <c r="E140" s="254">
        <v>10000</v>
      </c>
      <c r="F140" s="254">
        <v>10000</v>
      </c>
      <c r="G140" s="254">
        <v>10000</v>
      </c>
      <c r="H140" s="254">
        <v>12000</v>
      </c>
      <c r="I140" s="254">
        <v>10000</v>
      </c>
      <c r="J140" s="254">
        <v>8000</v>
      </c>
      <c r="K140" s="254">
        <v>8000</v>
      </c>
      <c r="L140" s="254">
        <v>8000</v>
      </c>
      <c r="M140" s="254">
        <v>0</v>
      </c>
      <c r="N140" s="254">
        <v>0</v>
      </c>
      <c r="O140" s="735"/>
    </row>
    <row r="141" spans="1:15" ht="13.5" thickBot="1" x14ac:dyDescent="0.25">
      <c r="A141" s="944" t="s">
        <v>522</v>
      </c>
      <c r="B141" s="945"/>
      <c r="C141" s="945"/>
      <c r="D141" s="945"/>
      <c r="E141" s="945"/>
      <c r="F141" s="945"/>
      <c r="G141" s="945"/>
      <c r="H141" s="945"/>
      <c r="I141" s="945"/>
      <c r="J141" s="945"/>
      <c r="K141" s="945"/>
      <c r="L141" s="945"/>
      <c r="M141" s="945"/>
      <c r="N141" s="946"/>
    </row>
    <row r="142" spans="1:15" ht="16.5" thickBot="1" x14ac:dyDescent="0.3">
      <c r="A142" s="738">
        <v>640</v>
      </c>
      <c r="B142" s="243" t="s">
        <v>136</v>
      </c>
      <c r="C142" s="244">
        <v>6000</v>
      </c>
      <c r="D142" s="255">
        <v>6000</v>
      </c>
      <c r="E142" s="255">
        <v>6000</v>
      </c>
      <c r="F142" s="255">
        <v>6000</v>
      </c>
      <c r="G142" s="255">
        <v>6000</v>
      </c>
      <c r="H142" s="241">
        <v>6000</v>
      </c>
      <c r="I142" s="241">
        <v>6000</v>
      </c>
      <c r="J142" s="241">
        <v>6000</v>
      </c>
      <c r="K142" s="241">
        <v>6000</v>
      </c>
      <c r="L142" s="241">
        <v>6000</v>
      </c>
      <c r="M142" s="241">
        <v>6000</v>
      </c>
      <c r="N142" s="241">
        <v>6000</v>
      </c>
    </row>
    <row r="143" spans="1:15" ht="13.5" thickBot="1" x14ac:dyDescent="0.25">
      <c r="A143" s="927" t="s">
        <v>523</v>
      </c>
      <c r="B143" s="928"/>
      <c r="C143" s="928"/>
      <c r="D143" s="928"/>
      <c r="E143" s="928"/>
      <c r="F143" s="928"/>
      <c r="G143" s="928"/>
      <c r="H143" s="928"/>
      <c r="I143" s="928"/>
      <c r="J143" s="928"/>
      <c r="K143" s="928"/>
      <c r="L143" s="928"/>
      <c r="M143" s="928"/>
      <c r="N143" s="929"/>
    </row>
    <row r="144" spans="1:15" ht="16.5" thickBot="1" x14ac:dyDescent="0.3">
      <c r="A144" s="749">
        <v>640</v>
      </c>
      <c r="B144" s="752" t="s">
        <v>82</v>
      </c>
      <c r="C144" s="742"/>
      <c r="D144" s="743"/>
      <c r="E144" s="743"/>
      <c r="F144" s="417"/>
      <c r="G144" s="417"/>
      <c r="H144" s="417">
        <v>2000</v>
      </c>
      <c r="I144" s="417">
        <v>2000</v>
      </c>
      <c r="J144" s="417">
        <v>3000</v>
      </c>
      <c r="K144" s="417">
        <v>3000</v>
      </c>
      <c r="L144" s="417">
        <v>3000</v>
      </c>
      <c r="M144" s="417">
        <v>3000</v>
      </c>
      <c r="N144" s="417">
        <v>3000</v>
      </c>
    </row>
    <row r="145" spans="1:15" ht="13.5" thickBot="1" x14ac:dyDescent="0.25">
      <c r="A145" s="924" t="s">
        <v>524</v>
      </c>
      <c r="B145" s="925"/>
      <c r="C145" s="925"/>
      <c r="D145" s="925"/>
      <c r="E145" s="925"/>
      <c r="F145" s="925"/>
      <c r="G145" s="925"/>
      <c r="H145" s="925"/>
      <c r="I145" s="925"/>
      <c r="J145" s="925"/>
      <c r="K145" s="925"/>
      <c r="L145" s="925"/>
      <c r="M145" s="925"/>
      <c r="N145" s="926"/>
    </row>
    <row r="146" spans="1:15" ht="16.5" thickBot="1" x14ac:dyDescent="0.3">
      <c r="A146" s="587">
        <v>640</v>
      </c>
      <c r="B146" s="192" t="s">
        <v>82</v>
      </c>
      <c r="C146" s="244"/>
      <c r="D146" s="255"/>
      <c r="E146" s="255"/>
      <c r="F146" s="241"/>
      <c r="G146" s="241"/>
      <c r="H146" s="241"/>
      <c r="I146" s="241">
        <v>8000</v>
      </c>
      <c r="J146" s="241">
        <v>0</v>
      </c>
      <c r="K146" s="241">
        <v>0</v>
      </c>
      <c r="L146" s="241">
        <v>0</v>
      </c>
      <c r="M146" s="241"/>
      <c r="N146" s="241"/>
    </row>
    <row r="147" spans="1:15" ht="16.5" thickBot="1" x14ac:dyDescent="0.3">
      <c r="A147" s="200"/>
      <c r="B147" s="872"/>
      <c r="C147" s="244"/>
      <c r="D147" s="255"/>
      <c r="E147" s="255"/>
      <c r="F147" s="254"/>
      <c r="G147" s="254"/>
      <c r="H147" s="254"/>
      <c r="I147" s="254"/>
      <c r="J147" s="254"/>
      <c r="K147" s="254"/>
      <c r="L147" s="254"/>
      <c r="M147" s="254"/>
      <c r="N147" s="254"/>
    </row>
    <row r="148" spans="1:15" ht="16.5" thickBot="1" x14ac:dyDescent="0.3">
      <c r="A148" s="749">
        <v>640</v>
      </c>
      <c r="B148" s="873" t="s">
        <v>137</v>
      </c>
      <c r="C148" s="874"/>
      <c r="D148" s="417"/>
      <c r="E148" s="417"/>
      <c r="F148" s="417"/>
      <c r="G148" s="417"/>
      <c r="H148" s="417">
        <f>SUM(H112+H115+H117+H119+H121+H123+H125+H144)</f>
        <v>181100</v>
      </c>
      <c r="I148" s="417">
        <v>184100</v>
      </c>
      <c r="J148" s="417">
        <f>SUM(J112+J115+J117+J119+J121+J123+J125+J144)</f>
        <v>186400</v>
      </c>
      <c r="K148" s="417">
        <f>SUM(K112+K115+K117+K119+K121+K123+K125+K144)</f>
        <v>186400</v>
      </c>
      <c r="L148" s="417">
        <f>SUM(L112+L115+L117+L119+L121+L123+L125+L144)</f>
        <v>171400</v>
      </c>
      <c r="M148" s="417">
        <v>156400</v>
      </c>
      <c r="N148" s="417">
        <v>156400</v>
      </c>
      <c r="O148" s="727"/>
    </row>
    <row r="149" spans="1:15" ht="16.5" thickBot="1" x14ac:dyDescent="0.3">
      <c r="A149" s="92"/>
      <c r="B149" s="243"/>
      <c r="C149" s="244"/>
      <c r="D149" s="255"/>
      <c r="E149" s="255"/>
      <c r="F149" s="255">
        <v>1201</v>
      </c>
      <c r="G149" s="255">
        <v>1202</v>
      </c>
      <c r="H149" s="255"/>
      <c r="I149" s="255"/>
      <c r="J149" s="255"/>
      <c r="K149" s="255"/>
      <c r="L149" s="255"/>
      <c r="M149" s="255"/>
      <c r="N149" s="255"/>
    </row>
    <row r="150" spans="1:15" ht="16.5" thickBot="1" x14ac:dyDescent="0.3">
      <c r="A150" s="252"/>
      <c r="B150" s="139" t="s">
        <v>138</v>
      </c>
      <c r="C150" s="80" t="e">
        <f>C112+C115+C117+C119+C121+C123+C125+C136+C138+C140+C142+C149</f>
        <v>#REF!</v>
      </c>
      <c r="D150" s="186" t="e">
        <f>D112+D115+D117+D119+D121+D123+D125+D136+D138+D140+D142+D149</f>
        <v>#REF!</v>
      </c>
      <c r="E150" s="186" t="e">
        <f>E112+E115+E117+E119+E121+E123+E125+E136+E138+E140+E142+E149</f>
        <v>#REF!</v>
      </c>
      <c r="F150" s="186" t="e">
        <f>F112+F115+F117+F119+F121+F123+F125+F136+F138+F140+F142+F149</f>
        <v>#REF!</v>
      </c>
      <c r="G150" s="186" t="e">
        <f>G112+G115+G117+G119+G121+G123+G125+G136+G138+G140+G142+G149</f>
        <v>#REF!</v>
      </c>
      <c r="H150" s="186">
        <f>SUM(H136+H138+H140+H142+H148)</f>
        <v>219502</v>
      </c>
      <c r="I150" s="186">
        <f>SUM(I136+I138+I140+I142+I146+I148)</f>
        <v>228100</v>
      </c>
      <c r="J150" s="186">
        <f>SUM(J136+J138+J140+J142+J146+J147+J148)</f>
        <v>223535</v>
      </c>
      <c r="K150" s="186">
        <f>SUM(K136+K138+K140+K142+K148)</f>
        <v>226050</v>
      </c>
      <c r="L150" s="186">
        <f>SUM(L136+L138+L140+L142+L148)</f>
        <v>213050</v>
      </c>
      <c r="M150" s="186">
        <f>SUM(M136+M138+M140+M142+M148)</f>
        <v>190050</v>
      </c>
      <c r="N150" s="186">
        <f>SUM(N136+N138+N140+N142+N148)</f>
        <v>190050</v>
      </c>
    </row>
    <row r="151" spans="1:15" ht="15.75" customHeight="1" x14ac:dyDescent="0.2">
      <c r="A151" s="974" t="s">
        <v>139</v>
      </c>
      <c r="B151" s="930" t="s">
        <v>525</v>
      </c>
      <c r="C151" s="931"/>
      <c r="D151" s="931"/>
      <c r="E151" s="931"/>
      <c r="F151" s="931"/>
      <c r="G151" s="931"/>
      <c r="H151" s="931"/>
      <c r="I151" s="931"/>
      <c r="J151" s="931"/>
      <c r="K151" s="931"/>
      <c r="L151" s="931"/>
      <c r="M151" s="931"/>
      <c r="N151" s="932"/>
    </row>
    <row r="152" spans="1:15" ht="13.5" customHeight="1" thickBot="1" x14ac:dyDescent="0.25">
      <c r="A152" s="975"/>
      <c r="B152" s="933"/>
      <c r="C152" s="934"/>
      <c r="D152" s="934"/>
      <c r="E152" s="934"/>
      <c r="F152" s="934"/>
      <c r="G152" s="934"/>
      <c r="H152" s="934"/>
      <c r="I152" s="934"/>
      <c r="J152" s="934"/>
      <c r="K152" s="934"/>
      <c r="L152" s="934"/>
      <c r="M152" s="934"/>
      <c r="N152" s="935"/>
    </row>
    <row r="153" spans="1:15" ht="15.75" x14ac:dyDescent="0.25">
      <c r="A153" s="84">
        <v>630</v>
      </c>
      <c r="B153" s="187" t="s">
        <v>81</v>
      </c>
      <c r="C153" s="229">
        <v>648.09</v>
      </c>
      <c r="D153" s="61">
        <v>2500</v>
      </c>
      <c r="E153" s="61">
        <v>2500</v>
      </c>
      <c r="F153" s="61">
        <v>2500</v>
      </c>
      <c r="G153" s="61">
        <v>2500</v>
      </c>
      <c r="H153" s="61">
        <v>1027</v>
      </c>
      <c r="I153" s="61">
        <v>1186</v>
      </c>
      <c r="J153" s="61">
        <v>2500</v>
      </c>
      <c r="K153" s="61">
        <v>2500</v>
      </c>
      <c r="L153" s="61">
        <v>2500</v>
      </c>
      <c r="M153" s="61">
        <v>2500</v>
      </c>
      <c r="N153" s="61">
        <v>2500</v>
      </c>
    </row>
    <row r="154" spans="1:15" ht="16.5" thickBot="1" x14ac:dyDescent="0.3">
      <c r="A154" s="66">
        <v>640</v>
      </c>
      <c r="B154" s="184" t="s">
        <v>82</v>
      </c>
      <c r="C154" s="73"/>
      <c r="D154" s="185">
        <v>500</v>
      </c>
      <c r="E154" s="185">
        <v>500</v>
      </c>
      <c r="F154" s="185">
        <v>500</v>
      </c>
      <c r="G154" s="185">
        <v>500</v>
      </c>
      <c r="H154" s="185"/>
      <c r="I154" s="185">
        <v>1000</v>
      </c>
      <c r="J154" s="185">
        <v>1000</v>
      </c>
      <c r="K154" s="185">
        <v>1000</v>
      </c>
      <c r="L154" s="185">
        <v>1500</v>
      </c>
      <c r="M154" s="185">
        <v>1500</v>
      </c>
      <c r="N154" s="185">
        <v>1500</v>
      </c>
    </row>
    <row r="155" spans="1:15" ht="16.5" thickBot="1" x14ac:dyDescent="0.3">
      <c r="A155" s="66"/>
      <c r="B155" s="139" t="s">
        <v>140</v>
      </c>
      <c r="C155" s="80">
        <f>C153+C154</f>
        <v>648.09</v>
      </c>
      <c r="D155" s="186">
        <f>D153+D154</f>
        <v>3000</v>
      </c>
      <c r="E155" s="186">
        <f>E153+E154</f>
        <v>3000</v>
      </c>
      <c r="F155" s="186">
        <f>F153+F154</f>
        <v>3000</v>
      </c>
      <c r="G155" s="186">
        <f>G153+G154</f>
        <v>3000</v>
      </c>
      <c r="H155" s="186">
        <f>SUM(H153:H154)</f>
        <v>1027</v>
      </c>
      <c r="I155" s="186">
        <f>SUM(I153:I154)</f>
        <v>2186</v>
      </c>
      <c r="J155" s="186">
        <f>SUM(J153:J154)</f>
        <v>3500</v>
      </c>
      <c r="K155" s="186">
        <v>4000</v>
      </c>
      <c r="L155" s="186">
        <f>SUM(L153:L154)</f>
        <v>4000</v>
      </c>
      <c r="M155" s="186">
        <f>SUM(M153:M154)</f>
        <v>4000</v>
      </c>
      <c r="N155" s="186">
        <f>SUM(N153:N154)</f>
        <v>4000</v>
      </c>
    </row>
    <row r="156" spans="1:15" ht="16.5" thickBot="1" x14ac:dyDescent="0.3">
      <c r="A156" s="92"/>
      <c r="B156" s="93" t="s">
        <v>141</v>
      </c>
      <c r="C156" s="256" t="e">
        <f>C109+C150+C155</f>
        <v>#REF!</v>
      </c>
      <c r="D156" s="257" t="e">
        <f t="shared" ref="D156:J156" si="34">SUM(D109+D150+D155)</f>
        <v>#REF!</v>
      </c>
      <c r="E156" s="257" t="e">
        <f t="shared" si="34"/>
        <v>#REF!</v>
      </c>
      <c r="F156" s="257" t="e">
        <f t="shared" si="34"/>
        <v>#REF!</v>
      </c>
      <c r="G156" s="257" t="e">
        <f t="shared" si="34"/>
        <v>#REF!</v>
      </c>
      <c r="H156" s="257">
        <f t="shared" si="34"/>
        <v>311440</v>
      </c>
      <c r="I156" s="257">
        <f t="shared" si="34"/>
        <v>388589</v>
      </c>
      <c r="J156" s="257">
        <f t="shared" si="34"/>
        <v>349635</v>
      </c>
      <c r="K156" s="257">
        <f>SUM(K109+K150+K155)</f>
        <v>411650</v>
      </c>
      <c r="L156" s="257">
        <f>SUM(L109+L150+L155)</f>
        <v>381150</v>
      </c>
      <c r="M156" s="257">
        <f>SUM(M109+M150+M155)</f>
        <v>348150</v>
      </c>
      <c r="N156" s="257">
        <f>SUM(N109+N150+N155)</f>
        <v>348150</v>
      </c>
    </row>
    <row r="157" spans="1:15" ht="16.5" thickBot="1" x14ac:dyDescent="0.3">
      <c r="A157" s="92"/>
      <c r="B157" s="97" t="s">
        <v>142</v>
      </c>
      <c r="C157" s="258"/>
      <c r="D157" s="260">
        <v>17800</v>
      </c>
      <c r="E157" s="259">
        <v>24491</v>
      </c>
      <c r="F157" s="259">
        <v>29501</v>
      </c>
      <c r="G157" s="259">
        <v>29502</v>
      </c>
      <c r="H157" s="259">
        <v>19488</v>
      </c>
      <c r="I157" s="259">
        <v>32974</v>
      </c>
      <c r="J157" s="259">
        <v>179000</v>
      </c>
      <c r="K157" s="259">
        <v>209194</v>
      </c>
      <c r="L157" s="259">
        <v>166900</v>
      </c>
      <c r="M157" s="259">
        <v>25000</v>
      </c>
      <c r="N157" s="259">
        <v>25000</v>
      </c>
    </row>
    <row r="158" spans="1:15" ht="16.5" thickBot="1" x14ac:dyDescent="0.3">
      <c r="A158" s="169"/>
      <c r="B158" s="170" t="s">
        <v>143</v>
      </c>
      <c r="C158" s="261" t="e">
        <f>C156+C157</f>
        <v>#REF!</v>
      </c>
      <c r="D158" s="262" t="e">
        <f t="shared" ref="D158:G158" si="35">SUM(D156:D157)</f>
        <v>#REF!</v>
      </c>
      <c r="E158" s="262" t="e">
        <f t="shared" si="35"/>
        <v>#REF!</v>
      </c>
      <c r="F158" s="262" t="e">
        <f t="shared" si="35"/>
        <v>#REF!</v>
      </c>
      <c r="G158" s="262" t="e">
        <f t="shared" si="35"/>
        <v>#REF!</v>
      </c>
      <c r="H158" s="262">
        <f>SUM(H109+H150+H155+H157)</f>
        <v>330928</v>
      </c>
      <c r="I158" s="262">
        <f t="shared" ref="I158:N158" si="36">SUM(I156:I157)</f>
        <v>421563</v>
      </c>
      <c r="J158" s="262">
        <f t="shared" si="36"/>
        <v>528635</v>
      </c>
      <c r="K158" s="262">
        <f t="shared" si="36"/>
        <v>620844</v>
      </c>
      <c r="L158" s="262">
        <f t="shared" si="36"/>
        <v>548050</v>
      </c>
      <c r="M158" s="262">
        <f t="shared" si="36"/>
        <v>373150</v>
      </c>
      <c r="N158" s="262">
        <f t="shared" si="36"/>
        <v>373150</v>
      </c>
    </row>
    <row r="159" spans="1:15" ht="10.5" customHeight="1" x14ac:dyDescent="0.25">
      <c r="A159" s="175"/>
      <c r="B159" s="132"/>
      <c r="C159" s="263"/>
      <c r="D159" s="264"/>
      <c r="E159" s="264"/>
      <c r="F159" s="264"/>
      <c r="G159" s="264"/>
      <c r="H159" s="264"/>
      <c r="I159" s="264"/>
      <c r="J159" s="264"/>
      <c r="K159" s="264"/>
      <c r="L159" s="264"/>
    </row>
    <row r="160" spans="1:15" ht="47.25" customHeight="1" x14ac:dyDescent="0.25">
      <c r="A160" s="175"/>
      <c r="B160" s="132"/>
      <c r="C160" s="263"/>
      <c r="D160" s="264"/>
      <c r="E160" s="264"/>
      <c r="F160" s="264"/>
      <c r="G160" s="264"/>
      <c r="H160" s="264"/>
      <c r="I160" s="264"/>
      <c r="J160" s="264"/>
      <c r="K160" s="264"/>
      <c r="L160" s="264"/>
    </row>
    <row r="161" spans="1:14" ht="12" customHeight="1" thickBot="1" x14ac:dyDescent="0.25">
      <c r="A161" s="7"/>
      <c r="C161" s="107"/>
    </row>
    <row r="162" spans="1:14" ht="16.5" customHeight="1" x14ac:dyDescent="0.2">
      <c r="A162" s="936" t="s">
        <v>144</v>
      </c>
      <c r="B162" s="937"/>
      <c r="C162" s="50" t="s">
        <v>75</v>
      </c>
      <c r="D162" s="51" t="s">
        <v>76</v>
      </c>
      <c r="E162" s="51" t="s">
        <v>34</v>
      </c>
      <c r="F162" s="52" t="s">
        <v>90</v>
      </c>
      <c r="G162" s="51" t="s">
        <v>76</v>
      </c>
      <c r="H162" s="52" t="s">
        <v>75</v>
      </c>
      <c r="I162" s="52" t="s">
        <v>75</v>
      </c>
      <c r="J162" s="52" t="s">
        <v>9</v>
      </c>
      <c r="K162" s="52" t="s">
        <v>34</v>
      </c>
      <c r="L162" s="52" t="s">
        <v>76</v>
      </c>
      <c r="M162" s="52" t="s">
        <v>9</v>
      </c>
      <c r="N162" s="52" t="s">
        <v>76</v>
      </c>
    </row>
    <row r="163" spans="1:14" ht="13.5" thickBot="1" x14ac:dyDescent="0.25">
      <c r="A163" s="938"/>
      <c r="B163" s="939"/>
      <c r="C163" s="138" t="s">
        <v>77</v>
      </c>
      <c r="D163" s="55" t="s">
        <v>3</v>
      </c>
      <c r="E163" s="54" t="s">
        <v>3</v>
      </c>
      <c r="F163" s="54" t="s">
        <v>91</v>
      </c>
      <c r="G163" s="55" t="s">
        <v>3</v>
      </c>
      <c r="H163" s="56" t="s">
        <v>4</v>
      </c>
      <c r="I163" s="56" t="s">
        <v>5</v>
      </c>
      <c r="J163" s="56" t="s">
        <v>226</v>
      </c>
      <c r="K163" s="56" t="s">
        <v>226</v>
      </c>
      <c r="L163" s="56" t="s">
        <v>232</v>
      </c>
      <c r="M163" s="56" t="s">
        <v>235</v>
      </c>
      <c r="N163" s="56" t="s">
        <v>484</v>
      </c>
    </row>
    <row r="164" spans="1:14" ht="16.5" thickBot="1" x14ac:dyDescent="0.3">
      <c r="A164" s="57" t="s">
        <v>145</v>
      </c>
      <c r="B164" s="913" t="s">
        <v>526</v>
      </c>
      <c r="C164" s="914"/>
      <c r="D164" s="914"/>
      <c r="E164" s="914"/>
      <c r="F164" s="914"/>
      <c r="G164" s="914"/>
      <c r="H164" s="914"/>
      <c r="I164" s="914"/>
      <c r="J164" s="914"/>
      <c r="K164" s="914"/>
      <c r="L164" s="914"/>
      <c r="M164" s="914"/>
      <c r="N164" s="915"/>
    </row>
    <row r="165" spans="1:14" ht="16.5" thickBot="1" x14ac:dyDescent="0.3">
      <c r="A165" s="179">
        <v>620</v>
      </c>
      <c r="B165" s="230" t="s">
        <v>80</v>
      </c>
      <c r="C165" s="138"/>
      <c r="D165" s="224">
        <v>200</v>
      </c>
      <c r="E165" s="225">
        <v>150</v>
      </c>
      <c r="F165" s="225">
        <v>250</v>
      </c>
      <c r="G165" s="225">
        <v>250</v>
      </c>
      <c r="H165" s="89">
        <v>293</v>
      </c>
      <c r="I165" s="89">
        <v>75</v>
      </c>
      <c r="J165" s="89">
        <v>300</v>
      </c>
      <c r="K165" s="89">
        <v>350</v>
      </c>
      <c r="L165" s="89">
        <v>350</v>
      </c>
      <c r="M165" s="89">
        <v>350</v>
      </c>
      <c r="N165" s="89">
        <v>350</v>
      </c>
    </row>
    <row r="166" spans="1:14" ht="16.5" thickBot="1" x14ac:dyDescent="0.3">
      <c r="A166" s="84">
        <v>630</v>
      </c>
      <c r="B166" s="218" t="s">
        <v>146</v>
      </c>
      <c r="C166" s="50">
        <v>2159</v>
      </c>
      <c r="D166" s="194">
        <v>2900</v>
      </c>
      <c r="E166" s="195">
        <v>4050</v>
      </c>
      <c r="F166" s="195">
        <v>3980</v>
      </c>
      <c r="G166" s="195">
        <v>3980</v>
      </c>
      <c r="H166" s="195">
        <v>8041</v>
      </c>
      <c r="I166" s="195">
        <v>6886</v>
      </c>
      <c r="J166" s="195">
        <v>10000</v>
      </c>
      <c r="K166" s="195">
        <v>12900</v>
      </c>
      <c r="L166" s="195">
        <v>5000</v>
      </c>
      <c r="M166" s="195">
        <v>5000</v>
      </c>
      <c r="N166" s="195">
        <v>5000</v>
      </c>
    </row>
    <row r="167" spans="1:14" ht="16.5" thickBot="1" x14ac:dyDescent="0.3">
      <c r="A167" s="169"/>
      <c r="B167" s="139" t="s">
        <v>147</v>
      </c>
      <c r="C167" s="80">
        <f>C166</f>
        <v>2159</v>
      </c>
      <c r="D167" s="186">
        <f>D166</f>
        <v>2900</v>
      </c>
      <c r="E167" s="186">
        <f>E166</f>
        <v>4050</v>
      </c>
      <c r="F167" s="186">
        <f>F165+F166</f>
        <v>4230</v>
      </c>
      <c r="G167" s="186">
        <f>G165+G166</f>
        <v>4230</v>
      </c>
      <c r="H167" s="186">
        <f t="shared" ref="H167:N167" si="37">SUM(H165:H166)</f>
        <v>8334</v>
      </c>
      <c r="I167" s="186">
        <f t="shared" si="37"/>
        <v>6961</v>
      </c>
      <c r="J167" s="186">
        <f t="shared" si="37"/>
        <v>10300</v>
      </c>
      <c r="K167" s="186">
        <f t="shared" si="37"/>
        <v>13250</v>
      </c>
      <c r="L167" s="186">
        <f t="shared" si="37"/>
        <v>5350</v>
      </c>
      <c r="M167" s="186">
        <f t="shared" si="37"/>
        <v>5350</v>
      </c>
      <c r="N167" s="186">
        <f t="shared" si="37"/>
        <v>5350</v>
      </c>
    </row>
    <row r="168" spans="1:14" ht="16.5" thickBot="1" x14ac:dyDescent="0.3">
      <c r="A168" s="265" t="s">
        <v>148</v>
      </c>
      <c r="B168" s="913" t="s">
        <v>527</v>
      </c>
      <c r="C168" s="914"/>
      <c r="D168" s="914"/>
      <c r="E168" s="914"/>
      <c r="F168" s="914"/>
      <c r="G168" s="914"/>
      <c r="H168" s="914"/>
      <c r="I168" s="914"/>
      <c r="J168" s="914"/>
      <c r="K168" s="914"/>
      <c r="L168" s="914"/>
      <c r="M168" s="914"/>
      <c r="N168" s="915"/>
    </row>
    <row r="169" spans="1:14" ht="16.5" thickBot="1" x14ac:dyDescent="0.3">
      <c r="A169" s="179">
        <v>620</v>
      </c>
      <c r="B169" s="230" t="s">
        <v>80</v>
      </c>
      <c r="C169" s="229"/>
      <c r="D169" s="62"/>
      <c r="E169" s="62"/>
      <c r="F169" s="62">
        <v>850</v>
      </c>
      <c r="G169" s="62">
        <v>850</v>
      </c>
      <c r="H169" s="62">
        <v>500</v>
      </c>
      <c r="I169" s="62">
        <v>787</v>
      </c>
      <c r="J169" s="62">
        <v>800</v>
      </c>
      <c r="K169" s="62">
        <v>600</v>
      </c>
      <c r="L169" s="62">
        <v>800</v>
      </c>
      <c r="M169" s="62">
        <v>800</v>
      </c>
      <c r="N169" s="62">
        <v>800</v>
      </c>
    </row>
    <row r="170" spans="1:14" ht="16.5" thickBot="1" x14ac:dyDescent="0.3">
      <c r="A170" s="92">
        <v>630</v>
      </c>
      <c r="B170" s="192" t="s">
        <v>81</v>
      </c>
      <c r="C170" s="73">
        <v>17496.87</v>
      </c>
      <c r="D170" s="74">
        <v>20000</v>
      </c>
      <c r="E170" s="74">
        <v>22000</v>
      </c>
      <c r="F170" s="74">
        <v>21100</v>
      </c>
      <c r="G170" s="74">
        <v>21100</v>
      </c>
      <c r="H170" s="74">
        <v>30468</v>
      </c>
      <c r="I170" s="74">
        <v>31098</v>
      </c>
      <c r="J170" s="74">
        <v>35000</v>
      </c>
      <c r="K170" s="74">
        <v>35000</v>
      </c>
      <c r="L170" s="74">
        <v>35000</v>
      </c>
      <c r="M170" s="74">
        <v>35000</v>
      </c>
      <c r="N170" s="74">
        <v>35000</v>
      </c>
    </row>
    <row r="171" spans="1:14" ht="16.5" thickBot="1" x14ac:dyDescent="0.3">
      <c r="A171" s="217">
        <v>640</v>
      </c>
      <c r="B171" s="180" t="s">
        <v>149</v>
      </c>
      <c r="C171" s="383">
        <v>1000</v>
      </c>
      <c r="D171" s="65">
        <v>4200</v>
      </c>
      <c r="E171" s="384">
        <v>4200</v>
      </c>
      <c r="F171" s="65">
        <v>5000</v>
      </c>
      <c r="G171" s="384">
        <v>5000</v>
      </c>
      <c r="H171" s="64">
        <v>7760</v>
      </c>
      <c r="I171" s="64">
        <v>7360</v>
      </c>
      <c r="J171" s="64">
        <v>7560</v>
      </c>
      <c r="K171" s="64">
        <v>7560</v>
      </c>
      <c r="L171" s="64">
        <v>8260</v>
      </c>
      <c r="M171" s="64">
        <v>8260</v>
      </c>
      <c r="N171" s="64">
        <v>8260</v>
      </c>
    </row>
    <row r="172" spans="1:14" ht="16.5" thickBot="1" x14ac:dyDescent="0.3">
      <c r="A172" s="252">
        <v>640</v>
      </c>
      <c r="B172" s="243" t="s">
        <v>230</v>
      </c>
      <c r="C172" s="136"/>
      <c r="D172" s="369"/>
      <c r="E172" s="372"/>
      <c r="F172" s="369"/>
      <c r="G172" s="372"/>
      <c r="H172" s="70">
        <v>2500</v>
      </c>
      <c r="I172" s="70">
        <v>2000</v>
      </c>
      <c r="J172" s="70">
        <v>1500</v>
      </c>
      <c r="K172" s="70">
        <v>1500</v>
      </c>
      <c r="L172" s="70">
        <v>1500</v>
      </c>
      <c r="M172" s="70">
        <v>1500</v>
      </c>
      <c r="N172" s="70">
        <v>1500</v>
      </c>
    </row>
    <row r="173" spans="1:14" ht="16.5" thickBot="1" x14ac:dyDescent="0.3">
      <c r="A173" s="78">
        <v>640</v>
      </c>
      <c r="B173" s="230" t="s">
        <v>150</v>
      </c>
      <c r="C173" s="136"/>
      <c r="D173" s="369"/>
      <c r="E173" s="372"/>
      <c r="F173" s="369"/>
      <c r="G173" s="372"/>
      <c r="H173" s="70">
        <v>2000</v>
      </c>
      <c r="I173" s="70">
        <v>2000</v>
      </c>
      <c r="J173" s="70">
        <v>6000</v>
      </c>
      <c r="K173" s="70">
        <v>6000</v>
      </c>
      <c r="L173" s="70">
        <v>6000</v>
      </c>
      <c r="M173" s="70">
        <v>6000</v>
      </c>
      <c r="N173" s="70">
        <v>6000</v>
      </c>
    </row>
    <row r="174" spans="1:14" ht="16.5" thickBot="1" x14ac:dyDescent="0.3">
      <c r="A174" s="252">
        <v>640</v>
      </c>
      <c r="B174" s="230" t="s">
        <v>151</v>
      </c>
      <c r="C174" s="136"/>
      <c r="D174" s="381"/>
      <c r="E174" s="382"/>
      <c r="F174" s="381"/>
      <c r="G174" s="382"/>
      <c r="H174" s="74"/>
      <c r="I174" s="74">
        <v>0</v>
      </c>
      <c r="J174" s="74">
        <v>500</v>
      </c>
      <c r="K174" s="74">
        <v>0</v>
      </c>
      <c r="L174" s="74">
        <v>500</v>
      </c>
      <c r="M174" s="74">
        <v>500</v>
      </c>
      <c r="N174" s="74">
        <v>500</v>
      </c>
    </row>
    <row r="175" spans="1:14" ht="16.5" thickBot="1" x14ac:dyDescent="0.3">
      <c r="A175" s="266"/>
      <c r="B175" s="139" t="s">
        <v>152</v>
      </c>
      <c r="C175" s="148">
        <f>C170+C171</f>
        <v>18496.87</v>
      </c>
      <c r="D175" s="385">
        <f>D170+D171</f>
        <v>24200</v>
      </c>
      <c r="E175" s="386">
        <f>SUM(E170:E171)</f>
        <v>26200</v>
      </c>
      <c r="F175" s="385" t="e">
        <f>SUM(#REF!)</f>
        <v>#REF!</v>
      </c>
      <c r="G175" s="386" t="e">
        <f>SUM(#REF!)</f>
        <v>#REF!</v>
      </c>
      <c r="H175" s="81">
        <f t="shared" ref="H175:J175" si="38">SUM(H169:H174)</f>
        <v>43228</v>
      </c>
      <c r="I175" s="81">
        <f t="shared" si="38"/>
        <v>43245</v>
      </c>
      <c r="J175" s="81">
        <f t="shared" si="38"/>
        <v>51360</v>
      </c>
      <c r="K175" s="81">
        <f>SUM(K169:K174)</f>
        <v>50660</v>
      </c>
      <c r="L175" s="81">
        <f>SUM(L169:L174)</f>
        <v>52060</v>
      </c>
      <c r="M175" s="81">
        <f>SUM(M169:M174)</f>
        <v>52060</v>
      </c>
      <c r="N175" s="81">
        <f>SUM(N169:N174)</f>
        <v>52060</v>
      </c>
    </row>
    <row r="176" spans="1:14" ht="16.5" thickBot="1" x14ac:dyDescent="0.3">
      <c r="A176" s="57" t="s">
        <v>153</v>
      </c>
      <c r="B176" s="913" t="s">
        <v>528</v>
      </c>
      <c r="C176" s="914"/>
      <c r="D176" s="914"/>
      <c r="E176" s="914"/>
      <c r="F176" s="914"/>
      <c r="G176" s="914"/>
      <c r="H176" s="914"/>
      <c r="I176" s="914"/>
      <c r="J176" s="914"/>
      <c r="K176" s="914"/>
      <c r="L176" s="914"/>
      <c r="M176" s="914"/>
      <c r="N176" s="915"/>
    </row>
    <row r="177" spans="1:14" ht="15.75" x14ac:dyDescent="0.25">
      <c r="A177" s="84">
        <v>620</v>
      </c>
      <c r="B177" s="187" t="s">
        <v>80</v>
      </c>
      <c r="C177" s="387"/>
      <c r="D177" s="193">
        <v>800</v>
      </c>
      <c r="E177" s="388">
        <v>1025</v>
      </c>
      <c r="F177" s="193">
        <v>1000</v>
      </c>
      <c r="G177" s="388">
        <v>1000</v>
      </c>
      <c r="H177" s="194">
        <v>2152</v>
      </c>
      <c r="I177" s="194">
        <v>2785</v>
      </c>
      <c r="J177" s="194">
        <v>2000</v>
      </c>
      <c r="K177" s="194">
        <v>2820</v>
      </c>
      <c r="L177" s="194">
        <v>3000</v>
      </c>
      <c r="M177" s="194">
        <v>3000</v>
      </c>
      <c r="N177" s="194">
        <v>3000</v>
      </c>
    </row>
    <row r="178" spans="1:14" ht="16.5" thickBot="1" x14ac:dyDescent="0.3">
      <c r="A178" s="92">
        <v>630</v>
      </c>
      <c r="B178" s="184" t="s">
        <v>81</v>
      </c>
      <c r="C178" s="378">
        <v>79498.27</v>
      </c>
      <c r="D178" s="369">
        <v>86200</v>
      </c>
      <c r="E178" s="372">
        <v>70000</v>
      </c>
      <c r="F178" s="369">
        <v>76000</v>
      </c>
      <c r="G178" s="372">
        <v>76000</v>
      </c>
      <c r="H178" s="70">
        <v>106629</v>
      </c>
      <c r="I178" s="70">
        <v>88573</v>
      </c>
      <c r="J178" s="70">
        <v>70000</v>
      </c>
      <c r="K178" s="70">
        <v>79330</v>
      </c>
      <c r="L178" s="70">
        <v>89000</v>
      </c>
      <c r="M178" s="70">
        <v>87000</v>
      </c>
      <c r="N178" s="70">
        <v>87000</v>
      </c>
    </row>
    <row r="179" spans="1:14" ht="16.5" thickBot="1" x14ac:dyDescent="0.3">
      <c r="A179" s="92"/>
      <c r="B179" s="139" t="s">
        <v>154</v>
      </c>
      <c r="C179" s="154" t="e">
        <f>C178+#REF!</f>
        <v>#REF!</v>
      </c>
      <c r="D179" s="268" t="e">
        <f>D178+#REF!</f>
        <v>#REF!</v>
      </c>
      <c r="E179" s="151">
        <f>SUM(E177:E178)</f>
        <v>71025</v>
      </c>
      <c r="F179" s="268">
        <f>F177+F178</f>
        <v>77000</v>
      </c>
      <c r="G179" s="151">
        <f>G177+G178</f>
        <v>77000</v>
      </c>
      <c r="H179" s="149">
        <f t="shared" ref="H179:N179" si="39">SUM(H177:H178)</f>
        <v>108781</v>
      </c>
      <c r="I179" s="149">
        <f t="shared" si="39"/>
        <v>91358</v>
      </c>
      <c r="J179" s="149">
        <f t="shared" si="39"/>
        <v>72000</v>
      </c>
      <c r="K179" s="149">
        <f t="shared" si="39"/>
        <v>82150</v>
      </c>
      <c r="L179" s="149">
        <f t="shared" si="39"/>
        <v>92000</v>
      </c>
      <c r="M179" s="149">
        <f t="shared" si="39"/>
        <v>90000</v>
      </c>
      <c r="N179" s="149">
        <f t="shared" si="39"/>
        <v>90000</v>
      </c>
    </row>
    <row r="180" spans="1:14" ht="16.5" thickBot="1" x14ac:dyDescent="0.3">
      <c r="A180" s="152" t="s">
        <v>155</v>
      </c>
      <c r="B180" s="913" t="s">
        <v>529</v>
      </c>
      <c r="C180" s="914"/>
      <c r="D180" s="914"/>
      <c r="E180" s="914"/>
      <c r="F180" s="914"/>
      <c r="G180" s="914"/>
      <c r="H180" s="914"/>
      <c r="I180" s="914"/>
      <c r="J180" s="914"/>
      <c r="K180" s="914"/>
      <c r="L180" s="914"/>
      <c r="M180" s="914"/>
      <c r="N180" s="915"/>
    </row>
    <row r="181" spans="1:14" ht="16.5" thickBot="1" x14ac:dyDescent="0.3">
      <c r="A181" s="179">
        <v>640</v>
      </c>
      <c r="B181" s="243" t="s">
        <v>458</v>
      </c>
      <c r="C181" s="269">
        <v>12796.8</v>
      </c>
      <c r="D181" s="270">
        <v>20000</v>
      </c>
      <c r="E181" s="270">
        <v>20000</v>
      </c>
      <c r="F181" s="270">
        <v>30001</v>
      </c>
      <c r="G181" s="270">
        <v>30002</v>
      </c>
      <c r="H181" s="270">
        <v>10500</v>
      </c>
      <c r="I181" s="270">
        <v>50000</v>
      </c>
      <c r="J181" s="270">
        <v>72000</v>
      </c>
      <c r="K181" s="270">
        <v>72000</v>
      </c>
      <c r="L181" s="270">
        <v>15000</v>
      </c>
      <c r="M181" s="270">
        <v>15000</v>
      </c>
      <c r="N181" s="270">
        <v>15000</v>
      </c>
    </row>
    <row r="182" spans="1:14" ht="16.5" thickBot="1" x14ac:dyDescent="0.3">
      <c r="A182" s="252"/>
      <c r="B182" s="272" t="s">
        <v>156</v>
      </c>
      <c r="C182" s="80" t="e">
        <f>#REF!</f>
        <v>#REF!</v>
      </c>
      <c r="D182" s="186" t="e">
        <f>#REF!</f>
        <v>#REF!</v>
      </c>
      <c r="E182" s="186" t="e">
        <f>#REF!</f>
        <v>#REF!</v>
      </c>
      <c r="F182" s="186" t="e">
        <f>#REF!</f>
        <v>#REF!</v>
      </c>
      <c r="G182" s="186" t="e">
        <f>#REF!</f>
        <v>#REF!</v>
      </c>
      <c r="H182" s="186">
        <f t="shared" ref="H182:J182" si="40">SUM(H181)</f>
        <v>10500</v>
      </c>
      <c r="I182" s="186">
        <f t="shared" si="40"/>
        <v>50000</v>
      </c>
      <c r="J182" s="186">
        <f t="shared" si="40"/>
        <v>72000</v>
      </c>
      <c r="K182" s="186">
        <f>SUM(K181)</f>
        <v>72000</v>
      </c>
      <c r="L182" s="186">
        <f>SUM(L181)</f>
        <v>15000</v>
      </c>
      <c r="M182" s="186">
        <f>SUM(M181)</f>
        <v>15000</v>
      </c>
      <c r="N182" s="186">
        <f>SUM(N181)</f>
        <v>15000</v>
      </c>
    </row>
    <row r="183" spans="1:14" ht="12.75" customHeight="1" x14ac:dyDescent="0.2">
      <c r="A183" s="940" t="s">
        <v>157</v>
      </c>
      <c r="B183" s="930" t="s">
        <v>530</v>
      </c>
      <c r="C183" s="931"/>
      <c r="D183" s="931"/>
      <c r="E183" s="931"/>
      <c r="F183" s="931"/>
      <c r="G183" s="931"/>
      <c r="H183" s="931"/>
      <c r="I183" s="931"/>
      <c r="J183" s="931"/>
      <c r="K183" s="931"/>
      <c r="L183" s="931"/>
      <c r="M183" s="931"/>
      <c r="N183" s="932"/>
    </row>
    <row r="184" spans="1:14" ht="13.5" customHeight="1" thickBot="1" x14ac:dyDescent="0.25">
      <c r="A184" s="941"/>
      <c r="B184" s="933"/>
      <c r="C184" s="934"/>
      <c r="D184" s="934"/>
      <c r="E184" s="934"/>
      <c r="F184" s="934"/>
      <c r="G184" s="934"/>
      <c r="H184" s="934"/>
      <c r="I184" s="934"/>
      <c r="J184" s="934"/>
      <c r="K184" s="934"/>
      <c r="L184" s="934"/>
      <c r="M184" s="934"/>
      <c r="N184" s="935"/>
    </row>
    <row r="185" spans="1:14" ht="15.75" x14ac:dyDescent="0.25">
      <c r="A185" s="84">
        <v>610</v>
      </c>
      <c r="B185" s="187" t="s">
        <v>102</v>
      </c>
      <c r="C185" s="60">
        <v>12504.82</v>
      </c>
      <c r="D185" s="61">
        <v>17000</v>
      </c>
      <c r="E185" s="61">
        <v>17000</v>
      </c>
      <c r="F185" s="61">
        <v>17000</v>
      </c>
      <c r="G185" s="61">
        <v>17000</v>
      </c>
      <c r="H185" s="61">
        <v>20083</v>
      </c>
      <c r="I185" s="61">
        <v>20824</v>
      </c>
      <c r="J185" s="61">
        <v>24000</v>
      </c>
      <c r="K185" s="61">
        <v>24000</v>
      </c>
      <c r="L185" s="61">
        <v>24000</v>
      </c>
      <c r="M185" s="61">
        <v>24000</v>
      </c>
      <c r="N185" s="61">
        <v>24000</v>
      </c>
    </row>
    <row r="186" spans="1:14" ht="15.75" x14ac:dyDescent="0.25">
      <c r="A186" s="66">
        <v>620</v>
      </c>
      <c r="B186" s="182" t="s">
        <v>80</v>
      </c>
      <c r="C186" s="68">
        <v>4467.3100000000004</v>
      </c>
      <c r="D186" s="69">
        <v>8040</v>
      </c>
      <c r="E186" s="69">
        <v>8040</v>
      </c>
      <c r="F186" s="69">
        <v>8000</v>
      </c>
      <c r="G186" s="69">
        <v>8000</v>
      </c>
      <c r="H186" s="69">
        <v>8098</v>
      </c>
      <c r="I186" s="69">
        <v>7595</v>
      </c>
      <c r="J186" s="69">
        <v>8600</v>
      </c>
      <c r="K186" s="69">
        <v>8600</v>
      </c>
      <c r="L186" s="69">
        <v>9000</v>
      </c>
      <c r="M186" s="69">
        <v>9200</v>
      </c>
      <c r="N186" s="69">
        <v>9200</v>
      </c>
    </row>
    <row r="187" spans="1:14" ht="15.75" x14ac:dyDescent="0.25">
      <c r="A187" s="66">
        <v>630</v>
      </c>
      <c r="B187" s="182" t="s">
        <v>81</v>
      </c>
      <c r="C187" s="68">
        <v>46353.23</v>
      </c>
      <c r="D187" s="69">
        <v>36000</v>
      </c>
      <c r="E187" s="69">
        <v>36000</v>
      </c>
      <c r="F187" s="69">
        <v>37000</v>
      </c>
      <c r="G187" s="69">
        <v>37000</v>
      </c>
      <c r="H187" s="276">
        <v>85175</v>
      </c>
      <c r="I187" s="276">
        <v>73444</v>
      </c>
      <c r="J187" s="276">
        <v>50000</v>
      </c>
      <c r="K187" s="276">
        <v>65000</v>
      </c>
      <c r="L187" s="69">
        <v>50000</v>
      </c>
      <c r="M187" s="276">
        <v>40000</v>
      </c>
      <c r="N187" s="69">
        <v>40000</v>
      </c>
    </row>
    <row r="188" spans="1:14" ht="16.5" thickBot="1" x14ac:dyDescent="0.3">
      <c r="A188" s="92">
        <v>640</v>
      </c>
      <c r="B188" s="184" t="s">
        <v>82</v>
      </c>
      <c r="C188" s="235"/>
      <c r="D188" s="185">
        <v>100</v>
      </c>
      <c r="E188" s="185">
        <v>100</v>
      </c>
      <c r="F188" s="185">
        <v>100</v>
      </c>
      <c r="G188" s="185">
        <v>100</v>
      </c>
      <c r="H188" s="185"/>
      <c r="I188" s="185"/>
      <c r="J188" s="185">
        <v>100</v>
      </c>
      <c r="K188" s="185">
        <v>100</v>
      </c>
      <c r="L188" s="185">
        <v>100</v>
      </c>
      <c r="M188" s="185">
        <v>100</v>
      </c>
      <c r="N188" s="185">
        <v>100</v>
      </c>
    </row>
    <row r="189" spans="1:14" ht="16.5" thickBot="1" x14ac:dyDescent="0.3">
      <c r="A189" s="252"/>
      <c r="B189" s="139" t="s">
        <v>158</v>
      </c>
      <c r="C189" s="190">
        <f t="shared" ref="C189:G189" si="41">SUM(C185:C188)</f>
        <v>63325.36</v>
      </c>
      <c r="D189" s="81">
        <f t="shared" si="41"/>
        <v>61140</v>
      </c>
      <c r="E189" s="81">
        <f t="shared" si="41"/>
        <v>61140</v>
      </c>
      <c r="F189" s="81">
        <f t="shared" si="41"/>
        <v>62100</v>
      </c>
      <c r="G189" s="81">
        <f t="shared" si="41"/>
        <v>62100</v>
      </c>
      <c r="H189" s="81">
        <f t="shared" ref="H189:N189" si="42">SUM(H185:H188)</f>
        <v>113356</v>
      </c>
      <c r="I189" s="81">
        <f t="shared" si="42"/>
        <v>101863</v>
      </c>
      <c r="J189" s="81">
        <f t="shared" si="42"/>
        <v>82700</v>
      </c>
      <c r="K189" s="81">
        <f t="shared" si="42"/>
        <v>97700</v>
      </c>
      <c r="L189" s="81">
        <f t="shared" si="42"/>
        <v>83100</v>
      </c>
      <c r="M189" s="81">
        <f t="shared" si="42"/>
        <v>73300</v>
      </c>
      <c r="N189" s="81">
        <f t="shared" si="42"/>
        <v>73300</v>
      </c>
    </row>
    <row r="190" spans="1:14" ht="16.5" thickBot="1" x14ac:dyDescent="0.3">
      <c r="A190" s="78"/>
      <c r="B190" s="93" t="s">
        <v>159</v>
      </c>
      <c r="C190" s="231" t="e">
        <f>C167+C175+C179+#REF!+#REF!+#REF!+C182+C189</f>
        <v>#REF!</v>
      </c>
      <c r="D190" s="163" t="e">
        <f>SUM(D167+D175+D179+#REF!+#REF!+#REF!+D189)</f>
        <v>#REF!</v>
      </c>
      <c r="E190" s="163" t="e">
        <f>SUM(E167+E175+E179+#REF!+#REF!+#REF!+E189)</f>
        <v>#REF!</v>
      </c>
      <c r="F190" s="163" t="e">
        <f>SUM(F167+F175+F179+#REF!+#REF!+#REF!+F189)</f>
        <v>#REF!</v>
      </c>
      <c r="G190" s="163" t="e">
        <f>SUM(G167+G175+G179+#REF!+#REF!+#REF!+G189)</f>
        <v>#REF!</v>
      </c>
      <c r="H190" s="203">
        <f t="shared" ref="H190:J190" si="43">SUM(H167+H175+H179+H182+H189)</f>
        <v>284199</v>
      </c>
      <c r="I190" s="203">
        <f t="shared" si="43"/>
        <v>293427</v>
      </c>
      <c r="J190" s="203">
        <f t="shared" si="43"/>
        <v>288360</v>
      </c>
      <c r="K190" s="203">
        <f>SUM(K167+K175+K179+K182+K189)</f>
        <v>315760</v>
      </c>
      <c r="L190" s="203">
        <f>SUM(L167+L175+L179+L182+L189)</f>
        <v>247510</v>
      </c>
      <c r="M190" s="203">
        <f>SUM(M167+M175+M179+M182+M189)</f>
        <v>235710</v>
      </c>
      <c r="N190" s="203">
        <f>SUM(N167+N175+N179+N182+N189)</f>
        <v>235710</v>
      </c>
    </row>
    <row r="191" spans="1:14" ht="16.5" thickBot="1" x14ac:dyDescent="0.3">
      <c r="A191" s="252"/>
      <c r="B191" s="121" t="s">
        <v>160</v>
      </c>
      <c r="C191" s="206">
        <v>7140</v>
      </c>
      <c r="D191" s="233">
        <v>13000</v>
      </c>
      <c r="E191" s="233">
        <v>2910</v>
      </c>
      <c r="F191" s="233">
        <v>22001</v>
      </c>
      <c r="G191" s="233">
        <v>22002</v>
      </c>
      <c r="H191" s="233">
        <v>36065</v>
      </c>
      <c r="I191" s="233">
        <v>49872</v>
      </c>
      <c r="J191" s="233">
        <v>10000</v>
      </c>
      <c r="K191" s="233">
        <v>3700</v>
      </c>
      <c r="L191" s="233">
        <v>0</v>
      </c>
      <c r="M191" s="233">
        <v>0</v>
      </c>
      <c r="N191" s="233">
        <v>0</v>
      </c>
    </row>
    <row r="192" spans="1:14" ht="16.5" thickBot="1" x14ac:dyDescent="0.3">
      <c r="A192" s="279"/>
      <c r="B192" s="128" t="s">
        <v>161</v>
      </c>
      <c r="C192" s="129" t="e">
        <f>C190+C191</f>
        <v>#REF!</v>
      </c>
      <c r="D192" s="103" t="e">
        <f t="shared" ref="D192:G192" si="44">SUM(D190:D191)</f>
        <v>#REF!</v>
      </c>
      <c r="E192" s="103" t="e">
        <f t="shared" si="44"/>
        <v>#REF!</v>
      </c>
      <c r="F192" s="103" t="e">
        <f t="shared" si="44"/>
        <v>#REF!</v>
      </c>
      <c r="G192" s="103" t="e">
        <f t="shared" si="44"/>
        <v>#REF!</v>
      </c>
      <c r="H192" s="103">
        <f t="shared" ref="H192:N192" si="45">SUM(H190:H191)</f>
        <v>320264</v>
      </c>
      <c r="I192" s="103">
        <f t="shared" si="45"/>
        <v>343299</v>
      </c>
      <c r="J192" s="103">
        <f t="shared" si="45"/>
        <v>298360</v>
      </c>
      <c r="K192" s="103">
        <f t="shared" si="45"/>
        <v>319460</v>
      </c>
      <c r="L192" s="103">
        <f t="shared" si="45"/>
        <v>247510</v>
      </c>
      <c r="M192" s="103">
        <f t="shared" si="45"/>
        <v>235710</v>
      </c>
      <c r="N192" s="103">
        <f t="shared" si="45"/>
        <v>235710</v>
      </c>
    </row>
    <row r="193" spans="1:14" ht="54" customHeight="1" thickBot="1" x14ac:dyDescent="0.25">
      <c r="B193" s="7"/>
      <c r="C193" s="277"/>
      <c r="D193" s="249"/>
      <c r="E193" s="249"/>
      <c r="F193" s="249"/>
    </row>
    <row r="194" spans="1:14" ht="15.75" customHeight="1" x14ac:dyDescent="0.2">
      <c r="A194" s="936" t="s">
        <v>162</v>
      </c>
      <c r="B194" s="937"/>
      <c r="C194" s="50" t="s">
        <v>75</v>
      </c>
      <c r="D194" s="51" t="s">
        <v>76</v>
      </c>
      <c r="E194" s="51" t="s">
        <v>34</v>
      </c>
      <c r="F194" s="52" t="s">
        <v>90</v>
      </c>
      <c r="G194" s="51" t="s">
        <v>76</v>
      </c>
      <c r="H194" s="52" t="s">
        <v>75</v>
      </c>
      <c r="I194" s="52" t="s">
        <v>75</v>
      </c>
      <c r="J194" s="52" t="s">
        <v>9</v>
      </c>
      <c r="K194" s="52" t="s">
        <v>34</v>
      </c>
      <c r="L194" s="52" t="s">
        <v>76</v>
      </c>
      <c r="M194" s="52" t="s">
        <v>9</v>
      </c>
      <c r="N194" s="52" t="s">
        <v>76</v>
      </c>
    </row>
    <row r="195" spans="1:14" ht="13.5" thickBot="1" x14ac:dyDescent="0.25">
      <c r="A195" s="938"/>
      <c r="B195" s="939"/>
      <c r="C195" s="138" t="s">
        <v>77</v>
      </c>
      <c r="D195" s="55" t="s">
        <v>3</v>
      </c>
      <c r="E195" s="54" t="s">
        <v>3</v>
      </c>
      <c r="F195" s="54" t="s">
        <v>91</v>
      </c>
      <c r="G195" s="55" t="s">
        <v>3</v>
      </c>
      <c r="H195" s="56" t="s">
        <v>4</v>
      </c>
      <c r="I195" s="56" t="s">
        <v>5</v>
      </c>
      <c r="J195" s="56" t="s">
        <v>226</v>
      </c>
      <c r="K195" s="56" t="s">
        <v>226</v>
      </c>
      <c r="L195" s="56" t="s">
        <v>232</v>
      </c>
      <c r="M195" s="56" t="s">
        <v>235</v>
      </c>
      <c r="N195" s="56" t="s">
        <v>484</v>
      </c>
    </row>
    <row r="196" spans="1:14" ht="16.5" thickBot="1" x14ac:dyDescent="0.3">
      <c r="A196" s="57" t="s">
        <v>163</v>
      </c>
      <c r="B196" s="913" t="s">
        <v>531</v>
      </c>
      <c r="C196" s="914"/>
      <c r="D196" s="914"/>
      <c r="E196" s="914"/>
      <c r="F196" s="914"/>
      <c r="G196" s="914"/>
      <c r="H196" s="914"/>
      <c r="I196" s="914"/>
      <c r="J196" s="914"/>
      <c r="K196" s="914"/>
      <c r="L196" s="914"/>
      <c r="M196" s="914"/>
      <c r="N196" s="915"/>
    </row>
    <row r="197" spans="1:14" ht="16.5" thickBot="1" x14ac:dyDescent="0.3">
      <c r="A197" s="84">
        <v>630</v>
      </c>
      <c r="B197" s="243" t="s">
        <v>81</v>
      </c>
      <c r="C197" s="53">
        <v>24969.5</v>
      </c>
      <c r="D197" s="87">
        <v>35000</v>
      </c>
      <c r="E197" s="87">
        <v>32600</v>
      </c>
      <c r="F197" s="87">
        <v>30000</v>
      </c>
      <c r="G197" s="87">
        <v>30000</v>
      </c>
      <c r="H197" s="87">
        <v>20242</v>
      </c>
      <c r="I197" s="87">
        <v>16982</v>
      </c>
      <c r="J197" s="87">
        <v>200000</v>
      </c>
      <c r="K197" s="87">
        <v>150000</v>
      </c>
      <c r="L197" s="87">
        <v>150000</v>
      </c>
      <c r="M197" s="87">
        <v>100000</v>
      </c>
      <c r="N197" s="87">
        <v>50000</v>
      </c>
    </row>
    <row r="198" spans="1:14" ht="16.5" thickBot="1" x14ac:dyDescent="0.3">
      <c r="A198" s="169"/>
      <c r="B198" s="139" t="s">
        <v>164</v>
      </c>
      <c r="C198" s="190">
        <f>C197</f>
        <v>24969.5</v>
      </c>
      <c r="D198" s="81">
        <f>D197</f>
        <v>35000</v>
      </c>
      <c r="E198" s="81">
        <f>E197</f>
        <v>32600</v>
      </c>
      <c r="F198" s="81" t="e">
        <f>#REF!+F197</f>
        <v>#REF!</v>
      </c>
      <c r="G198" s="81" t="e">
        <f>#REF!+G197</f>
        <v>#REF!</v>
      </c>
      <c r="H198" s="81">
        <f>SUM(H197:H197)</f>
        <v>20242</v>
      </c>
      <c r="I198" s="81">
        <f>SUM(I197:I197)</f>
        <v>16982</v>
      </c>
      <c r="J198" s="81">
        <f>SUM(J197)</f>
        <v>200000</v>
      </c>
      <c r="K198" s="81">
        <f>SUM(K197)</f>
        <v>150000</v>
      </c>
      <c r="L198" s="81">
        <f>SUM(L197)</f>
        <v>150000</v>
      </c>
      <c r="M198" s="81">
        <f>SUM(M197)</f>
        <v>100000</v>
      </c>
      <c r="N198" s="81">
        <f>SUM(N197)</f>
        <v>50000</v>
      </c>
    </row>
    <row r="199" spans="1:14" ht="16.5" thickBot="1" x14ac:dyDescent="0.3">
      <c r="A199" s="57" t="s">
        <v>165</v>
      </c>
      <c r="B199" s="913" t="s">
        <v>532</v>
      </c>
      <c r="C199" s="914"/>
      <c r="D199" s="914"/>
      <c r="E199" s="914"/>
      <c r="F199" s="914"/>
      <c r="G199" s="914"/>
      <c r="H199" s="914"/>
      <c r="I199" s="914"/>
      <c r="J199" s="914"/>
      <c r="K199" s="914"/>
      <c r="L199" s="914"/>
      <c r="M199" s="914"/>
      <c r="N199" s="915"/>
    </row>
    <row r="200" spans="1:14" ht="15.75" x14ac:dyDescent="0.25">
      <c r="A200" s="179">
        <v>610</v>
      </c>
      <c r="B200" s="187" t="s">
        <v>102</v>
      </c>
      <c r="C200" s="60">
        <v>3921.44</v>
      </c>
      <c r="D200" s="62">
        <v>5300</v>
      </c>
      <c r="E200" s="61">
        <v>5300</v>
      </c>
      <c r="F200" s="61">
        <v>5300</v>
      </c>
      <c r="G200" s="61">
        <v>5300</v>
      </c>
      <c r="H200" s="65">
        <v>5748</v>
      </c>
      <c r="I200" s="65">
        <v>6000</v>
      </c>
      <c r="J200" s="65">
        <v>8000</v>
      </c>
      <c r="K200" s="65">
        <v>8000</v>
      </c>
      <c r="L200" s="65">
        <v>8000</v>
      </c>
      <c r="M200" s="65">
        <v>8000</v>
      </c>
      <c r="N200" s="65">
        <v>8000</v>
      </c>
    </row>
    <row r="201" spans="1:14" ht="15.75" x14ac:dyDescent="0.25">
      <c r="A201" s="66">
        <v>620</v>
      </c>
      <c r="B201" s="182" t="s">
        <v>80</v>
      </c>
      <c r="C201" s="68">
        <v>1375.48</v>
      </c>
      <c r="D201" s="70">
        <v>3550</v>
      </c>
      <c r="E201" s="69">
        <v>3550</v>
      </c>
      <c r="F201" s="69">
        <v>3550</v>
      </c>
      <c r="G201" s="69">
        <v>3550</v>
      </c>
      <c r="H201" s="69">
        <v>1445</v>
      </c>
      <c r="I201" s="69">
        <v>3320</v>
      </c>
      <c r="J201" s="69">
        <v>3500</v>
      </c>
      <c r="K201" s="69">
        <v>3500</v>
      </c>
      <c r="L201" s="69">
        <v>4000</v>
      </c>
      <c r="M201" s="69">
        <v>4000</v>
      </c>
      <c r="N201" s="69">
        <v>4000</v>
      </c>
    </row>
    <row r="202" spans="1:14" s="770" customFormat="1" ht="15.75" x14ac:dyDescent="0.25">
      <c r="A202" s="66">
        <v>630</v>
      </c>
      <c r="B202" s="182" t="s">
        <v>573</v>
      </c>
      <c r="C202" s="68"/>
      <c r="D202" s="70"/>
      <c r="E202" s="69"/>
      <c r="F202" s="69"/>
      <c r="G202" s="69"/>
      <c r="H202" s="69">
        <v>151848</v>
      </c>
      <c r="I202" s="69">
        <v>134416</v>
      </c>
      <c r="J202" s="69">
        <v>16500</v>
      </c>
      <c r="K202" s="69">
        <v>190000</v>
      </c>
      <c r="L202" s="69">
        <v>90000</v>
      </c>
      <c r="M202" s="69">
        <v>20000</v>
      </c>
      <c r="N202" s="69">
        <v>20000</v>
      </c>
    </row>
    <row r="203" spans="1:14" ht="15.75" x14ac:dyDescent="0.25">
      <c r="A203" s="66">
        <v>630</v>
      </c>
      <c r="B203" s="182" t="s">
        <v>574</v>
      </c>
      <c r="C203" s="68">
        <v>98042.12</v>
      </c>
      <c r="D203" s="70">
        <v>142700</v>
      </c>
      <c r="E203" s="70">
        <v>175075</v>
      </c>
      <c r="F203" s="70">
        <v>254000</v>
      </c>
      <c r="G203" s="70">
        <v>254000</v>
      </c>
      <c r="H203" s="70"/>
      <c r="I203" s="70"/>
      <c r="J203" s="70">
        <v>183500</v>
      </c>
      <c r="K203" s="70">
        <v>170000</v>
      </c>
      <c r="L203" s="70">
        <v>105000</v>
      </c>
      <c r="M203" s="70">
        <v>105000</v>
      </c>
      <c r="N203" s="70">
        <v>105000</v>
      </c>
    </row>
    <row r="204" spans="1:14" ht="15.75" x14ac:dyDescent="0.25">
      <c r="A204" s="66">
        <v>630</v>
      </c>
      <c r="B204" s="184" t="s">
        <v>166</v>
      </c>
      <c r="C204" s="235"/>
      <c r="D204" s="74"/>
      <c r="E204" s="74"/>
      <c r="F204" s="74"/>
      <c r="G204" s="74"/>
      <c r="H204" s="74">
        <v>1465</v>
      </c>
      <c r="I204" s="74">
        <v>26605</v>
      </c>
      <c r="J204" s="74"/>
      <c r="K204" s="74"/>
      <c r="L204" s="74"/>
      <c r="M204" s="74"/>
      <c r="N204" s="74"/>
    </row>
    <row r="205" spans="1:14" ht="16.5" thickBot="1" x14ac:dyDescent="0.3">
      <c r="A205" s="66">
        <v>640</v>
      </c>
      <c r="B205" s="184" t="s">
        <v>82</v>
      </c>
      <c r="C205" s="235">
        <v>136.52000000000001</v>
      </c>
      <c r="D205" s="74">
        <v>100</v>
      </c>
      <c r="E205" s="74">
        <v>100</v>
      </c>
      <c r="F205" s="74">
        <v>100</v>
      </c>
      <c r="G205" s="74">
        <v>100</v>
      </c>
      <c r="H205" s="242">
        <v>2837</v>
      </c>
      <c r="I205" s="242">
        <v>5110</v>
      </c>
      <c r="J205" s="242">
        <v>10000</v>
      </c>
      <c r="K205" s="242">
        <v>7000</v>
      </c>
      <c r="L205" s="242">
        <v>7000</v>
      </c>
      <c r="M205" s="242">
        <v>7000</v>
      </c>
      <c r="N205" s="242">
        <v>7000</v>
      </c>
    </row>
    <row r="206" spans="1:14" ht="16.5" thickBot="1" x14ac:dyDescent="0.3">
      <c r="A206" s="169"/>
      <c r="B206" s="139" t="s">
        <v>167</v>
      </c>
      <c r="C206" s="80">
        <f t="shared" ref="C206:I206" si="46">SUM(C200:C205)</f>
        <v>103475.56</v>
      </c>
      <c r="D206" s="186">
        <f t="shared" si="46"/>
        <v>151650</v>
      </c>
      <c r="E206" s="186">
        <f t="shared" si="46"/>
        <v>184025</v>
      </c>
      <c r="F206" s="186">
        <f t="shared" si="46"/>
        <v>262950</v>
      </c>
      <c r="G206" s="186">
        <f t="shared" si="46"/>
        <v>262950</v>
      </c>
      <c r="H206" s="186">
        <f t="shared" si="46"/>
        <v>163343</v>
      </c>
      <c r="I206" s="186">
        <f t="shared" si="46"/>
        <v>175451</v>
      </c>
      <c r="J206" s="186">
        <f>SUM(J200:J205)</f>
        <v>221500</v>
      </c>
      <c r="K206" s="186">
        <f>SUM(K200:K205)</f>
        <v>378500</v>
      </c>
      <c r="L206" s="186">
        <f>SUM(L200:L205)</f>
        <v>214000</v>
      </c>
      <c r="M206" s="186">
        <f>SUM(M200:M205)</f>
        <v>144000</v>
      </c>
      <c r="N206" s="186">
        <f>SUM(N200:N205)</f>
        <v>144000</v>
      </c>
    </row>
    <row r="207" spans="1:14" ht="16.5" thickBot="1" x14ac:dyDescent="0.3">
      <c r="A207" s="57" t="s">
        <v>168</v>
      </c>
      <c r="B207" s="913" t="s">
        <v>533</v>
      </c>
      <c r="C207" s="914"/>
      <c r="D207" s="914"/>
      <c r="E207" s="914"/>
      <c r="F207" s="914"/>
      <c r="G207" s="914"/>
      <c r="H207" s="914"/>
      <c r="I207" s="914"/>
      <c r="J207" s="914"/>
      <c r="K207" s="914"/>
      <c r="L207" s="914"/>
      <c r="M207" s="914"/>
      <c r="N207" s="915"/>
    </row>
    <row r="208" spans="1:14" ht="16.5" thickBot="1" x14ac:dyDescent="0.25">
      <c r="A208" s="84">
        <v>630</v>
      </c>
      <c r="B208" s="278" t="s">
        <v>81</v>
      </c>
      <c r="C208" s="86">
        <v>27799.63</v>
      </c>
      <c r="D208" s="87">
        <v>40000</v>
      </c>
      <c r="E208" s="193">
        <v>42400</v>
      </c>
      <c r="F208" s="193">
        <v>57001</v>
      </c>
      <c r="G208" s="193">
        <v>57002</v>
      </c>
      <c r="H208" s="195">
        <v>64484</v>
      </c>
      <c r="I208" s="195">
        <v>37656</v>
      </c>
      <c r="J208" s="195">
        <v>40000</v>
      </c>
      <c r="K208" s="195">
        <v>40000</v>
      </c>
      <c r="L208" s="195">
        <v>42000</v>
      </c>
      <c r="M208" s="195">
        <v>42000</v>
      </c>
      <c r="N208" s="195">
        <v>42000</v>
      </c>
    </row>
    <row r="209" spans="1:14" ht="16.5" thickBot="1" x14ac:dyDescent="0.3">
      <c r="A209" s="92"/>
      <c r="B209" s="139" t="s">
        <v>169</v>
      </c>
      <c r="C209" s="190">
        <f>C208</f>
        <v>27799.63</v>
      </c>
      <c r="D209" s="81">
        <f>D208</f>
        <v>40000</v>
      </c>
      <c r="E209" s="81">
        <f>E208</f>
        <v>42400</v>
      </c>
      <c r="F209" s="81">
        <f>F208</f>
        <v>57001</v>
      </c>
      <c r="G209" s="81">
        <f>G208</f>
        <v>57002</v>
      </c>
      <c r="H209" s="81">
        <f t="shared" ref="H209:J209" si="47">SUM(H208)</f>
        <v>64484</v>
      </c>
      <c r="I209" s="81">
        <f t="shared" si="47"/>
        <v>37656</v>
      </c>
      <c r="J209" s="81">
        <f t="shared" si="47"/>
        <v>40000</v>
      </c>
      <c r="K209" s="81">
        <f>SUM(K208)</f>
        <v>40000</v>
      </c>
      <c r="L209" s="81">
        <f>SUM(L208)</f>
        <v>42000</v>
      </c>
      <c r="M209" s="81">
        <f>SUM(M208)</f>
        <v>42000</v>
      </c>
      <c r="N209" s="81">
        <f>SUM(N208)</f>
        <v>42000</v>
      </c>
    </row>
    <row r="210" spans="1:14" ht="16.5" thickBot="1" x14ac:dyDescent="0.3">
      <c r="A210" s="57" t="s">
        <v>170</v>
      </c>
      <c r="B210" s="913" t="s">
        <v>534</v>
      </c>
      <c r="C210" s="914"/>
      <c r="D210" s="914"/>
      <c r="E210" s="914"/>
      <c r="F210" s="914"/>
      <c r="G210" s="914"/>
      <c r="H210" s="914"/>
      <c r="I210" s="914"/>
      <c r="J210" s="914"/>
      <c r="K210" s="914"/>
      <c r="L210" s="914"/>
      <c r="M210" s="914"/>
      <c r="N210" s="915"/>
    </row>
    <row r="211" spans="1:14" ht="16.5" thickBot="1" x14ac:dyDescent="0.3">
      <c r="A211" s="440">
        <v>610</v>
      </c>
      <c r="B211" s="454" t="s">
        <v>102</v>
      </c>
      <c r="C211" s="415"/>
      <c r="D211" s="415"/>
      <c r="E211" s="415"/>
      <c r="F211" s="415"/>
      <c r="G211" s="415"/>
      <c r="H211" s="875">
        <v>2205</v>
      </c>
      <c r="I211" s="876"/>
      <c r="J211" s="877"/>
      <c r="K211" s="876"/>
      <c r="L211" s="878"/>
      <c r="M211" s="876"/>
      <c r="N211" s="878"/>
    </row>
    <row r="212" spans="1:14" ht="16.5" thickBot="1" x14ac:dyDescent="0.3">
      <c r="A212" s="736">
        <v>620</v>
      </c>
      <c r="B212" s="394" t="s">
        <v>246</v>
      </c>
      <c r="C212" s="849"/>
      <c r="D212" s="849"/>
      <c r="E212" s="849"/>
      <c r="F212" s="849"/>
      <c r="G212" s="849"/>
      <c r="H212" s="880">
        <v>771</v>
      </c>
      <c r="I212" s="881"/>
      <c r="J212" s="882">
        <v>500</v>
      </c>
      <c r="K212" s="881"/>
      <c r="L212" s="883"/>
      <c r="M212" s="881"/>
      <c r="N212" s="883"/>
    </row>
    <row r="213" spans="1:14" ht="16.5" thickBot="1" x14ac:dyDescent="0.3">
      <c r="A213" s="300">
        <v>630</v>
      </c>
      <c r="B213" s="879" t="s">
        <v>81</v>
      </c>
      <c r="C213" s="53">
        <v>18390.38</v>
      </c>
      <c r="D213" s="87">
        <v>25700</v>
      </c>
      <c r="E213" s="87">
        <v>40000</v>
      </c>
      <c r="F213" s="87">
        <v>55150</v>
      </c>
      <c r="G213" s="87">
        <v>55150</v>
      </c>
      <c r="H213" s="87">
        <v>59739</v>
      </c>
      <c r="I213" s="87">
        <v>71032</v>
      </c>
      <c r="J213" s="87">
        <v>50000</v>
      </c>
      <c r="K213" s="87">
        <v>80000</v>
      </c>
      <c r="L213" s="87">
        <v>45000</v>
      </c>
      <c r="M213" s="87">
        <v>45000</v>
      </c>
      <c r="N213" s="87">
        <v>45000</v>
      </c>
    </row>
    <row r="214" spans="1:14" ht="16.5" thickBot="1" x14ac:dyDescent="0.3">
      <c r="A214" s="279"/>
      <c r="B214" s="441" t="s">
        <v>171</v>
      </c>
      <c r="C214" s="280">
        <f>C213</f>
        <v>18390.38</v>
      </c>
      <c r="D214" s="155">
        <f>D213</f>
        <v>25700</v>
      </c>
      <c r="E214" s="155">
        <f>E213</f>
        <v>40000</v>
      </c>
      <c r="F214" s="155">
        <v>65150</v>
      </c>
      <c r="G214" s="155">
        <v>65150</v>
      </c>
      <c r="H214" s="81">
        <f>SUM(H211:H213)</f>
        <v>62715</v>
      </c>
      <c r="I214" s="186">
        <f>SUM(I213)</f>
        <v>71032</v>
      </c>
      <c r="J214" s="186">
        <f>SUM(J212:J213)</f>
        <v>50500</v>
      </c>
      <c r="K214" s="186">
        <f>SUM(K211:K213)</f>
        <v>80000</v>
      </c>
      <c r="L214" s="186">
        <f>SUM(L213)</f>
        <v>45000</v>
      </c>
      <c r="M214" s="186">
        <f>SUM(M213)</f>
        <v>45000</v>
      </c>
      <c r="N214" s="186">
        <f>SUM(N213)</f>
        <v>45000</v>
      </c>
    </row>
    <row r="215" spans="1:14" ht="15.75" x14ac:dyDescent="0.25">
      <c r="A215" s="175"/>
      <c r="B215" s="273"/>
      <c r="C215" s="274"/>
      <c r="D215" s="275"/>
      <c r="E215" s="275"/>
      <c r="F215" s="275"/>
      <c r="G215" s="275"/>
      <c r="H215" s="275"/>
      <c r="I215" s="275"/>
      <c r="J215" s="275"/>
      <c r="K215" s="275"/>
      <c r="L215" s="275"/>
    </row>
    <row r="216" spans="1:14" ht="15.75" x14ac:dyDescent="0.25">
      <c r="A216" s="175"/>
      <c r="B216" s="273"/>
      <c r="C216" s="274"/>
      <c r="D216" s="275"/>
      <c r="E216" s="275"/>
      <c r="F216" s="275"/>
      <c r="G216" s="275"/>
      <c r="H216" s="275"/>
      <c r="I216" s="275"/>
      <c r="J216" s="275"/>
      <c r="K216" s="275"/>
      <c r="L216" s="275"/>
    </row>
    <row r="217" spans="1:14" ht="15.75" x14ac:dyDescent="0.25">
      <c r="A217" s="175"/>
      <c r="B217" s="273"/>
      <c r="C217" s="274"/>
      <c r="D217" s="275"/>
      <c r="E217" s="275"/>
      <c r="F217" s="275"/>
      <c r="G217" s="275"/>
      <c r="H217" s="275"/>
      <c r="I217" s="275"/>
      <c r="J217" s="275"/>
      <c r="K217" s="275"/>
      <c r="L217" s="275"/>
    </row>
    <row r="218" spans="1:14" ht="15.75" x14ac:dyDescent="0.25">
      <c r="A218" s="175"/>
      <c r="B218" s="273"/>
      <c r="C218" s="274"/>
      <c r="D218" s="275"/>
      <c r="E218" s="275"/>
      <c r="F218" s="275"/>
      <c r="G218" s="275"/>
      <c r="H218" s="275"/>
      <c r="I218" s="275"/>
      <c r="J218" s="275"/>
      <c r="K218" s="275"/>
      <c r="L218" s="275"/>
    </row>
    <row r="219" spans="1:14" ht="15.75" x14ac:dyDescent="0.25">
      <c r="A219" s="175"/>
      <c r="B219" s="273"/>
      <c r="C219" s="274"/>
      <c r="D219" s="275"/>
      <c r="E219" s="275"/>
      <c r="F219" s="275"/>
      <c r="G219" s="275"/>
      <c r="H219" s="275"/>
      <c r="I219" s="275"/>
      <c r="J219" s="275"/>
      <c r="K219" s="275"/>
      <c r="L219" s="275"/>
    </row>
    <row r="220" spans="1:14" ht="15.75" x14ac:dyDescent="0.25">
      <c r="A220" s="175"/>
      <c r="B220" s="273"/>
      <c r="C220" s="274"/>
      <c r="D220" s="275"/>
      <c r="E220" s="275"/>
      <c r="F220" s="275"/>
      <c r="G220" s="275"/>
      <c r="H220" s="275"/>
      <c r="I220" s="275"/>
      <c r="J220" s="275"/>
      <c r="K220" s="275"/>
      <c r="L220" s="275"/>
    </row>
    <row r="221" spans="1:14" ht="15.75" x14ac:dyDescent="0.25">
      <c r="A221" s="175"/>
      <c r="B221" s="273"/>
      <c r="C221" s="274"/>
      <c r="D221" s="275"/>
      <c r="E221" s="275"/>
      <c r="F221" s="275"/>
      <c r="G221" s="275"/>
      <c r="H221" s="275"/>
      <c r="I221" s="275"/>
      <c r="J221" s="275"/>
      <c r="K221" s="275"/>
      <c r="L221" s="275"/>
    </row>
    <row r="222" spans="1:14" ht="15.75" x14ac:dyDescent="0.25">
      <c r="A222" s="175"/>
      <c r="B222" s="273"/>
      <c r="C222" s="274"/>
      <c r="D222" s="275"/>
      <c r="E222" s="275"/>
      <c r="F222" s="275"/>
      <c r="G222" s="275"/>
      <c r="H222" s="275"/>
      <c r="I222" s="275"/>
      <c r="J222" s="275"/>
      <c r="K222" s="275"/>
      <c r="L222" s="275"/>
    </row>
    <row r="223" spans="1:14" ht="15.75" x14ac:dyDescent="0.25">
      <c r="A223" s="175"/>
      <c r="B223" s="273"/>
      <c r="C223" s="274"/>
      <c r="D223" s="275"/>
      <c r="E223" s="275"/>
      <c r="F223" s="275"/>
      <c r="G223" s="275"/>
      <c r="H223" s="275"/>
      <c r="I223" s="275"/>
      <c r="J223" s="275"/>
      <c r="K223" s="275"/>
      <c r="L223" s="275"/>
    </row>
    <row r="224" spans="1:14" ht="15.75" x14ac:dyDescent="0.25">
      <c r="A224" s="175"/>
      <c r="B224" s="273"/>
      <c r="C224" s="274"/>
      <c r="D224" s="275"/>
      <c r="E224" s="275"/>
      <c r="F224" s="275"/>
      <c r="G224" s="275"/>
      <c r="H224" s="275"/>
      <c r="I224" s="275"/>
      <c r="J224" s="275"/>
      <c r="K224" s="275"/>
      <c r="L224" s="275"/>
    </row>
    <row r="225" spans="1:14" ht="15.75" x14ac:dyDescent="0.25">
      <c r="A225" s="175"/>
      <c r="B225" s="273"/>
      <c r="C225" s="274"/>
      <c r="D225" s="275"/>
      <c r="E225" s="275"/>
      <c r="F225" s="275"/>
      <c r="G225" s="275"/>
      <c r="H225" s="275"/>
      <c r="I225" s="275"/>
      <c r="J225" s="275"/>
      <c r="K225" s="275"/>
      <c r="L225" s="275"/>
    </row>
    <row r="226" spans="1:14" ht="12.75" customHeight="1" x14ac:dyDescent="0.25">
      <c r="A226" s="175"/>
      <c r="B226" s="273"/>
      <c r="C226" s="274"/>
    </row>
    <row r="227" spans="1:14" ht="10.5" customHeight="1" thickBot="1" x14ac:dyDescent="0.3">
      <c r="A227" s="175"/>
      <c r="B227" s="273"/>
      <c r="C227" s="274"/>
    </row>
    <row r="228" spans="1:14" ht="10.5" customHeight="1" x14ac:dyDescent="0.25">
      <c r="A228" s="940" t="s">
        <v>172</v>
      </c>
      <c r="B228" s="942" t="s">
        <v>535</v>
      </c>
      <c r="C228" s="281"/>
      <c r="D228" s="282" t="s">
        <v>76</v>
      </c>
      <c r="E228" s="250" t="s">
        <v>34</v>
      </c>
      <c r="F228" s="250" t="s">
        <v>90</v>
      </c>
      <c r="G228" s="438" t="s">
        <v>76</v>
      </c>
      <c r="H228" s="51" t="s">
        <v>75</v>
      </c>
      <c r="I228" s="52" t="s">
        <v>75</v>
      </c>
      <c r="J228" s="52" t="s">
        <v>9</v>
      </c>
      <c r="K228" s="52" t="s">
        <v>34</v>
      </c>
      <c r="L228" s="52" t="s">
        <v>76</v>
      </c>
      <c r="M228" s="52" t="s">
        <v>9</v>
      </c>
      <c r="N228" s="52" t="s">
        <v>76</v>
      </c>
    </row>
    <row r="229" spans="1:14" ht="13.5" customHeight="1" thickBot="1" x14ac:dyDescent="0.3">
      <c r="A229" s="941"/>
      <c r="B229" s="943"/>
      <c r="C229" s="283"/>
      <c r="D229" s="284" t="s">
        <v>3</v>
      </c>
      <c r="E229" s="251" t="s">
        <v>3</v>
      </c>
      <c r="F229" s="251" t="s">
        <v>91</v>
      </c>
      <c r="G229" s="439" t="s">
        <v>3</v>
      </c>
      <c r="H229" s="337" t="s">
        <v>4</v>
      </c>
      <c r="I229" s="56" t="s">
        <v>5</v>
      </c>
      <c r="J229" s="56" t="s">
        <v>226</v>
      </c>
      <c r="K229" s="56" t="s">
        <v>226</v>
      </c>
      <c r="L229" s="56" t="s">
        <v>232</v>
      </c>
      <c r="M229" s="56" t="s">
        <v>235</v>
      </c>
      <c r="N229" s="56" t="s">
        <v>484</v>
      </c>
    </row>
    <row r="230" spans="1:14" ht="16.5" thickBot="1" x14ac:dyDescent="0.3">
      <c r="A230" s="84">
        <v>630</v>
      </c>
      <c r="B230" s="243" t="s">
        <v>81</v>
      </c>
      <c r="C230" s="86">
        <v>11352.22</v>
      </c>
      <c r="D230" s="87">
        <v>20500</v>
      </c>
      <c r="E230" s="193">
        <v>15000</v>
      </c>
      <c r="F230" s="193">
        <v>20501</v>
      </c>
      <c r="G230" s="193">
        <v>20502</v>
      </c>
      <c r="H230" s="193">
        <v>6099</v>
      </c>
      <c r="I230" s="193">
        <v>9611</v>
      </c>
      <c r="J230" s="193">
        <v>13000</v>
      </c>
      <c r="K230" s="193">
        <v>20000</v>
      </c>
      <c r="L230" s="193">
        <v>10000</v>
      </c>
      <c r="M230" s="193">
        <v>10000</v>
      </c>
      <c r="N230" s="193">
        <v>10000</v>
      </c>
    </row>
    <row r="231" spans="1:14" ht="16.5" thickBot="1" x14ac:dyDescent="0.3">
      <c r="A231" s="92"/>
      <c r="B231" s="139" t="s">
        <v>174</v>
      </c>
      <c r="C231" s="80">
        <f>C230</f>
        <v>11352.22</v>
      </c>
      <c r="D231" s="186">
        <f>D230</f>
        <v>20500</v>
      </c>
      <c r="E231" s="186">
        <f>E230</f>
        <v>15000</v>
      </c>
      <c r="F231" s="186">
        <f>F230</f>
        <v>20501</v>
      </c>
      <c r="G231" s="186">
        <f>G230</f>
        <v>20502</v>
      </c>
      <c r="H231" s="186">
        <f t="shared" ref="H231:N231" si="48">SUM(H230)</f>
        <v>6099</v>
      </c>
      <c r="I231" s="186">
        <f t="shared" si="48"/>
        <v>9611</v>
      </c>
      <c r="J231" s="186">
        <f t="shared" si="48"/>
        <v>13000</v>
      </c>
      <c r="K231" s="186">
        <f t="shared" si="48"/>
        <v>20000</v>
      </c>
      <c r="L231" s="186">
        <f t="shared" si="48"/>
        <v>10000</v>
      </c>
      <c r="M231" s="186">
        <f t="shared" si="48"/>
        <v>10000</v>
      </c>
      <c r="N231" s="186">
        <f t="shared" si="48"/>
        <v>10000</v>
      </c>
    </row>
    <row r="232" spans="1:14" ht="16.5" thickBot="1" x14ac:dyDescent="0.3">
      <c r="A232" s="57" t="s">
        <v>175</v>
      </c>
      <c r="B232" s="913" t="s">
        <v>536</v>
      </c>
      <c r="C232" s="914"/>
      <c r="D232" s="914"/>
      <c r="E232" s="914"/>
      <c r="F232" s="914"/>
      <c r="G232" s="915"/>
      <c r="H232" s="193"/>
      <c r="I232" s="193"/>
      <c r="J232" s="193"/>
      <c r="K232" s="193"/>
      <c r="L232" s="193"/>
      <c r="M232" s="193"/>
      <c r="N232" s="193"/>
    </row>
    <row r="233" spans="1:14" ht="16.5" thickBot="1" x14ac:dyDescent="0.3">
      <c r="A233" s="84">
        <v>630</v>
      </c>
      <c r="B233" s="243" t="s">
        <v>146</v>
      </c>
      <c r="C233" s="285">
        <v>981.45</v>
      </c>
      <c r="D233" s="286">
        <v>2000</v>
      </c>
      <c r="E233" s="270">
        <v>2000</v>
      </c>
      <c r="F233" s="270">
        <v>2001</v>
      </c>
      <c r="G233" s="270">
        <v>2002</v>
      </c>
      <c r="H233" s="271">
        <v>2390</v>
      </c>
      <c r="I233" s="271">
        <v>146</v>
      </c>
      <c r="J233" s="271">
        <v>500</v>
      </c>
      <c r="K233" s="271">
        <v>8500</v>
      </c>
      <c r="L233" s="271">
        <v>5000</v>
      </c>
      <c r="M233" s="271">
        <v>5000</v>
      </c>
      <c r="N233" s="271">
        <v>5000</v>
      </c>
    </row>
    <row r="234" spans="1:14" ht="16.5" thickBot="1" x14ac:dyDescent="0.3">
      <c r="A234" s="169"/>
      <c r="B234" s="139" t="s">
        <v>176</v>
      </c>
      <c r="C234" s="190">
        <f>C233</f>
        <v>981.45</v>
      </c>
      <c r="D234" s="81">
        <f>D233</f>
        <v>2000</v>
      </c>
      <c r="E234" s="81">
        <f>E233</f>
        <v>2000</v>
      </c>
      <c r="F234" s="81">
        <f>F233</f>
        <v>2001</v>
      </c>
      <c r="G234" s="81">
        <f>G233</f>
        <v>2002</v>
      </c>
      <c r="H234" s="81">
        <f t="shared" ref="H234:N234" si="49">SUM(H233)</f>
        <v>2390</v>
      </c>
      <c r="I234" s="81">
        <f t="shared" si="49"/>
        <v>146</v>
      </c>
      <c r="J234" s="81">
        <f t="shared" si="49"/>
        <v>500</v>
      </c>
      <c r="K234" s="81">
        <f t="shared" si="49"/>
        <v>8500</v>
      </c>
      <c r="L234" s="81">
        <f t="shared" si="49"/>
        <v>5000</v>
      </c>
      <c r="M234" s="81">
        <f t="shared" si="49"/>
        <v>5000</v>
      </c>
      <c r="N234" s="81">
        <f t="shared" si="49"/>
        <v>5000</v>
      </c>
    </row>
    <row r="235" spans="1:14" ht="16.5" thickBot="1" x14ac:dyDescent="0.3">
      <c r="A235" s="57" t="s">
        <v>177</v>
      </c>
      <c r="B235" s="930" t="s">
        <v>537</v>
      </c>
      <c r="C235" s="931"/>
      <c r="D235" s="931"/>
      <c r="E235" s="931"/>
      <c r="F235" s="931"/>
      <c r="G235" s="932"/>
      <c r="H235" s="193"/>
      <c r="I235" s="193"/>
      <c r="J235" s="193"/>
      <c r="K235" s="193"/>
      <c r="L235" s="193"/>
      <c r="M235" s="193"/>
      <c r="N235" s="193"/>
    </row>
    <row r="236" spans="1:14" ht="15.75" x14ac:dyDescent="0.25">
      <c r="A236" s="359">
        <v>620</v>
      </c>
      <c r="B236" s="357" t="s">
        <v>121</v>
      </c>
      <c r="C236" s="360"/>
      <c r="D236" s="363"/>
      <c r="E236" s="360"/>
      <c r="F236" s="363"/>
      <c r="G236" s="360"/>
      <c r="H236" s="64"/>
      <c r="I236" s="64"/>
      <c r="J236" s="64">
        <v>600</v>
      </c>
      <c r="K236" s="64">
        <v>600</v>
      </c>
      <c r="L236" s="64"/>
      <c r="M236" s="64"/>
      <c r="N236" s="64"/>
    </row>
    <row r="237" spans="1:14" ht="16.5" thickBot="1" x14ac:dyDescent="0.3">
      <c r="A237" s="191">
        <v>630</v>
      </c>
      <c r="B237" s="358" t="s">
        <v>146</v>
      </c>
      <c r="C237" s="361"/>
      <c r="D237" s="374">
        <v>2000</v>
      </c>
      <c r="E237" s="376">
        <v>2000</v>
      </c>
      <c r="F237" s="374">
        <v>2001</v>
      </c>
      <c r="G237" s="376">
        <v>2002</v>
      </c>
      <c r="H237" s="375"/>
      <c r="I237" s="375">
        <v>39256</v>
      </c>
      <c r="J237" s="375">
        <v>10000</v>
      </c>
      <c r="K237" s="375">
        <v>10000</v>
      </c>
      <c r="L237" s="375">
        <v>15000</v>
      </c>
      <c r="M237" s="375">
        <v>5000</v>
      </c>
      <c r="N237" s="375">
        <v>5000</v>
      </c>
    </row>
    <row r="238" spans="1:14" ht="16.5" thickBot="1" x14ac:dyDescent="0.3">
      <c r="A238" s="301"/>
      <c r="B238" s="147" t="s">
        <v>178</v>
      </c>
      <c r="C238" s="267">
        <f>C237</f>
        <v>0</v>
      </c>
      <c r="D238" s="268">
        <f>D237</f>
        <v>2000</v>
      </c>
      <c r="E238" s="268">
        <f>E237</f>
        <v>2000</v>
      </c>
      <c r="F238" s="268">
        <f>F237</f>
        <v>2001</v>
      </c>
      <c r="G238" s="268">
        <f>G237</f>
        <v>2002</v>
      </c>
      <c r="H238" s="268"/>
      <c r="I238" s="268">
        <f>SUM(I237)</f>
        <v>39256</v>
      </c>
      <c r="J238" s="268">
        <f>SUM(J236:J237)</f>
        <v>10600</v>
      </c>
      <c r="K238" s="268">
        <f>SUM(K236:K237)</f>
        <v>10600</v>
      </c>
      <c r="L238" s="268">
        <f>SUM(L237)</f>
        <v>15000</v>
      </c>
      <c r="M238" s="268">
        <f>SUM(M237)</f>
        <v>5000</v>
      </c>
      <c r="N238" s="268">
        <f>SUM(N237)</f>
        <v>5000</v>
      </c>
    </row>
    <row r="239" spans="1:14" ht="16.5" thickBot="1" x14ac:dyDescent="0.3">
      <c r="A239" s="57" t="s">
        <v>179</v>
      </c>
      <c r="B239" s="913" t="s">
        <v>538</v>
      </c>
      <c r="C239" s="914"/>
      <c r="D239" s="914"/>
      <c r="E239" s="914"/>
      <c r="F239" s="914"/>
      <c r="G239" s="914"/>
      <c r="H239" s="914"/>
      <c r="I239" s="914"/>
      <c r="J239" s="914"/>
      <c r="K239" s="914"/>
      <c r="L239" s="914"/>
      <c r="M239" s="914"/>
      <c r="N239" s="915"/>
    </row>
    <row r="240" spans="1:14" ht="15.75" x14ac:dyDescent="0.25">
      <c r="A240" s="179">
        <v>610</v>
      </c>
      <c r="B240" s="180" t="s">
        <v>102</v>
      </c>
      <c r="C240" s="141">
        <v>60729.97</v>
      </c>
      <c r="D240" s="64">
        <v>70000</v>
      </c>
      <c r="E240" s="64">
        <v>73860</v>
      </c>
      <c r="F240" s="65">
        <v>90850</v>
      </c>
      <c r="G240" s="65">
        <v>90850</v>
      </c>
      <c r="H240" s="65">
        <v>99739</v>
      </c>
      <c r="I240" s="65">
        <v>124285</v>
      </c>
      <c r="J240" s="65">
        <v>165000</v>
      </c>
      <c r="K240" s="65">
        <v>155000</v>
      </c>
      <c r="L240" s="65">
        <v>165000</v>
      </c>
      <c r="M240" s="65">
        <v>165000</v>
      </c>
      <c r="N240" s="65">
        <v>165000</v>
      </c>
    </row>
    <row r="241" spans="1:14" ht="16.5" thickBot="1" x14ac:dyDescent="0.3">
      <c r="A241" s="92">
        <v>620</v>
      </c>
      <c r="B241" s="184" t="s">
        <v>80</v>
      </c>
      <c r="C241" s="235">
        <v>21388.45</v>
      </c>
      <c r="D241" s="74">
        <v>29000</v>
      </c>
      <c r="E241" s="74">
        <v>30345</v>
      </c>
      <c r="F241" s="185">
        <v>36355</v>
      </c>
      <c r="G241" s="185">
        <v>36355</v>
      </c>
      <c r="H241" s="77">
        <v>39497</v>
      </c>
      <c r="I241" s="77">
        <v>47196</v>
      </c>
      <c r="J241" s="77">
        <v>60000</v>
      </c>
      <c r="K241" s="77">
        <v>55000</v>
      </c>
      <c r="L241" s="77">
        <v>60355</v>
      </c>
      <c r="M241" s="77">
        <v>60355</v>
      </c>
      <c r="N241" s="77">
        <v>60355</v>
      </c>
    </row>
    <row r="242" spans="1:14" ht="16.5" thickBot="1" x14ac:dyDescent="0.25">
      <c r="A242" s="217">
        <v>630</v>
      </c>
      <c r="B242" s="287" t="s">
        <v>146</v>
      </c>
      <c r="C242" s="288">
        <v>28362.62</v>
      </c>
      <c r="D242" s="194">
        <v>31900</v>
      </c>
      <c r="E242" s="194">
        <v>33900</v>
      </c>
      <c r="F242" s="194">
        <v>37900</v>
      </c>
      <c r="G242" s="194">
        <v>37900</v>
      </c>
      <c r="H242" s="194">
        <v>38176</v>
      </c>
      <c r="I242" s="194">
        <v>36966</v>
      </c>
      <c r="J242" s="194">
        <v>45000</v>
      </c>
      <c r="K242" s="194">
        <v>40000</v>
      </c>
      <c r="L242" s="194">
        <v>43000</v>
      </c>
      <c r="M242" s="194">
        <v>40000</v>
      </c>
      <c r="N242" s="194">
        <v>40000</v>
      </c>
    </row>
    <row r="243" spans="1:14" ht="16.5" thickBot="1" x14ac:dyDescent="0.3">
      <c r="A243" s="252">
        <v>640</v>
      </c>
      <c r="B243" s="245" t="s">
        <v>136</v>
      </c>
      <c r="C243" s="289">
        <v>421.65</v>
      </c>
      <c r="D243" s="88">
        <v>400</v>
      </c>
      <c r="E243" s="88">
        <v>400</v>
      </c>
      <c r="F243" s="88">
        <v>400</v>
      </c>
      <c r="G243" s="88">
        <v>400</v>
      </c>
      <c r="H243" s="88">
        <v>517</v>
      </c>
      <c r="I243" s="88">
        <v>438</v>
      </c>
      <c r="J243" s="88">
        <v>500</v>
      </c>
      <c r="K243" s="88">
        <v>500</v>
      </c>
      <c r="L243" s="88">
        <v>500</v>
      </c>
      <c r="M243" s="88">
        <v>500</v>
      </c>
      <c r="N243" s="88">
        <v>500</v>
      </c>
    </row>
    <row r="244" spans="1:14" ht="16.5" thickBot="1" x14ac:dyDescent="0.3">
      <c r="A244" s="84"/>
      <c r="B244" s="147" t="s">
        <v>180</v>
      </c>
      <c r="C244" s="290">
        <f t="shared" ref="C244:G244" si="50">SUM(C240:C243)</f>
        <v>110902.68999999999</v>
      </c>
      <c r="D244" s="149">
        <f t="shared" si="50"/>
        <v>131300</v>
      </c>
      <c r="E244" s="149">
        <f t="shared" si="50"/>
        <v>138505</v>
      </c>
      <c r="F244" s="149">
        <f t="shared" si="50"/>
        <v>165505</v>
      </c>
      <c r="G244" s="149">
        <f t="shared" si="50"/>
        <v>165505</v>
      </c>
      <c r="H244" s="149">
        <f t="shared" ref="H244:N244" si="51">SUM(H240:H243)</f>
        <v>177929</v>
      </c>
      <c r="I244" s="149">
        <f t="shared" si="51"/>
        <v>208885</v>
      </c>
      <c r="J244" s="149">
        <f t="shared" si="51"/>
        <v>270500</v>
      </c>
      <c r="K244" s="149">
        <f t="shared" si="51"/>
        <v>250500</v>
      </c>
      <c r="L244" s="149">
        <f t="shared" si="51"/>
        <v>268855</v>
      </c>
      <c r="M244" s="149">
        <f t="shared" si="51"/>
        <v>265855</v>
      </c>
      <c r="N244" s="149">
        <f t="shared" si="51"/>
        <v>265855</v>
      </c>
    </row>
    <row r="245" spans="1:14" ht="16.5" thickBot="1" x14ac:dyDescent="0.3">
      <c r="A245" s="92"/>
      <c r="B245" s="93" t="s">
        <v>181</v>
      </c>
      <c r="C245" s="256">
        <f>C198+C206+C209+C214+C231+C234+C238+C244</f>
        <v>297871.43</v>
      </c>
      <c r="D245" s="257">
        <f>SUM(D198+D206+D209+D214+D231+D234+D238+D244)</f>
        <v>408150</v>
      </c>
      <c r="E245" s="257">
        <f>SUM(E198+E206+E209+E214+E231+E234+E238+E244)</f>
        <v>456530</v>
      </c>
      <c r="F245" s="257" t="e">
        <f>F198+F206+F209+F214+F231+F234+F238+F244</f>
        <v>#REF!</v>
      </c>
      <c r="G245" s="257" t="e">
        <f>G198+G206+G209+G214+G231+G234+G238+G244</f>
        <v>#REF!</v>
      </c>
      <c r="H245" s="257">
        <f>SUM(H198+H206+H209+H214+H231+H234+H244)</f>
        <v>497202</v>
      </c>
      <c r="I245" s="257">
        <f t="shared" ref="I245:N245" si="52">SUM(I198+I206+I209+I214+I231+I234+I238+I244)</f>
        <v>559019</v>
      </c>
      <c r="J245" s="257">
        <f t="shared" si="52"/>
        <v>806600</v>
      </c>
      <c r="K245" s="257">
        <f t="shared" si="52"/>
        <v>938100</v>
      </c>
      <c r="L245" s="257">
        <f t="shared" si="52"/>
        <v>749855</v>
      </c>
      <c r="M245" s="257">
        <f t="shared" si="52"/>
        <v>616855</v>
      </c>
      <c r="N245" s="257">
        <f t="shared" si="52"/>
        <v>566855</v>
      </c>
    </row>
    <row r="246" spans="1:14" ht="16.5" thickBot="1" x14ac:dyDescent="0.3">
      <c r="A246" s="418">
        <v>810</v>
      </c>
      <c r="B246" s="419" t="s">
        <v>247</v>
      </c>
      <c r="C246" s="420"/>
      <c r="D246" s="421"/>
      <c r="E246" s="421"/>
      <c r="F246" s="421"/>
      <c r="G246" s="421"/>
      <c r="H246" s="421"/>
      <c r="I246" s="421">
        <v>17501</v>
      </c>
      <c r="J246" s="421">
        <v>50000</v>
      </c>
      <c r="K246" s="421">
        <v>40000</v>
      </c>
      <c r="L246" s="257"/>
      <c r="M246" s="257"/>
      <c r="N246" s="257"/>
    </row>
    <row r="247" spans="1:14" ht="16.5" thickBot="1" x14ac:dyDescent="0.3">
      <c r="A247" s="92"/>
      <c r="B247" s="121" t="s">
        <v>182</v>
      </c>
      <c r="C247" s="206">
        <v>274944.39</v>
      </c>
      <c r="D247" s="207">
        <v>125877</v>
      </c>
      <c r="E247" s="207">
        <v>63473</v>
      </c>
      <c r="F247" s="207">
        <v>351245</v>
      </c>
      <c r="G247" s="207">
        <v>351246</v>
      </c>
      <c r="H247" s="207">
        <v>206556</v>
      </c>
      <c r="I247" s="207">
        <v>869843</v>
      </c>
      <c r="J247" s="207">
        <v>3248000</v>
      </c>
      <c r="K247" s="207">
        <v>2756565</v>
      </c>
      <c r="L247" s="207">
        <v>703000</v>
      </c>
      <c r="M247" s="207">
        <v>1225000</v>
      </c>
      <c r="N247" s="207">
        <v>1070000</v>
      </c>
    </row>
    <row r="248" spans="1:14" ht="16.5" thickBot="1" x14ac:dyDescent="0.3">
      <c r="A248" s="252"/>
      <c r="B248" s="128" t="s">
        <v>183</v>
      </c>
      <c r="C248" s="129">
        <f>C245+C247</f>
        <v>572815.82000000007</v>
      </c>
      <c r="D248" s="130">
        <f>D245+D247</f>
        <v>534027</v>
      </c>
      <c r="E248" s="130">
        <f>E245+E247</f>
        <v>520003</v>
      </c>
      <c r="F248" s="130" t="e">
        <f>F245+F247</f>
        <v>#REF!</v>
      </c>
      <c r="G248" s="130" t="e">
        <f>G245+G247</f>
        <v>#REF!</v>
      </c>
      <c r="H248" s="130">
        <f t="shared" ref="H248:N248" si="53">SUM(H245:H247)</f>
        <v>703758</v>
      </c>
      <c r="I248" s="130">
        <f t="shared" si="53"/>
        <v>1446363</v>
      </c>
      <c r="J248" s="130">
        <f t="shared" si="53"/>
        <v>4104600</v>
      </c>
      <c r="K248" s="130">
        <f t="shared" si="53"/>
        <v>3734665</v>
      </c>
      <c r="L248" s="130">
        <f t="shared" si="53"/>
        <v>1452855</v>
      </c>
      <c r="M248" s="130">
        <f t="shared" si="53"/>
        <v>1841855</v>
      </c>
      <c r="N248" s="130">
        <f t="shared" si="53"/>
        <v>1636855</v>
      </c>
    </row>
    <row r="249" spans="1:14" ht="13.5" thickBot="1" x14ac:dyDescent="0.25">
      <c r="A249" s="920"/>
      <c r="B249" s="920"/>
      <c r="C249" s="920"/>
      <c r="D249" s="920"/>
      <c r="E249" s="920"/>
      <c r="F249" s="920"/>
      <c r="G249" s="920"/>
      <c r="H249" s="920"/>
      <c r="I249" s="920"/>
      <c r="J249" s="920"/>
      <c r="K249" s="920"/>
      <c r="L249" s="920"/>
      <c r="M249" s="920"/>
      <c r="N249" s="920"/>
    </row>
    <row r="250" spans="1:14" ht="16.5" customHeight="1" x14ac:dyDescent="0.2">
      <c r="A250" s="916" t="s">
        <v>184</v>
      </c>
      <c r="B250" s="917"/>
      <c r="C250" s="449" t="s">
        <v>75</v>
      </c>
      <c r="D250" s="250" t="s">
        <v>76</v>
      </c>
      <c r="E250" s="250" t="s">
        <v>34</v>
      </c>
      <c r="F250" s="250" t="s">
        <v>90</v>
      </c>
      <c r="G250" s="438" t="s">
        <v>76</v>
      </c>
      <c r="H250" s="52" t="s">
        <v>75</v>
      </c>
      <c r="I250" s="52" t="s">
        <v>75</v>
      </c>
      <c r="J250" s="52" t="s">
        <v>9</v>
      </c>
      <c r="K250" s="52" t="s">
        <v>34</v>
      </c>
      <c r="L250" s="52" t="s">
        <v>76</v>
      </c>
      <c r="M250" s="52" t="s">
        <v>9</v>
      </c>
      <c r="N250" s="52" t="s">
        <v>76</v>
      </c>
    </row>
    <row r="251" spans="1:14" ht="13.5" thickBot="1" x14ac:dyDescent="0.25">
      <c r="A251" s="918"/>
      <c r="B251" s="919"/>
      <c r="C251" s="450" t="s">
        <v>77</v>
      </c>
      <c r="D251" s="251" t="s">
        <v>3</v>
      </c>
      <c r="E251" s="251" t="s">
        <v>3</v>
      </c>
      <c r="F251" s="251" t="s">
        <v>91</v>
      </c>
      <c r="G251" s="439" t="s">
        <v>3</v>
      </c>
      <c r="H251" s="56" t="s">
        <v>4</v>
      </c>
      <c r="I251" s="56" t="s">
        <v>5</v>
      </c>
      <c r="J251" s="56" t="s">
        <v>226</v>
      </c>
      <c r="K251" s="56" t="s">
        <v>226</v>
      </c>
      <c r="L251" s="56" t="s">
        <v>232</v>
      </c>
      <c r="M251" s="56" t="s">
        <v>235</v>
      </c>
      <c r="N251" s="56" t="s">
        <v>484</v>
      </c>
    </row>
    <row r="252" spans="1:14" ht="16.5" thickBot="1" x14ac:dyDescent="0.3">
      <c r="A252" s="83" t="s">
        <v>185</v>
      </c>
      <c r="B252" s="913" t="s">
        <v>539</v>
      </c>
      <c r="C252" s="914"/>
      <c r="D252" s="914"/>
      <c r="E252" s="914"/>
      <c r="F252" s="914"/>
      <c r="G252" s="914"/>
      <c r="H252" s="914"/>
      <c r="I252" s="914"/>
      <c r="J252" s="914"/>
      <c r="K252" s="914"/>
      <c r="L252" s="914"/>
      <c r="M252" s="914"/>
      <c r="N252" s="915"/>
    </row>
    <row r="253" spans="1:14" ht="15.75" x14ac:dyDescent="0.25">
      <c r="A253" s="84">
        <v>630</v>
      </c>
      <c r="B253" s="445" t="s">
        <v>81</v>
      </c>
      <c r="C253" s="365">
        <v>5863.41</v>
      </c>
      <c r="D253" s="368">
        <v>5650</v>
      </c>
      <c r="E253" s="371">
        <v>7760</v>
      </c>
      <c r="F253" s="368">
        <v>11120</v>
      </c>
      <c r="G253" s="371">
        <v>11120</v>
      </c>
      <c r="H253" s="61">
        <v>14427</v>
      </c>
      <c r="I253" s="292">
        <v>14397</v>
      </c>
      <c r="J253" s="292">
        <v>15000</v>
      </c>
      <c r="K253" s="292">
        <v>15000</v>
      </c>
      <c r="L253" s="292">
        <v>23000</v>
      </c>
      <c r="M253" s="292">
        <v>23000</v>
      </c>
      <c r="N253" s="292">
        <v>23000</v>
      </c>
    </row>
    <row r="254" spans="1:14" ht="15.75" x14ac:dyDescent="0.25">
      <c r="A254" s="66">
        <v>640</v>
      </c>
      <c r="B254" s="403" t="s">
        <v>82</v>
      </c>
      <c r="C254" s="366">
        <v>15346.2</v>
      </c>
      <c r="D254" s="369">
        <v>17000</v>
      </c>
      <c r="E254" s="372">
        <v>17400</v>
      </c>
      <c r="F254" s="369">
        <v>17500</v>
      </c>
      <c r="G254" s="372">
        <v>17500</v>
      </c>
      <c r="H254" s="69">
        <v>19075</v>
      </c>
      <c r="I254" s="146">
        <v>19249</v>
      </c>
      <c r="J254" s="146">
        <v>21000</v>
      </c>
      <c r="K254" s="146">
        <v>21000</v>
      </c>
      <c r="L254" s="146">
        <v>21700</v>
      </c>
      <c r="M254" s="146">
        <v>21800</v>
      </c>
      <c r="N254" s="146">
        <v>21800</v>
      </c>
    </row>
    <row r="255" spans="1:14" ht="15.75" x14ac:dyDescent="0.25">
      <c r="A255" s="66">
        <v>640</v>
      </c>
      <c r="B255" s="403" t="s">
        <v>186</v>
      </c>
      <c r="C255" s="366"/>
      <c r="D255" s="369"/>
      <c r="E255" s="372"/>
      <c r="F255" s="369"/>
      <c r="G255" s="372"/>
      <c r="H255" s="69">
        <v>8000</v>
      </c>
      <c r="I255" s="146">
        <v>8000</v>
      </c>
      <c r="J255" s="146">
        <v>10000</v>
      </c>
      <c r="K255" s="146">
        <v>10000</v>
      </c>
      <c r="L255" s="146">
        <v>15000</v>
      </c>
      <c r="M255" s="146">
        <v>15000</v>
      </c>
      <c r="N255" s="146">
        <v>15000</v>
      </c>
    </row>
    <row r="256" spans="1:14" ht="16.5" thickBot="1" x14ac:dyDescent="0.3">
      <c r="A256" s="92">
        <v>640</v>
      </c>
      <c r="B256" s="605" t="s">
        <v>560</v>
      </c>
      <c r="C256" s="606"/>
      <c r="D256" s="381"/>
      <c r="E256" s="382"/>
      <c r="F256" s="381"/>
      <c r="G256" s="382"/>
      <c r="H256" s="185"/>
      <c r="I256" s="607"/>
      <c r="J256" s="607">
        <v>1000</v>
      </c>
      <c r="K256" s="607">
        <v>1000</v>
      </c>
      <c r="L256" s="607">
        <v>200</v>
      </c>
      <c r="M256" s="607">
        <v>200</v>
      </c>
      <c r="N256" s="607">
        <v>200</v>
      </c>
    </row>
    <row r="257" spans="1:14" ht="16.5" thickBot="1" x14ac:dyDescent="0.3">
      <c r="A257" s="252"/>
      <c r="B257" s="784" t="s">
        <v>187</v>
      </c>
      <c r="C257" s="785">
        <f>C253+C254</f>
        <v>21209.61</v>
      </c>
      <c r="D257" s="385">
        <f>D253+D254</f>
        <v>22650</v>
      </c>
      <c r="E257" s="386">
        <f>E253+E254</f>
        <v>25160</v>
      </c>
      <c r="F257" s="385">
        <f>F253+F254</f>
        <v>28620</v>
      </c>
      <c r="G257" s="386">
        <f>G253+G254</f>
        <v>28620</v>
      </c>
      <c r="H257" s="186">
        <f>SUM(H253:H255)</f>
        <v>41502</v>
      </c>
      <c r="I257" s="786">
        <f>SUM(I253:I255)</f>
        <v>41646</v>
      </c>
      <c r="J257" s="786">
        <f>SUM(J253:J256)</f>
        <v>47000</v>
      </c>
      <c r="K257" s="786">
        <f>SUM(K253:K256)</f>
        <v>47000</v>
      </c>
      <c r="L257" s="786">
        <f>SUM(L253:L256)</f>
        <v>59900</v>
      </c>
      <c r="M257" s="786">
        <f>SUM(M253:M256)</f>
        <v>60000</v>
      </c>
      <c r="N257" s="786">
        <f>SUM(N253:N256)</f>
        <v>60000</v>
      </c>
    </row>
    <row r="258" spans="1:14" ht="16.5" thickBot="1" x14ac:dyDescent="0.3">
      <c r="A258" s="83" t="s">
        <v>188</v>
      </c>
      <c r="B258" s="913" t="s">
        <v>540</v>
      </c>
      <c r="C258" s="914"/>
      <c r="D258" s="914"/>
      <c r="E258" s="914"/>
      <c r="F258" s="914"/>
      <c r="G258" s="914"/>
      <c r="H258" s="914"/>
      <c r="I258" s="914"/>
      <c r="J258" s="914"/>
      <c r="K258" s="914"/>
      <c r="L258" s="914"/>
      <c r="M258" s="914"/>
      <c r="N258" s="915"/>
    </row>
    <row r="259" spans="1:14" ht="15.75" x14ac:dyDescent="0.25">
      <c r="A259" s="179">
        <v>610</v>
      </c>
      <c r="B259" s="445" t="s">
        <v>102</v>
      </c>
      <c r="C259" s="365">
        <v>2805.53</v>
      </c>
      <c r="D259" s="368">
        <v>3400</v>
      </c>
      <c r="E259" s="371">
        <v>3400</v>
      </c>
      <c r="F259" s="368">
        <v>3600</v>
      </c>
      <c r="G259" s="371">
        <v>3600</v>
      </c>
      <c r="H259" s="61"/>
      <c r="I259" s="292">
        <v>661</v>
      </c>
      <c r="J259" s="292">
        <v>3500</v>
      </c>
      <c r="K259" s="292">
        <v>310</v>
      </c>
      <c r="L259" s="292">
        <v>500</v>
      </c>
      <c r="M259" s="292">
        <v>500</v>
      </c>
      <c r="N259" s="292">
        <v>500</v>
      </c>
    </row>
    <row r="260" spans="1:14" ht="15.75" x14ac:dyDescent="0.25">
      <c r="A260" s="66">
        <v>620</v>
      </c>
      <c r="B260" s="403" t="s">
        <v>80</v>
      </c>
      <c r="C260" s="366">
        <v>989.23</v>
      </c>
      <c r="D260" s="369">
        <v>1190</v>
      </c>
      <c r="E260" s="372">
        <v>1190</v>
      </c>
      <c r="F260" s="369">
        <v>1400</v>
      </c>
      <c r="G260" s="372">
        <v>1400</v>
      </c>
      <c r="H260" s="69"/>
      <c r="I260" s="146">
        <v>191</v>
      </c>
      <c r="J260" s="146">
        <v>1600</v>
      </c>
      <c r="K260" s="146">
        <v>30</v>
      </c>
      <c r="L260" s="146">
        <v>150</v>
      </c>
      <c r="M260" s="146">
        <v>150</v>
      </c>
      <c r="N260" s="146">
        <v>150</v>
      </c>
    </row>
    <row r="261" spans="1:14" ht="15.75" x14ac:dyDescent="0.2">
      <c r="A261" s="84">
        <v>630</v>
      </c>
      <c r="B261" s="446" t="s">
        <v>146</v>
      </c>
      <c r="C261" s="366"/>
      <c r="D261" s="369">
        <v>100</v>
      </c>
      <c r="E261" s="372">
        <v>100</v>
      </c>
      <c r="F261" s="369">
        <v>100</v>
      </c>
      <c r="G261" s="372">
        <v>100</v>
      </c>
      <c r="H261" s="69">
        <v>9809</v>
      </c>
      <c r="I261" s="146">
        <v>3403</v>
      </c>
      <c r="J261" s="146">
        <v>2500</v>
      </c>
      <c r="K261" s="146">
        <v>2000</v>
      </c>
      <c r="L261" s="146">
        <v>10000</v>
      </c>
      <c r="M261" s="146">
        <v>0</v>
      </c>
      <c r="N261" s="146">
        <v>0</v>
      </c>
    </row>
    <row r="262" spans="1:14" ht="15.75" x14ac:dyDescent="0.25">
      <c r="A262" s="66">
        <v>640</v>
      </c>
      <c r="B262" s="403" t="s">
        <v>82</v>
      </c>
      <c r="C262" s="366"/>
      <c r="D262" s="369">
        <v>100</v>
      </c>
      <c r="E262" s="372">
        <v>100</v>
      </c>
      <c r="F262" s="369">
        <v>100</v>
      </c>
      <c r="G262" s="372">
        <v>100</v>
      </c>
      <c r="H262" s="69"/>
      <c r="I262" s="146"/>
      <c r="J262" s="146"/>
      <c r="K262" s="146"/>
      <c r="L262" s="146"/>
      <c r="M262" s="146"/>
      <c r="N262" s="146"/>
    </row>
    <row r="263" spans="1:14" ht="16.5" thickBot="1" x14ac:dyDescent="0.3">
      <c r="A263" s="169"/>
      <c r="B263" s="447" t="s">
        <v>189</v>
      </c>
      <c r="C263" s="367">
        <f>C259+C260+C261+C262</f>
        <v>3794.76</v>
      </c>
      <c r="D263" s="370">
        <f>D259+D260+D261+D262</f>
        <v>4790</v>
      </c>
      <c r="E263" s="373">
        <f>E259+E260+E261+E262</f>
        <v>4790</v>
      </c>
      <c r="F263" s="370">
        <f>F259+F260+F261+F262</f>
        <v>5200</v>
      </c>
      <c r="G263" s="373">
        <f>G259+G260+G261+G262</f>
        <v>5200</v>
      </c>
      <c r="H263" s="238">
        <f>SUM(H261:H262)</f>
        <v>9809</v>
      </c>
      <c r="I263" s="293">
        <f t="shared" ref="I263:N263" si="54">SUM(I259:I262)</f>
        <v>4255</v>
      </c>
      <c r="J263" s="293">
        <f t="shared" si="54"/>
        <v>7600</v>
      </c>
      <c r="K263" s="293">
        <f t="shared" si="54"/>
        <v>2340</v>
      </c>
      <c r="L263" s="293">
        <f t="shared" si="54"/>
        <v>10650</v>
      </c>
      <c r="M263" s="293">
        <f t="shared" si="54"/>
        <v>650</v>
      </c>
      <c r="N263" s="293">
        <f t="shared" si="54"/>
        <v>650</v>
      </c>
    </row>
    <row r="264" spans="1:14" ht="16.5" thickBot="1" x14ac:dyDescent="0.3">
      <c r="A264" s="83" t="s">
        <v>190</v>
      </c>
      <c r="B264" s="913" t="s">
        <v>541</v>
      </c>
      <c r="C264" s="914"/>
      <c r="D264" s="914"/>
      <c r="E264" s="914"/>
      <c r="F264" s="914"/>
      <c r="G264" s="914"/>
      <c r="H264" s="914"/>
      <c r="I264" s="914"/>
      <c r="J264" s="914"/>
      <c r="K264" s="914"/>
      <c r="L264" s="914"/>
      <c r="M264" s="914"/>
      <c r="N264" s="915"/>
    </row>
    <row r="265" spans="1:14" ht="15.75" x14ac:dyDescent="0.25">
      <c r="A265" s="84">
        <v>610</v>
      </c>
      <c r="B265" s="228" t="s">
        <v>102</v>
      </c>
      <c r="C265" s="229">
        <v>1814.79</v>
      </c>
      <c r="D265" s="62">
        <v>2550</v>
      </c>
      <c r="E265" s="62">
        <v>2500</v>
      </c>
      <c r="F265" s="62">
        <v>2650</v>
      </c>
      <c r="G265" s="157">
        <v>2650</v>
      </c>
      <c r="H265" s="64">
        <v>3012</v>
      </c>
      <c r="I265" s="64">
        <v>696</v>
      </c>
      <c r="J265" s="64">
        <v>1000</v>
      </c>
      <c r="K265" s="64">
        <v>0</v>
      </c>
      <c r="L265" s="64">
        <v>0</v>
      </c>
      <c r="M265" s="64"/>
      <c r="N265" s="64"/>
    </row>
    <row r="266" spans="1:14" ht="15.75" x14ac:dyDescent="0.25">
      <c r="A266" s="66">
        <v>620</v>
      </c>
      <c r="B266" s="144" t="s">
        <v>80</v>
      </c>
      <c r="C266" s="183">
        <v>642</v>
      </c>
      <c r="D266" s="70">
        <v>1020</v>
      </c>
      <c r="E266" s="70">
        <v>1020</v>
      </c>
      <c r="F266" s="70">
        <v>1000</v>
      </c>
      <c r="G266" s="145">
        <v>1000</v>
      </c>
      <c r="H266" s="70">
        <v>1341</v>
      </c>
      <c r="I266" s="70">
        <v>686</v>
      </c>
      <c r="J266" s="70">
        <v>700</v>
      </c>
      <c r="K266" s="70">
        <v>150</v>
      </c>
      <c r="L266" s="70">
        <v>200</v>
      </c>
      <c r="M266" s="70">
        <v>200</v>
      </c>
      <c r="N266" s="70">
        <v>200</v>
      </c>
    </row>
    <row r="267" spans="1:14" ht="16.5" thickBot="1" x14ac:dyDescent="0.3">
      <c r="A267" s="92">
        <v>630</v>
      </c>
      <c r="B267" s="188" t="s">
        <v>81</v>
      </c>
      <c r="C267" s="73">
        <v>9898.49</v>
      </c>
      <c r="D267" s="74">
        <v>13400</v>
      </c>
      <c r="E267" s="74">
        <v>22400</v>
      </c>
      <c r="F267" s="74">
        <v>32400</v>
      </c>
      <c r="G267" s="75">
        <v>32400</v>
      </c>
      <c r="H267" s="74">
        <v>14174</v>
      </c>
      <c r="I267" s="74">
        <v>14067</v>
      </c>
      <c r="J267" s="74">
        <v>15000</v>
      </c>
      <c r="K267" s="74">
        <v>14500</v>
      </c>
      <c r="L267" s="74">
        <v>14000</v>
      </c>
      <c r="M267" s="74">
        <v>14000</v>
      </c>
      <c r="N267" s="74">
        <v>14000</v>
      </c>
    </row>
    <row r="268" spans="1:14" ht="16.5" thickBot="1" x14ac:dyDescent="0.3">
      <c r="A268" s="279">
        <v>640</v>
      </c>
      <c r="B268" s="230" t="s">
        <v>82</v>
      </c>
      <c r="C268" s="448">
        <v>112.54</v>
      </c>
      <c r="D268" s="294">
        <v>100</v>
      </c>
      <c r="E268" s="295">
        <v>150</v>
      </c>
      <c r="F268" s="294">
        <v>100</v>
      </c>
      <c r="G268" s="295">
        <v>100</v>
      </c>
      <c r="H268" s="296"/>
      <c r="I268" s="296"/>
      <c r="J268" s="296"/>
      <c r="K268" s="296"/>
      <c r="L268" s="296"/>
      <c r="M268" s="296"/>
      <c r="N268" s="296"/>
    </row>
    <row r="269" spans="1:14" ht="16.5" thickBot="1" x14ac:dyDescent="0.3">
      <c r="A269" s="84"/>
      <c r="B269" s="147" t="s">
        <v>191</v>
      </c>
      <c r="C269" s="267">
        <f t="shared" ref="C269:G269" si="55">SUM(C265:C268)</f>
        <v>12467.82</v>
      </c>
      <c r="D269" s="268">
        <f t="shared" si="55"/>
        <v>17070</v>
      </c>
      <c r="E269" s="268">
        <f t="shared" si="55"/>
        <v>26070</v>
      </c>
      <c r="F269" s="268">
        <f t="shared" si="55"/>
        <v>36150</v>
      </c>
      <c r="G269" s="150">
        <f t="shared" si="55"/>
        <v>36150</v>
      </c>
      <c r="H269" s="268">
        <f t="shared" ref="H269:M269" si="56">SUM(H265:H268)</f>
        <v>18527</v>
      </c>
      <c r="I269" s="268">
        <f t="shared" si="56"/>
        <v>15449</v>
      </c>
      <c r="J269" s="268">
        <f t="shared" si="56"/>
        <v>16700</v>
      </c>
      <c r="K269" s="268">
        <f t="shared" si="56"/>
        <v>14650</v>
      </c>
      <c r="L269" s="268">
        <f t="shared" si="56"/>
        <v>14200</v>
      </c>
      <c r="M269" s="268">
        <f t="shared" si="56"/>
        <v>14200</v>
      </c>
      <c r="N269" s="268">
        <f>SUM(N265:N268)</f>
        <v>14200</v>
      </c>
    </row>
    <row r="270" spans="1:14" ht="16.5" thickBot="1" x14ac:dyDescent="0.3">
      <c r="A270" s="92"/>
      <c r="B270" s="93" t="s">
        <v>192</v>
      </c>
      <c r="C270" s="256">
        <f>C257+C263+C269</f>
        <v>37472.19</v>
      </c>
      <c r="D270" s="257">
        <f>SUM(D257+D263+D269)</f>
        <v>44510</v>
      </c>
      <c r="E270" s="257">
        <f>SUM(E257+E263+E269)</f>
        <v>56020</v>
      </c>
      <c r="F270" s="257">
        <f>F257+F263+F269</f>
        <v>69970</v>
      </c>
      <c r="G270" s="164">
        <f>G257+G263+G269</f>
        <v>69970</v>
      </c>
      <c r="H270" s="257">
        <f t="shared" ref="H270:J270" si="57">SUM(H257+H263+H269)</f>
        <v>69838</v>
      </c>
      <c r="I270" s="257">
        <f t="shared" si="57"/>
        <v>61350</v>
      </c>
      <c r="J270" s="257">
        <f t="shared" si="57"/>
        <v>71300</v>
      </c>
      <c r="K270" s="257">
        <f>SUM(K257+K263+K269)</f>
        <v>63990</v>
      </c>
      <c r="L270" s="257">
        <f>SUM(L257+L263+L269)</f>
        <v>84750</v>
      </c>
      <c r="M270" s="257">
        <f>SUM(M257+M263+M269)</f>
        <v>74850</v>
      </c>
      <c r="N270" s="257">
        <f>SUM(N257+N263+N269)</f>
        <v>74850</v>
      </c>
    </row>
    <row r="271" spans="1:14" ht="16.5" thickBot="1" x14ac:dyDescent="0.3">
      <c r="A271" s="92"/>
      <c r="B271" s="97" t="s">
        <v>193</v>
      </c>
      <c r="C271" s="258">
        <v>7200</v>
      </c>
      <c r="D271" s="260">
        <v>25000</v>
      </c>
      <c r="E271" s="260">
        <v>12105</v>
      </c>
      <c r="F271" s="260">
        <v>113001</v>
      </c>
      <c r="G271" s="297">
        <v>113002</v>
      </c>
      <c r="H271" s="260">
        <v>84962</v>
      </c>
      <c r="I271" s="260">
        <v>75371</v>
      </c>
      <c r="J271" s="260">
        <v>40000</v>
      </c>
      <c r="K271" s="260">
        <v>34095</v>
      </c>
      <c r="L271" s="260">
        <v>0</v>
      </c>
      <c r="M271" s="260">
        <v>0</v>
      </c>
      <c r="N271" s="260">
        <v>0</v>
      </c>
    </row>
    <row r="272" spans="1:14" ht="16.5" thickBot="1" x14ac:dyDescent="0.3">
      <c r="A272" s="169"/>
      <c r="B272" s="170" t="s">
        <v>194</v>
      </c>
      <c r="C272" s="298">
        <f>C270+C271</f>
        <v>44672.19</v>
      </c>
      <c r="D272" s="106">
        <f>D270+D271</f>
        <v>69510</v>
      </c>
      <c r="E272" s="106">
        <f>E270+E271</f>
        <v>68125</v>
      </c>
      <c r="F272" s="106">
        <f>F270+F271</f>
        <v>182971</v>
      </c>
      <c r="G272" s="104">
        <f>G270+G271</f>
        <v>182972</v>
      </c>
      <c r="H272" s="106">
        <f t="shared" ref="H272:N272" si="58">SUM(H270:H271)</f>
        <v>154800</v>
      </c>
      <c r="I272" s="106">
        <f t="shared" si="58"/>
        <v>136721</v>
      </c>
      <c r="J272" s="106">
        <f t="shared" si="58"/>
        <v>111300</v>
      </c>
      <c r="K272" s="106">
        <f t="shared" si="58"/>
        <v>98085</v>
      </c>
      <c r="L272" s="106">
        <f t="shared" si="58"/>
        <v>84750</v>
      </c>
      <c r="M272" s="106">
        <f t="shared" si="58"/>
        <v>74850</v>
      </c>
      <c r="N272" s="106">
        <f t="shared" si="58"/>
        <v>74850</v>
      </c>
    </row>
    <row r="273" spans="1:14" ht="15.75" x14ac:dyDescent="0.25">
      <c r="A273" s="678"/>
      <c r="B273" s="132"/>
      <c r="C273" s="133"/>
      <c r="D273" s="134"/>
      <c r="E273" s="134"/>
      <c r="F273" s="134"/>
      <c r="G273" s="134"/>
      <c r="H273" s="134"/>
      <c r="I273" s="134"/>
      <c r="J273" s="134"/>
      <c r="K273" s="134"/>
      <c r="L273" s="134"/>
      <c r="M273" s="134"/>
      <c r="N273" s="134"/>
    </row>
    <row r="274" spans="1:14" ht="15.75" x14ac:dyDescent="0.25">
      <c r="A274" s="678"/>
      <c r="B274" s="132"/>
      <c r="C274" s="133"/>
      <c r="D274" s="134"/>
      <c r="E274" s="134"/>
      <c r="F274" s="134"/>
      <c r="G274" s="134"/>
      <c r="H274" s="134"/>
      <c r="I274" s="134"/>
      <c r="J274" s="134"/>
      <c r="K274" s="134"/>
      <c r="L274" s="134"/>
      <c r="M274" s="134"/>
      <c r="N274" s="134"/>
    </row>
    <row r="275" spans="1:14" ht="15.75" x14ac:dyDescent="0.25">
      <c r="A275" s="678"/>
      <c r="B275" s="132"/>
      <c r="C275" s="133"/>
      <c r="D275" s="134"/>
      <c r="E275" s="134"/>
      <c r="F275" s="134"/>
      <c r="G275" s="134"/>
      <c r="H275" s="134"/>
      <c r="I275" s="134"/>
      <c r="J275" s="134"/>
      <c r="K275" s="134"/>
      <c r="L275" s="134"/>
      <c r="M275" s="134"/>
      <c r="N275" s="134"/>
    </row>
    <row r="276" spans="1:14" ht="15.75" x14ac:dyDescent="0.25">
      <c r="A276" s="678"/>
      <c r="B276" s="132"/>
      <c r="C276" s="133"/>
      <c r="D276" s="134"/>
      <c r="E276" s="134"/>
      <c r="F276" s="134"/>
      <c r="G276" s="134"/>
      <c r="H276" s="134"/>
      <c r="I276" s="134"/>
      <c r="J276" s="134"/>
      <c r="K276" s="134"/>
      <c r="L276" s="134"/>
      <c r="M276" s="134"/>
      <c r="N276" s="134"/>
    </row>
    <row r="277" spans="1:14" ht="15.75" x14ac:dyDescent="0.25">
      <c r="A277" s="678"/>
      <c r="B277" s="132"/>
      <c r="C277" s="133"/>
      <c r="D277" s="134"/>
      <c r="E277" s="134"/>
      <c r="F277" s="134"/>
      <c r="G277" s="134"/>
      <c r="H277" s="134"/>
      <c r="I277" s="134"/>
      <c r="J277" s="134"/>
      <c r="K277" s="134"/>
      <c r="L277" s="134"/>
      <c r="M277" s="134"/>
      <c r="N277" s="134"/>
    </row>
    <row r="278" spans="1:14" ht="60.75" customHeight="1" thickBot="1" x14ac:dyDescent="0.25">
      <c r="C278" s="107"/>
      <c r="H278" s="108"/>
      <c r="I278" s="108"/>
      <c r="J278" s="108"/>
      <c r="K278" s="108"/>
      <c r="L278" s="108"/>
    </row>
    <row r="279" spans="1:14" ht="16.5" customHeight="1" x14ac:dyDescent="0.2">
      <c r="A279" s="936" t="s">
        <v>195</v>
      </c>
      <c r="B279" s="937"/>
      <c r="C279" s="50" t="s">
        <v>75</v>
      </c>
      <c r="D279" s="51" t="s">
        <v>76</v>
      </c>
      <c r="E279" s="51" t="s">
        <v>34</v>
      </c>
      <c r="F279" s="52" t="s">
        <v>90</v>
      </c>
      <c r="G279" s="51" t="s">
        <v>76</v>
      </c>
      <c r="H279" s="52" t="s">
        <v>75</v>
      </c>
      <c r="I279" s="52" t="s">
        <v>75</v>
      </c>
      <c r="J279" s="52" t="s">
        <v>9</v>
      </c>
      <c r="K279" s="52" t="s">
        <v>34</v>
      </c>
      <c r="L279" s="52" t="s">
        <v>76</v>
      </c>
      <c r="M279" s="52" t="s">
        <v>9</v>
      </c>
      <c r="N279" s="52" t="s">
        <v>76</v>
      </c>
    </row>
    <row r="280" spans="1:14" ht="16.5" customHeight="1" thickBot="1" x14ac:dyDescent="0.25">
      <c r="A280" s="938"/>
      <c r="B280" s="939"/>
      <c r="C280" s="138" t="s">
        <v>77</v>
      </c>
      <c r="D280" s="55" t="s">
        <v>3</v>
      </c>
      <c r="E280" s="54" t="s">
        <v>3</v>
      </c>
      <c r="F280" s="54" t="s">
        <v>91</v>
      </c>
      <c r="G280" s="55" t="s">
        <v>3</v>
      </c>
      <c r="H280" s="56" t="s">
        <v>4</v>
      </c>
      <c r="I280" s="56" t="s">
        <v>5</v>
      </c>
      <c r="J280" s="56" t="s">
        <v>226</v>
      </c>
      <c r="K280" s="56" t="s">
        <v>226</v>
      </c>
      <c r="L280" s="56" t="s">
        <v>232</v>
      </c>
      <c r="M280" s="56" t="s">
        <v>235</v>
      </c>
      <c r="N280" s="56" t="s">
        <v>484</v>
      </c>
    </row>
    <row r="281" spans="1:14" ht="16.5" thickBot="1" x14ac:dyDescent="0.3">
      <c r="A281" s="83" t="s">
        <v>196</v>
      </c>
      <c r="B281" s="913" t="s">
        <v>542</v>
      </c>
      <c r="C281" s="914"/>
      <c r="D281" s="914"/>
      <c r="E281" s="914"/>
      <c r="F281" s="914"/>
      <c r="G281" s="914"/>
      <c r="H281" s="914"/>
      <c r="I281" s="914"/>
      <c r="J281" s="914"/>
      <c r="K281" s="914"/>
      <c r="L281" s="914"/>
      <c r="M281" s="914"/>
      <c r="N281" s="915"/>
    </row>
    <row r="282" spans="1:14" ht="16.5" thickBot="1" x14ac:dyDescent="0.3">
      <c r="A282" s="895">
        <v>620</v>
      </c>
      <c r="B282" s="454" t="s">
        <v>246</v>
      </c>
      <c r="C282" s="444"/>
      <c r="D282" s="363"/>
      <c r="E282" s="360"/>
      <c r="F282" s="363"/>
      <c r="G282" s="360"/>
      <c r="H282" s="393">
        <v>645</v>
      </c>
      <c r="I282" s="364">
        <v>910</v>
      </c>
      <c r="J282" s="394"/>
      <c r="K282" s="394"/>
      <c r="L282" s="394"/>
      <c r="M282" s="394"/>
      <c r="N282" s="394"/>
    </row>
    <row r="283" spans="1:14" ht="15.75" x14ac:dyDescent="0.25">
      <c r="A283" s="299">
        <v>630</v>
      </c>
      <c r="B283" s="227" t="s">
        <v>594</v>
      </c>
      <c r="C283" s="451">
        <v>16577.509999999998</v>
      </c>
      <c r="D283" s="62">
        <v>40000</v>
      </c>
      <c r="E283" s="61">
        <v>40000</v>
      </c>
      <c r="F283" s="61">
        <v>41000</v>
      </c>
      <c r="G283" s="61">
        <v>41000</v>
      </c>
      <c r="H283" s="61">
        <v>60745</v>
      </c>
      <c r="I283" s="61">
        <v>20900</v>
      </c>
      <c r="J283" s="61">
        <v>25000</v>
      </c>
      <c r="K283" s="61">
        <v>25000</v>
      </c>
      <c r="L283" s="61">
        <v>25000</v>
      </c>
      <c r="M283" s="61">
        <v>30000</v>
      </c>
      <c r="N283" s="61">
        <v>30000</v>
      </c>
    </row>
    <row r="284" spans="1:14" ht="16.5" thickBot="1" x14ac:dyDescent="0.3">
      <c r="A284" s="191">
        <v>630</v>
      </c>
      <c r="B284" s="144" t="s">
        <v>480</v>
      </c>
      <c r="C284" s="452"/>
      <c r="D284" s="87"/>
      <c r="E284" s="193"/>
      <c r="F284" s="193"/>
      <c r="G284" s="193"/>
      <c r="H284" s="193"/>
      <c r="I284" s="193">
        <v>0</v>
      </c>
      <c r="J284" s="193">
        <v>25000</v>
      </c>
      <c r="K284" s="193">
        <v>0</v>
      </c>
      <c r="L284" s="193">
        <v>0</v>
      </c>
      <c r="M284" s="193"/>
      <c r="N284" s="193"/>
    </row>
    <row r="285" spans="1:14" ht="15.75" x14ac:dyDescent="0.25">
      <c r="A285" s="191">
        <v>640</v>
      </c>
      <c r="B285" s="144" t="s">
        <v>197</v>
      </c>
      <c r="C285" s="453">
        <v>1800</v>
      </c>
      <c r="D285" s="74">
        <v>2100</v>
      </c>
      <c r="E285" s="74">
        <v>2100</v>
      </c>
      <c r="F285" s="74">
        <v>2300</v>
      </c>
      <c r="G285" s="75">
        <v>2300</v>
      </c>
      <c r="H285" s="64">
        <v>3000</v>
      </c>
      <c r="I285" s="64">
        <v>3000</v>
      </c>
      <c r="J285" s="142">
        <v>3000</v>
      </c>
      <c r="K285" s="64">
        <v>3000</v>
      </c>
      <c r="L285" s="65">
        <v>3500</v>
      </c>
      <c r="M285" s="64">
        <v>3500</v>
      </c>
      <c r="N285" s="65">
        <v>3500</v>
      </c>
    </row>
    <row r="286" spans="1:14" ht="16.5" thickBot="1" x14ac:dyDescent="0.3">
      <c r="A286" s="300">
        <v>640</v>
      </c>
      <c r="B286" s="443" t="s">
        <v>198</v>
      </c>
      <c r="C286" s="216"/>
      <c r="D286" s="362"/>
      <c r="E286" s="362"/>
      <c r="F286" s="362"/>
      <c r="G286" s="362"/>
      <c r="H286" s="76">
        <v>589</v>
      </c>
      <c r="I286" s="76">
        <v>1000</v>
      </c>
      <c r="J286" s="456">
        <v>1000</v>
      </c>
      <c r="K286" s="76">
        <v>1000</v>
      </c>
      <c r="L286" s="77">
        <v>1000</v>
      </c>
      <c r="M286" s="76">
        <v>1000</v>
      </c>
      <c r="N286" s="77">
        <v>1000</v>
      </c>
    </row>
    <row r="287" spans="1:14" ht="16.5" thickBot="1" x14ac:dyDescent="0.3">
      <c r="A287" s="301"/>
      <c r="B287" s="147" t="s">
        <v>199</v>
      </c>
      <c r="C287" s="154">
        <f>C283+C285</f>
        <v>18377.509999999998</v>
      </c>
      <c r="D287" s="160">
        <f>D283+D285</f>
        <v>42100</v>
      </c>
      <c r="E287" s="160">
        <f>E283+E285</f>
        <v>42100</v>
      </c>
      <c r="F287" s="160">
        <f>F283+F285</f>
        <v>43300</v>
      </c>
      <c r="G287" s="160">
        <f>G283+G285</f>
        <v>43300</v>
      </c>
      <c r="H287" s="149">
        <f>SUM(H282:H286)</f>
        <v>64979</v>
      </c>
      <c r="I287" s="149">
        <f>SUM(I282:I286)</f>
        <v>25810</v>
      </c>
      <c r="J287" s="149">
        <f>SUM(J283:J286)</f>
        <v>54000</v>
      </c>
      <c r="K287" s="149">
        <f>SUM(K283:K286)</f>
        <v>29000</v>
      </c>
      <c r="L287" s="149">
        <f>SUM(L283:L286)</f>
        <v>29500</v>
      </c>
      <c r="M287" s="149">
        <f>SUM(M283:M286)</f>
        <v>34500</v>
      </c>
      <c r="N287" s="149">
        <f>SUM(N283:N286)</f>
        <v>34500</v>
      </c>
    </row>
    <row r="288" spans="1:14" ht="16.5" thickBot="1" x14ac:dyDescent="0.3">
      <c r="A288" s="83" t="s">
        <v>200</v>
      </c>
      <c r="B288" s="913" t="s">
        <v>543</v>
      </c>
      <c r="C288" s="914"/>
      <c r="D288" s="914"/>
      <c r="E288" s="914"/>
      <c r="F288" s="914"/>
      <c r="G288" s="914"/>
      <c r="H288" s="914"/>
      <c r="I288" s="914"/>
      <c r="J288" s="914"/>
      <c r="K288" s="914"/>
      <c r="L288" s="914"/>
      <c r="M288" s="914"/>
      <c r="N288" s="915"/>
    </row>
    <row r="289" spans="1:14" ht="16.5" thickBot="1" x14ac:dyDescent="0.3">
      <c r="A289" s="78">
        <v>620</v>
      </c>
      <c r="B289" s="302" t="s">
        <v>80</v>
      </c>
      <c r="C289" s="303"/>
      <c r="D289" s="304"/>
      <c r="E289" s="304"/>
      <c r="F289" s="109">
        <v>47</v>
      </c>
      <c r="G289" s="109">
        <v>47</v>
      </c>
      <c r="H289" s="109">
        <v>51</v>
      </c>
      <c r="I289" s="109">
        <v>56</v>
      </c>
      <c r="J289" s="109">
        <v>60</v>
      </c>
      <c r="K289" s="109">
        <v>60</v>
      </c>
      <c r="L289" s="109">
        <v>60</v>
      </c>
      <c r="M289" s="109">
        <v>60</v>
      </c>
      <c r="N289" s="109">
        <v>60</v>
      </c>
    </row>
    <row r="290" spans="1:14" ht="13.5" thickBot="1" x14ac:dyDescent="0.25">
      <c r="A290" s="252">
        <v>630</v>
      </c>
      <c r="B290" s="855" t="s">
        <v>81</v>
      </c>
      <c r="C290" s="305"/>
      <c r="D290" s="306">
        <v>200</v>
      </c>
      <c r="E290" s="306">
        <v>187</v>
      </c>
      <c r="F290" s="306">
        <v>140</v>
      </c>
      <c r="G290" s="306">
        <v>140</v>
      </c>
      <c r="H290" s="306">
        <v>158</v>
      </c>
      <c r="I290" s="306">
        <v>174</v>
      </c>
      <c r="J290" s="306">
        <v>180</v>
      </c>
      <c r="K290" s="306">
        <v>180</v>
      </c>
      <c r="L290" s="306">
        <v>180</v>
      </c>
      <c r="M290" s="306">
        <v>180</v>
      </c>
      <c r="N290" s="306">
        <v>180</v>
      </c>
    </row>
    <row r="291" spans="1:14" x14ac:dyDescent="0.2">
      <c r="A291" s="84"/>
      <c r="B291" s="307" t="s">
        <v>201</v>
      </c>
      <c r="C291" s="305"/>
      <c r="D291" s="308">
        <f t="shared" ref="D291:G291" si="59">SUM(D289:D290)</f>
        <v>200</v>
      </c>
      <c r="E291" s="308">
        <f t="shared" si="59"/>
        <v>187</v>
      </c>
      <c r="F291" s="308">
        <f t="shared" si="59"/>
        <v>187</v>
      </c>
      <c r="G291" s="308">
        <f t="shared" si="59"/>
        <v>187</v>
      </c>
      <c r="H291" s="308">
        <f t="shared" ref="H291:J291" si="60">SUM(H289:H290)</f>
        <v>209</v>
      </c>
      <c r="I291" s="308">
        <f t="shared" si="60"/>
        <v>230</v>
      </c>
      <c r="J291" s="308">
        <f t="shared" si="60"/>
        <v>240</v>
      </c>
      <c r="K291" s="308">
        <f>SUM(K289:K290)</f>
        <v>240</v>
      </c>
      <c r="L291" s="308">
        <f>SUM(L289:L290)</f>
        <v>240</v>
      </c>
      <c r="M291" s="308">
        <f>SUM(M289:M290)</f>
        <v>240</v>
      </c>
      <c r="N291" s="308">
        <f>SUM(N289:N290)</f>
        <v>240</v>
      </c>
    </row>
    <row r="292" spans="1:14" ht="16.5" thickBot="1" x14ac:dyDescent="0.3">
      <c r="A292" s="66"/>
      <c r="B292" s="309" t="s">
        <v>202</v>
      </c>
      <c r="C292" s="310">
        <f>C287+C290</f>
        <v>18377.509999999998</v>
      </c>
      <c r="D292" s="311">
        <f>SUM(D287+D291)</f>
        <v>42300</v>
      </c>
      <c r="E292" s="311">
        <f>SUM(E287+E291)</f>
        <v>42287</v>
      </c>
      <c r="F292" s="311">
        <f>F287+F289+F290</f>
        <v>43487</v>
      </c>
      <c r="G292" s="311">
        <f>G287+G289+G290</f>
        <v>43487</v>
      </c>
      <c r="H292" s="311">
        <f t="shared" ref="H292:N292" si="61">SUM(H287+H291)</f>
        <v>65188</v>
      </c>
      <c r="I292" s="311">
        <f t="shared" si="61"/>
        <v>26040</v>
      </c>
      <c r="J292" s="311">
        <f t="shared" si="61"/>
        <v>54240</v>
      </c>
      <c r="K292" s="311">
        <f t="shared" si="61"/>
        <v>29240</v>
      </c>
      <c r="L292" s="311">
        <f t="shared" si="61"/>
        <v>29740</v>
      </c>
      <c r="M292" s="311">
        <f t="shared" si="61"/>
        <v>34740</v>
      </c>
      <c r="N292" s="311">
        <f t="shared" si="61"/>
        <v>34740</v>
      </c>
    </row>
    <row r="293" spans="1:14" ht="16.5" thickBot="1" x14ac:dyDescent="0.3">
      <c r="A293" s="66"/>
      <c r="B293" s="312" t="s">
        <v>203</v>
      </c>
      <c r="C293" s="291">
        <v>17360.07</v>
      </c>
      <c r="D293" s="260">
        <v>30000</v>
      </c>
      <c r="E293" s="259">
        <v>18870</v>
      </c>
      <c r="F293" s="259">
        <v>93001</v>
      </c>
      <c r="G293" s="259">
        <v>93002</v>
      </c>
      <c r="H293" s="259">
        <v>200284</v>
      </c>
      <c r="I293" s="259">
        <v>72811</v>
      </c>
      <c r="J293" s="259">
        <v>506500</v>
      </c>
      <c r="K293" s="259">
        <v>113016</v>
      </c>
      <c r="L293" s="259">
        <v>546500</v>
      </c>
      <c r="M293" s="259">
        <v>10000</v>
      </c>
      <c r="N293" s="259">
        <v>10000</v>
      </c>
    </row>
    <row r="294" spans="1:14" ht="16.5" thickBot="1" x14ac:dyDescent="0.3">
      <c r="A294" s="301"/>
      <c r="B294" s="170" t="s">
        <v>204</v>
      </c>
      <c r="C294" s="298">
        <f>C292+C293</f>
        <v>35737.58</v>
      </c>
      <c r="D294" s="106">
        <f>D292+D293</f>
        <v>72300</v>
      </c>
      <c r="E294" s="106">
        <f>E292+E293</f>
        <v>61157</v>
      </c>
      <c r="F294" s="106">
        <f>F292+F293</f>
        <v>136488</v>
      </c>
      <c r="G294" s="106">
        <f>G292+G293</f>
        <v>136489</v>
      </c>
      <c r="H294" s="106">
        <f t="shared" ref="H294:N294" si="62">SUM(H292:H293)</f>
        <v>265472</v>
      </c>
      <c r="I294" s="106">
        <f t="shared" si="62"/>
        <v>98851</v>
      </c>
      <c r="J294" s="106">
        <f t="shared" si="62"/>
        <v>560740</v>
      </c>
      <c r="K294" s="106">
        <f t="shared" si="62"/>
        <v>142256</v>
      </c>
      <c r="L294" s="106">
        <f t="shared" si="62"/>
        <v>576240</v>
      </c>
      <c r="M294" s="106">
        <f t="shared" si="62"/>
        <v>44740</v>
      </c>
      <c r="N294" s="106">
        <f t="shared" si="62"/>
        <v>44740</v>
      </c>
    </row>
    <row r="295" spans="1:14" ht="16.5" thickBot="1" x14ac:dyDescent="0.3">
      <c r="A295" s="175"/>
      <c r="B295" s="132"/>
      <c r="C295" s="313"/>
      <c r="D295" s="104"/>
      <c r="E295" s="104"/>
      <c r="F295" s="104"/>
      <c r="G295" s="104"/>
      <c r="H295" s="135"/>
      <c r="I295" s="135"/>
      <c r="J295" s="135"/>
      <c r="K295" s="135"/>
      <c r="L295" s="135"/>
    </row>
    <row r="296" spans="1:14" ht="18.75" customHeight="1" x14ac:dyDescent="0.2">
      <c r="A296" s="936" t="s">
        <v>205</v>
      </c>
      <c r="B296" s="937"/>
      <c r="C296" s="50" t="s">
        <v>75</v>
      </c>
      <c r="D296" s="51" t="s">
        <v>76</v>
      </c>
      <c r="E296" s="51" t="s">
        <v>34</v>
      </c>
      <c r="F296" s="52" t="s">
        <v>90</v>
      </c>
      <c r="G296" s="51" t="s">
        <v>76</v>
      </c>
      <c r="H296" s="52" t="s">
        <v>75</v>
      </c>
      <c r="I296" s="52" t="s">
        <v>75</v>
      </c>
      <c r="J296" s="52" t="s">
        <v>9</v>
      </c>
      <c r="K296" s="52" t="s">
        <v>34</v>
      </c>
      <c r="L296" s="52" t="s">
        <v>76</v>
      </c>
      <c r="M296" s="52" t="s">
        <v>9</v>
      </c>
      <c r="N296" s="52" t="s">
        <v>76</v>
      </c>
    </row>
    <row r="297" spans="1:14" ht="13.5" thickBot="1" x14ac:dyDescent="0.25">
      <c r="A297" s="938"/>
      <c r="B297" s="957"/>
      <c r="C297" s="53" t="s">
        <v>77</v>
      </c>
      <c r="D297" s="55" t="s">
        <v>3</v>
      </c>
      <c r="E297" s="54" t="s">
        <v>3</v>
      </c>
      <c r="F297" s="54" t="s">
        <v>91</v>
      </c>
      <c r="G297" s="55" t="s">
        <v>3</v>
      </c>
      <c r="H297" s="54" t="s">
        <v>4</v>
      </c>
      <c r="I297" s="54" t="s">
        <v>5</v>
      </c>
      <c r="J297" s="54" t="s">
        <v>226</v>
      </c>
      <c r="K297" s="54" t="s">
        <v>226</v>
      </c>
      <c r="L297" s="54" t="s">
        <v>232</v>
      </c>
      <c r="M297" s="54" t="s">
        <v>235</v>
      </c>
      <c r="N297" s="54" t="s">
        <v>484</v>
      </c>
    </row>
    <row r="298" spans="1:14" ht="16.5" thickBot="1" x14ac:dyDescent="0.3">
      <c r="A298" s="139" t="s">
        <v>544</v>
      </c>
      <c r="B298" s="913" t="s">
        <v>545</v>
      </c>
      <c r="C298" s="914"/>
      <c r="D298" s="914"/>
      <c r="E298" s="914"/>
      <c r="F298" s="914"/>
      <c r="G298" s="914"/>
      <c r="H298" s="914"/>
      <c r="I298" s="914"/>
      <c r="J298" s="914"/>
      <c r="K298" s="914"/>
      <c r="L298" s="914"/>
      <c r="M298" s="914"/>
      <c r="N298" s="915"/>
    </row>
    <row r="299" spans="1:14" ht="15.75" x14ac:dyDescent="0.25">
      <c r="A299" s="179">
        <v>610</v>
      </c>
      <c r="B299" s="228" t="s">
        <v>102</v>
      </c>
      <c r="C299" s="156">
        <v>136771.53</v>
      </c>
      <c r="D299" s="62">
        <v>145000</v>
      </c>
      <c r="E299" s="62">
        <v>145000</v>
      </c>
      <c r="F299" s="62">
        <v>145000</v>
      </c>
      <c r="G299" s="62">
        <v>145000</v>
      </c>
      <c r="H299" s="62">
        <v>179497</v>
      </c>
      <c r="I299" s="62">
        <v>188775</v>
      </c>
      <c r="J299" s="62">
        <v>225000</v>
      </c>
      <c r="K299" s="62">
        <v>212000</v>
      </c>
      <c r="L299" s="62">
        <v>225000</v>
      </c>
      <c r="M299" s="62">
        <v>225000</v>
      </c>
      <c r="N299" s="62">
        <v>225000</v>
      </c>
    </row>
    <row r="300" spans="1:14" ht="15.75" x14ac:dyDescent="0.25">
      <c r="A300" s="66">
        <v>620</v>
      </c>
      <c r="B300" s="144" t="s">
        <v>80</v>
      </c>
      <c r="C300" s="158">
        <v>48776.24</v>
      </c>
      <c r="D300" s="70">
        <v>55000</v>
      </c>
      <c r="E300" s="70">
        <v>55000</v>
      </c>
      <c r="F300" s="70">
        <v>55000</v>
      </c>
      <c r="G300" s="70">
        <v>55000</v>
      </c>
      <c r="H300" s="70">
        <v>66400</v>
      </c>
      <c r="I300" s="70">
        <v>71834</v>
      </c>
      <c r="J300" s="70">
        <v>88000</v>
      </c>
      <c r="K300" s="70">
        <v>82000</v>
      </c>
      <c r="L300" s="70">
        <v>89000</v>
      </c>
      <c r="M300" s="70">
        <v>89000</v>
      </c>
      <c r="N300" s="70">
        <v>89000</v>
      </c>
    </row>
    <row r="301" spans="1:14" ht="15.75" x14ac:dyDescent="0.25">
      <c r="A301" s="66">
        <v>630</v>
      </c>
      <c r="B301" s="144" t="s">
        <v>81</v>
      </c>
      <c r="C301" s="158">
        <v>116475.86</v>
      </c>
      <c r="D301" s="70">
        <v>159100</v>
      </c>
      <c r="E301" s="69">
        <v>150000</v>
      </c>
      <c r="F301" s="69">
        <v>151500</v>
      </c>
      <c r="G301" s="69">
        <v>151500</v>
      </c>
      <c r="H301" s="69">
        <v>172930</v>
      </c>
      <c r="I301" s="69">
        <v>151479</v>
      </c>
      <c r="J301" s="69">
        <v>180000</v>
      </c>
      <c r="K301" s="69">
        <v>176000</v>
      </c>
      <c r="L301" s="69">
        <v>170000</v>
      </c>
      <c r="M301" s="69">
        <v>170000</v>
      </c>
      <c r="N301" s="69">
        <v>170000</v>
      </c>
    </row>
    <row r="302" spans="1:14" ht="15.75" x14ac:dyDescent="0.25">
      <c r="A302" s="66">
        <v>640</v>
      </c>
      <c r="B302" s="144" t="s">
        <v>82</v>
      </c>
      <c r="C302" s="158">
        <v>1035.9000000000001</v>
      </c>
      <c r="D302" s="70">
        <v>4100</v>
      </c>
      <c r="E302" s="70">
        <v>4040</v>
      </c>
      <c r="F302" s="70">
        <v>300</v>
      </c>
      <c r="G302" s="70">
        <v>300</v>
      </c>
      <c r="H302" s="70">
        <v>144</v>
      </c>
      <c r="I302" s="70">
        <v>3753</v>
      </c>
      <c r="J302" s="70">
        <v>300</v>
      </c>
      <c r="K302" s="70">
        <v>1000</v>
      </c>
      <c r="L302" s="70">
        <v>1000</v>
      </c>
      <c r="M302" s="70">
        <v>500</v>
      </c>
      <c r="N302" s="70">
        <v>500</v>
      </c>
    </row>
    <row r="303" spans="1:14" ht="16.5" thickBot="1" x14ac:dyDescent="0.3">
      <c r="A303" s="92">
        <v>630</v>
      </c>
      <c r="B303" s="443" t="s">
        <v>206</v>
      </c>
      <c r="C303" s="314"/>
      <c r="D303" s="74">
        <v>1100</v>
      </c>
      <c r="E303" s="74">
        <v>2000</v>
      </c>
      <c r="F303" s="74">
        <v>4000</v>
      </c>
      <c r="G303" s="74">
        <v>4000</v>
      </c>
      <c r="H303" s="74"/>
      <c r="I303" s="74">
        <v>2073</v>
      </c>
      <c r="J303" s="74">
        <v>1800</v>
      </c>
      <c r="K303" s="74">
        <v>1685</v>
      </c>
      <c r="L303" s="74">
        <v>2000</v>
      </c>
      <c r="M303" s="74"/>
      <c r="N303" s="74">
        <v>2000</v>
      </c>
    </row>
    <row r="304" spans="1:14" ht="16.5" thickBot="1" x14ac:dyDescent="0.3">
      <c r="A304" s="92"/>
      <c r="B304" s="315" t="s">
        <v>207</v>
      </c>
      <c r="C304" s="316">
        <f>SUM(C299:C302)</f>
        <v>303059.53000000003</v>
      </c>
      <c r="D304" s="317">
        <f t="shared" ref="D304:J304" si="63">SUM(D299:D303)</f>
        <v>364300</v>
      </c>
      <c r="E304" s="317">
        <f t="shared" si="63"/>
        <v>356040</v>
      </c>
      <c r="F304" s="317">
        <f t="shared" si="63"/>
        <v>355800</v>
      </c>
      <c r="G304" s="317">
        <f t="shared" si="63"/>
        <v>355800</v>
      </c>
      <c r="H304" s="318">
        <f t="shared" si="63"/>
        <v>418971</v>
      </c>
      <c r="I304" s="318">
        <f t="shared" si="63"/>
        <v>417914</v>
      </c>
      <c r="J304" s="318">
        <f t="shared" si="63"/>
        <v>495100</v>
      </c>
      <c r="K304" s="318">
        <f>SUM(K299:K303)</f>
        <v>472685</v>
      </c>
      <c r="L304" s="318">
        <f>SUM(L299:L303)</f>
        <v>487000</v>
      </c>
      <c r="M304" s="318">
        <f>SUM(M299:M303)</f>
        <v>484500</v>
      </c>
      <c r="N304" s="318">
        <f>SUM(N299:N303)</f>
        <v>486500</v>
      </c>
    </row>
    <row r="305" spans="1:14" ht="16.5" thickBot="1" x14ac:dyDescent="0.3">
      <c r="A305" s="78"/>
      <c r="B305" s="422" t="s">
        <v>248</v>
      </c>
      <c r="C305" s="423"/>
      <c r="D305" s="424"/>
      <c r="E305" s="425"/>
      <c r="F305" s="425"/>
      <c r="G305" s="425"/>
      <c r="H305" s="426"/>
      <c r="I305" s="426">
        <v>76</v>
      </c>
      <c r="J305" s="426"/>
      <c r="K305" s="426"/>
      <c r="L305" s="426"/>
      <c r="M305" s="426"/>
      <c r="N305" s="426"/>
    </row>
    <row r="306" spans="1:14" ht="16.5" thickBot="1" x14ac:dyDescent="0.3">
      <c r="A306" s="217"/>
      <c r="B306" s="319" t="s">
        <v>208</v>
      </c>
      <c r="C306" s="320">
        <v>23345.59</v>
      </c>
      <c r="D306" s="123">
        <v>2000</v>
      </c>
      <c r="E306" s="124">
        <v>2000</v>
      </c>
      <c r="F306" s="124">
        <v>1</v>
      </c>
      <c r="G306" s="124">
        <v>2</v>
      </c>
      <c r="H306" s="124">
        <v>247409</v>
      </c>
      <c r="I306" s="124">
        <v>77310</v>
      </c>
      <c r="J306" s="124">
        <v>10685</v>
      </c>
      <c r="K306" s="124">
        <v>9585</v>
      </c>
      <c r="L306" s="124">
        <v>0</v>
      </c>
      <c r="M306" s="124">
        <v>0</v>
      </c>
      <c r="N306" s="124">
        <v>0</v>
      </c>
    </row>
    <row r="307" spans="1:14" ht="16.5" thickBot="1" x14ac:dyDescent="0.3">
      <c r="A307" s="252"/>
      <c r="B307" s="321" t="s">
        <v>209</v>
      </c>
      <c r="C307" s="102">
        <f>C304+C306</f>
        <v>326405.12000000005</v>
      </c>
      <c r="D307" s="103">
        <f>D304+D306</f>
        <v>366300</v>
      </c>
      <c r="E307" s="103">
        <f>E304+E306</f>
        <v>358040</v>
      </c>
      <c r="F307" s="130">
        <f>F304+F306</f>
        <v>355801</v>
      </c>
      <c r="G307" s="130">
        <f>G304+G306</f>
        <v>355802</v>
      </c>
      <c r="H307" s="130">
        <f t="shared" ref="H307:J307" si="64">SUM(H304:H306)</f>
        <v>666380</v>
      </c>
      <c r="I307" s="130">
        <f t="shared" si="64"/>
        <v>495300</v>
      </c>
      <c r="J307" s="130">
        <f t="shared" si="64"/>
        <v>505785</v>
      </c>
      <c r="K307" s="130">
        <f>SUM(K304:K306)</f>
        <v>482270</v>
      </c>
      <c r="L307" s="130">
        <f>SUM(L304:L306)</f>
        <v>487000</v>
      </c>
      <c r="M307" s="130">
        <f>SUM(M304:M306)</f>
        <v>484500</v>
      </c>
      <c r="N307" s="130">
        <f>SUM(N304:N306)</f>
        <v>486500</v>
      </c>
    </row>
    <row r="308" spans="1:14" ht="15.75" x14ac:dyDescent="0.25">
      <c r="A308" s="678"/>
      <c r="B308" s="132"/>
      <c r="C308" s="133"/>
      <c r="D308" s="134"/>
      <c r="E308" s="134"/>
      <c r="F308" s="134"/>
      <c r="G308" s="134"/>
      <c r="H308" s="134"/>
      <c r="I308" s="134"/>
      <c r="J308" s="134"/>
      <c r="K308" s="134"/>
      <c r="L308" s="134"/>
      <c r="M308" s="134"/>
      <c r="N308" s="134"/>
    </row>
    <row r="309" spans="1:14" ht="15.75" x14ac:dyDescent="0.25">
      <c r="A309" s="678"/>
      <c r="B309" s="132"/>
      <c r="C309" s="133"/>
      <c r="D309" s="134"/>
      <c r="E309" s="134"/>
      <c r="F309" s="134"/>
      <c r="G309" s="134"/>
      <c r="H309" s="134"/>
      <c r="I309" s="134"/>
      <c r="J309" s="134"/>
      <c r="K309" s="134"/>
      <c r="L309" s="134"/>
      <c r="M309" s="134"/>
      <c r="N309" s="134"/>
    </row>
    <row r="310" spans="1:14" ht="15.75" x14ac:dyDescent="0.25">
      <c r="A310" s="678"/>
      <c r="B310" s="132"/>
      <c r="C310" s="133"/>
      <c r="D310" s="134"/>
      <c r="E310" s="134"/>
      <c r="F310" s="134"/>
      <c r="G310" s="134"/>
      <c r="H310" s="134"/>
      <c r="I310" s="134"/>
      <c r="J310" s="134"/>
      <c r="K310" s="134"/>
      <c r="L310" s="134"/>
      <c r="M310" s="134"/>
      <c r="N310" s="134"/>
    </row>
    <row r="311" spans="1:14" ht="20.25" customHeight="1" thickBot="1" x14ac:dyDescent="0.3">
      <c r="A311" s="175"/>
      <c r="B311" s="132"/>
      <c r="C311" s="133"/>
      <c r="D311" s="134"/>
      <c r="E311" s="134"/>
      <c r="F311" s="134"/>
      <c r="G311" s="134"/>
      <c r="H311" s="108"/>
      <c r="I311" s="108"/>
      <c r="J311" s="108"/>
      <c r="K311" s="108"/>
      <c r="L311" s="108"/>
    </row>
    <row r="312" spans="1:14" ht="15.75" customHeight="1" x14ac:dyDescent="0.2">
      <c r="A312" s="936" t="s">
        <v>210</v>
      </c>
      <c r="B312" s="937"/>
      <c r="C312" s="50" t="s">
        <v>75</v>
      </c>
      <c r="D312" s="51" t="s">
        <v>76</v>
      </c>
      <c r="E312" s="51" t="s">
        <v>34</v>
      </c>
      <c r="F312" s="52" t="s">
        <v>90</v>
      </c>
      <c r="G312" s="51" t="s">
        <v>76</v>
      </c>
      <c r="H312" s="52" t="s">
        <v>75</v>
      </c>
      <c r="I312" s="52" t="s">
        <v>75</v>
      </c>
      <c r="J312" s="52" t="s">
        <v>9</v>
      </c>
      <c r="K312" s="52" t="s">
        <v>34</v>
      </c>
      <c r="L312" s="52" t="s">
        <v>76</v>
      </c>
      <c r="M312" s="52" t="s">
        <v>9</v>
      </c>
      <c r="N312" s="52" t="s">
        <v>76</v>
      </c>
    </row>
    <row r="313" spans="1:14" ht="13.5" thickBot="1" x14ac:dyDescent="0.25">
      <c r="A313" s="960"/>
      <c r="B313" s="957"/>
      <c r="C313" s="53" t="s">
        <v>77</v>
      </c>
      <c r="D313" s="55" t="s">
        <v>3</v>
      </c>
      <c r="E313" s="54" t="s">
        <v>3</v>
      </c>
      <c r="F313" s="54" t="s">
        <v>91</v>
      </c>
      <c r="G313" s="55" t="s">
        <v>3</v>
      </c>
      <c r="H313" s="54" t="s">
        <v>4</v>
      </c>
      <c r="I313" s="54" t="s">
        <v>5</v>
      </c>
      <c r="J313" s="54" t="s">
        <v>226</v>
      </c>
      <c r="K313" s="54" t="s">
        <v>226</v>
      </c>
      <c r="L313" s="54" t="s">
        <v>232</v>
      </c>
      <c r="M313" s="54" t="s">
        <v>235</v>
      </c>
      <c r="N313" s="54" t="s">
        <v>484</v>
      </c>
    </row>
    <row r="314" spans="1:14" ht="16.5" thickBot="1" x14ac:dyDescent="0.3">
      <c r="A314" s="139" t="s">
        <v>547</v>
      </c>
      <c r="B314" s="913" t="s">
        <v>546</v>
      </c>
      <c r="C314" s="914"/>
      <c r="D314" s="914"/>
      <c r="E314" s="914"/>
      <c r="F314" s="914"/>
      <c r="G314" s="914"/>
      <c r="H314" s="914"/>
      <c r="I314" s="914"/>
      <c r="J314" s="914"/>
      <c r="K314" s="914"/>
      <c r="L314" s="914"/>
      <c r="M314" s="914"/>
      <c r="N314" s="915"/>
    </row>
    <row r="315" spans="1:14" ht="16.5" thickBot="1" x14ac:dyDescent="0.3">
      <c r="A315" s="179">
        <v>650</v>
      </c>
      <c r="B315" s="218" t="s">
        <v>211</v>
      </c>
      <c r="C315" s="322">
        <v>73210.38</v>
      </c>
      <c r="D315" s="194">
        <v>68062</v>
      </c>
      <c r="E315" s="194">
        <v>68062</v>
      </c>
      <c r="F315" s="194">
        <v>54601</v>
      </c>
      <c r="G315" s="194">
        <v>54602</v>
      </c>
      <c r="H315" s="194">
        <v>36435</v>
      </c>
      <c r="I315" s="194">
        <v>34531</v>
      </c>
      <c r="J315" s="194">
        <v>32562</v>
      </c>
      <c r="K315" s="194">
        <v>32562</v>
      </c>
      <c r="L315" s="194">
        <v>30897</v>
      </c>
      <c r="M315" s="194">
        <v>29055</v>
      </c>
      <c r="N315" s="194">
        <v>26975</v>
      </c>
    </row>
    <row r="316" spans="1:14" ht="16.5" thickBot="1" x14ac:dyDescent="0.3">
      <c r="A316" s="66"/>
      <c r="B316" s="323" t="s">
        <v>212</v>
      </c>
      <c r="C316" s="324">
        <f>C315</f>
        <v>73210.38</v>
      </c>
      <c r="D316" s="325">
        <f>D315</f>
        <v>68062</v>
      </c>
      <c r="E316" s="325">
        <f>E315</f>
        <v>68062</v>
      </c>
      <c r="F316" s="325">
        <f>F315</f>
        <v>54601</v>
      </c>
      <c r="G316" s="325">
        <f>G315</f>
        <v>54602</v>
      </c>
      <c r="H316" s="95">
        <f t="shared" ref="H316:N316" si="65">SUM(H315)</f>
        <v>36435</v>
      </c>
      <c r="I316" s="95">
        <f t="shared" si="65"/>
        <v>34531</v>
      </c>
      <c r="J316" s="95">
        <f t="shared" si="65"/>
        <v>32562</v>
      </c>
      <c r="K316" s="95">
        <f t="shared" si="65"/>
        <v>32562</v>
      </c>
      <c r="L316" s="95">
        <f t="shared" si="65"/>
        <v>30897</v>
      </c>
      <c r="M316" s="95">
        <f t="shared" si="65"/>
        <v>29055</v>
      </c>
      <c r="N316" s="95">
        <f t="shared" si="65"/>
        <v>26975</v>
      </c>
    </row>
    <row r="317" spans="1:14" ht="16.5" thickBot="1" x14ac:dyDescent="0.3">
      <c r="A317" s="896">
        <v>820</v>
      </c>
      <c r="B317" s="230" t="s">
        <v>213</v>
      </c>
      <c r="C317" s="326">
        <v>323597</v>
      </c>
      <c r="D317" s="328">
        <v>228138</v>
      </c>
      <c r="E317" s="328">
        <v>228138</v>
      </c>
      <c r="F317" s="327">
        <v>221004</v>
      </c>
      <c r="G317" s="327">
        <v>221005</v>
      </c>
      <c r="H317" s="327">
        <v>106580</v>
      </c>
      <c r="I317" s="327">
        <v>38619</v>
      </c>
      <c r="J317" s="327">
        <v>40591</v>
      </c>
      <c r="K317" s="327">
        <v>40591</v>
      </c>
      <c r="L317" s="327">
        <v>42258</v>
      </c>
      <c r="M317" s="327">
        <v>44100</v>
      </c>
      <c r="N317" s="327">
        <v>46180</v>
      </c>
    </row>
    <row r="318" spans="1:14" ht="15.75" x14ac:dyDescent="0.25">
      <c r="A318" s="329"/>
      <c r="B318" s="377" t="s">
        <v>214</v>
      </c>
      <c r="C318" s="330">
        <f>C317</f>
        <v>323597</v>
      </c>
      <c r="D318" s="331">
        <f>D317</f>
        <v>228138</v>
      </c>
      <c r="E318" s="331">
        <f>E317</f>
        <v>228138</v>
      </c>
      <c r="F318" s="331">
        <f>F317</f>
        <v>221004</v>
      </c>
      <c r="G318" s="331">
        <f>G317</f>
        <v>221005</v>
      </c>
      <c r="H318" s="332">
        <f>SUM(H317)</f>
        <v>106580</v>
      </c>
      <c r="I318" s="332">
        <f>SUM(I317)</f>
        <v>38619</v>
      </c>
      <c r="J318" s="332">
        <v>40591</v>
      </c>
      <c r="K318" s="332">
        <f>SUM(K317)</f>
        <v>40591</v>
      </c>
      <c r="L318" s="332">
        <f>SUM(L317)</f>
        <v>42258</v>
      </c>
      <c r="M318" s="332">
        <f>SUM(M317)</f>
        <v>44100</v>
      </c>
      <c r="N318" s="332">
        <f>SUM(N317)</f>
        <v>46180</v>
      </c>
    </row>
    <row r="319" spans="1:14" ht="16.5" thickBot="1" x14ac:dyDescent="0.3">
      <c r="A319" s="169"/>
      <c r="B319" s="333" t="s">
        <v>215</v>
      </c>
      <c r="C319" s="334">
        <f t="shared" ref="C319:G319" si="66">C316+C318</f>
        <v>396807.38</v>
      </c>
      <c r="D319" s="335">
        <f t="shared" si="66"/>
        <v>296200</v>
      </c>
      <c r="E319" s="335">
        <f t="shared" si="66"/>
        <v>296200</v>
      </c>
      <c r="F319" s="335">
        <f t="shared" si="66"/>
        <v>275605</v>
      </c>
      <c r="G319" s="335">
        <f t="shared" si="66"/>
        <v>275607</v>
      </c>
      <c r="H319" s="336">
        <f t="shared" ref="H319:J319" si="67">SUM(H316+H318)</f>
        <v>143015</v>
      </c>
      <c r="I319" s="336">
        <f t="shared" si="67"/>
        <v>73150</v>
      </c>
      <c r="J319" s="336">
        <f t="shared" si="67"/>
        <v>73153</v>
      </c>
      <c r="K319" s="336">
        <f>SUM(K316+K318)</f>
        <v>73153</v>
      </c>
      <c r="L319" s="336">
        <f>SUM(L316+L318)</f>
        <v>73155</v>
      </c>
      <c r="M319" s="336">
        <f>SUM(M316+M318)</f>
        <v>73155</v>
      </c>
      <c r="N319" s="336">
        <f>SUM(N316+N318)</f>
        <v>73155</v>
      </c>
    </row>
    <row r="320" spans="1:14" ht="16.5" thickBot="1" x14ac:dyDescent="0.3">
      <c r="A320" s="678"/>
      <c r="B320" s="132"/>
      <c r="C320" s="133"/>
      <c r="D320" s="134"/>
      <c r="E320" s="134"/>
      <c r="F320" s="134"/>
      <c r="G320" s="134"/>
      <c r="H320" s="134"/>
      <c r="I320" s="134"/>
      <c r="J320" s="134"/>
      <c r="K320" s="134"/>
      <c r="L320" s="134"/>
      <c r="M320" s="134"/>
      <c r="N320" s="134"/>
    </row>
    <row r="321" spans="1:14" ht="15.75" customHeight="1" x14ac:dyDescent="0.2">
      <c r="A321" s="936" t="s">
        <v>216</v>
      </c>
      <c r="B321" s="937"/>
      <c r="C321" s="50" t="s">
        <v>75</v>
      </c>
      <c r="D321" s="51" t="s">
        <v>76</v>
      </c>
      <c r="E321" s="51" t="s">
        <v>34</v>
      </c>
      <c r="F321" s="52" t="s">
        <v>90</v>
      </c>
      <c r="G321" s="51" t="s">
        <v>76</v>
      </c>
      <c r="H321" s="52" t="s">
        <v>75</v>
      </c>
      <c r="I321" s="52" t="s">
        <v>75</v>
      </c>
      <c r="J321" s="52" t="s">
        <v>9</v>
      </c>
      <c r="K321" s="52" t="s">
        <v>34</v>
      </c>
      <c r="L321" s="52" t="s">
        <v>76</v>
      </c>
      <c r="M321" s="52" t="s">
        <v>9</v>
      </c>
      <c r="N321" s="52" t="s">
        <v>76</v>
      </c>
    </row>
    <row r="322" spans="1:14" ht="13.5" thickBot="1" x14ac:dyDescent="0.25">
      <c r="A322" s="938"/>
      <c r="B322" s="939"/>
      <c r="C322" s="138" t="s">
        <v>77</v>
      </c>
      <c r="D322" s="337" t="s">
        <v>3</v>
      </c>
      <c r="E322" s="56" t="s">
        <v>3</v>
      </c>
      <c r="F322" s="56" t="s">
        <v>91</v>
      </c>
      <c r="G322" s="337" t="s">
        <v>3</v>
      </c>
      <c r="H322" s="56" t="s">
        <v>4</v>
      </c>
      <c r="I322" s="56" t="s">
        <v>5</v>
      </c>
      <c r="J322" s="56" t="s">
        <v>226</v>
      </c>
      <c r="K322" s="56" t="s">
        <v>226</v>
      </c>
      <c r="L322" s="56" t="s">
        <v>232</v>
      </c>
      <c r="M322" s="56" t="s">
        <v>235</v>
      </c>
      <c r="N322" s="56" t="s">
        <v>484</v>
      </c>
    </row>
    <row r="323" spans="1:14" ht="16.5" thickBot="1" x14ac:dyDescent="0.3">
      <c r="A323" s="83" t="s">
        <v>249</v>
      </c>
      <c r="B323" s="913" t="s">
        <v>548</v>
      </c>
      <c r="C323" s="914"/>
      <c r="D323" s="914"/>
      <c r="E323" s="914"/>
      <c r="F323" s="914"/>
      <c r="G323" s="914"/>
      <c r="H323" s="914"/>
      <c r="I323" s="914"/>
      <c r="J323" s="914"/>
      <c r="K323" s="914"/>
      <c r="L323" s="914"/>
      <c r="M323" s="914"/>
      <c r="N323" s="915"/>
    </row>
    <row r="324" spans="1:14" ht="15.75" x14ac:dyDescent="0.25">
      <c r="A324" s="299">
        <v>610</v>
      </c>
      <c r="B324" s="227" t="s">
        <v>102</v>
      </c>
      <c r="C324" s="449">
        <v>4793.32</v>
      </c>
      <c r="D324" s="437">
        <v>4000</v>
      </c>
      <c r="E324" s="437">
        <v>4000</v>
      </c>
      <c r="F324" s="437">
        <v>4000</v>
      </c>
      <c r="G324" s="455">
        <v>4000</v>
      </c>
      <c r="H324" s="64">
        <v>3307</v>
      </c>
      <c r="I324" s="64">
        <v>4700</v>
      </c>
      <c r="J324" s="142">
        <v>5100</v>
      </c>
      <c r="K324" s="64">
        <v>5100</v>
      </c>
      <c r="L324" s="65">
        <v>5100</v>
      </c>
      <c r="M324" s="64">
        <v>5100</v>
      </c>
      <c r="N324" s="65">
        <v>5100</v>
      </c>
    </row>
    <row r="325" spans="1:14" ht="15.75" x14ac:dyDescent="0.25">
      <c r="A325" s="196">
        <v>620</v>
      </c>
      <c r="B325" s="144" t="s">
        <v>80</v>
      </c>
      <c r="C325" s="457">
        <v>1635.22</v>
      </c>
      <c r="D325" s="436">
        <v>1400</v>
      </c>
      <c r="E325" s="436">
        <v>1400</v>
      </c>
      <c r="F325" s="436">
        <v>1400</v>
      </c>
      <c r="G325" s="372">
        <v>1400</v>
      </c>
      <c r="H325" s="70">
        <v>1659</v>
      </c>
      <c r="I325" s="70">
        <v>1993</v>
      </c>
      <c r="J325" s="71">
        <v>3000</v>
      </c>
      <c r="K325" s="70">
        <v>3000</v>
      </c>
      <c r="L325" s="69">
        <v>2000</v>
      </c>
      <c r="M325" s="70">
        <v>2000</v>
      </c>
      <c r="N325" s="69">
        <v>2000</v>
      </c>
    </row>
    <row r="326" spans="1:14" ht="15.75" x14ac:dyDescent="0.25">
      <c r="A326" s="196">
        <v>630</v>
      </c>
      <c r="B326" s="144" t="s">
        <v>81</v>
      </c>
      <c r="C326" s="457">
        <v>122185.78</v>
      </c>
      <c r="D326" s="436">
        <v>103000</v>
      </c>
      <c r="E326" s="436">
        <v>103000</v>
      </c>
      <c r="F326" s="436">
        <v>83000</v>
      </c>
      <c r="G326" s="372">
        <v>83000</v>
      </c>
      <c r="H326" s="70">
        <v>70474</v>
      </c>
      <c r="I326" s="70">
        <v>64470</v>
      </c>
      <c r="J326" s="71">
        <v>145000</v>
      </c>
      <c r="K326" s="70">
        <v>145000</v>
      </c>
      <c r="L326" s="69">
        <v>140000</v>
      </c>
      <c r="M326" s="70">
        <v>50000</v>
      </c>
      <c r="N326" s="69">
        <v>50000</v>
      </c>
    </row>
    <row r="327" spans="1:14" ht="16.5" thickBot="1" x14ac:dyDescent="0.3">
      <c r="A327" s="588" t="s">
        <v>468</v>
      </c>
      <c r="B327" s="594" t="s">
        <v>466</v>
      </c>
      <c r="C327" s="589"/>
      <c r="D327" s="590"/>
      <c r="E327" s="590"/>
      <c r="F327" s="590"/>
      <c r="G327" s="591"/>
      <c r="H327" s="597">
        <f t="shared" ref="H327:J327" si="68">SUM(H324:H326)</f>
        <v>75440</v>
      </c>
      <c r="I327" s="597">
        <f t="shared" si="68"/>
        <v>71163</v>
      </c>
      <c r="J327" s="596">
        <f t="shared" si="68"/>
        <v>153100</v>
      </c>
      <c r="K327" s="597">
        <f>SUM(K324:K326)</f>
        <v>153100</v>
      </c>
      <c r="L327" s="598">
        <f>SUM(L324:L326)</f>
        <v>147100</v>
      </c>
      <c r="M327" s="597">
        <f>SUM(M324:M326)</f>
        <v>57100</v>
      </c>
      <c r="N327" s="598">
        <f>SUM(N324:N326)</f>
        <v>57100</v>
      </c>
    </row>
    <row r="328" spans="1:14" ht="15.75" x14ac:dyDescent="0.25">
      <c r="A328" s="299">
        <v>610</v>
      </c>
      <c r="B328" s="227" t="s">
        <v>459</v>
      </c>
      <c r="C328" s="452"/>
      <c r="D328" s="465"/>
      <c r="E328" s="465"/>
      <c r="F328" s="465"/>
      <c r="G328" s="466"/>
      <c r="H328" s="64"/>
      <c r="I328" s="64">
        <v>68502</v>
      </c>
      <c r="J328" s="142"/>
      <c r="K328" s="595"/>
      <c r="L328" s="592"/>
      <c r="M328" s="595"/>
      <c r="N328" s="592"/>
    </row>
    <row r="329" spans="1:14" ht="15.75" x14ac:dyDescent="0.25">
      <c r="A329" s="196">
        <v>620</v>
      </c>
      <c r="B329" s="144" t="s">
        <v>460</v>
      </c>
      <c r="C329" s="452"/>
      <c r="D329" s="465"/>
      <c r="E329" s="465"/>
      <c r="F329" s="465"/>
      <c r="G329" s="466"/>
      <c r="H329" s="70"/>
      <c r="I329" s="70">
        <v>23667</v>
      </c>
      <c r="J329" s="71"/>
      <c r="K329" s="70"/>
      <c r="L329" s="593"/>
      <c r="M329" s="70"/>
      <c r="N329" s="593"/>
    </row>
    <row r="330" spans="1:14" ht="16.5" thickBot="1" x14ac:dyDescent="0.3">
      <c r="A330" s="200">
        <v>630</v>
      </c>
      <c r="B330" s="188" t="s">
        <v>461</v>
      </c>
      <c r="C330" s="452"/>
      <c r="D330" s="465"/>
      <c r="E330" s="465"/>
      <c r="F330" s="465"/>
      <c r="G330" s="466"/>
      <c r="H330" s="74"/>
      <c r="I330" s="74">
        <v>102884</v>
      </c>
      <c r="J330" s="189"/>
      <c r="K330" s="74"/>
      <c r="L330" s="74"/>
      <c r="M330" s="74"/>
      <c r="N330" s="74"/>
    </row>
    <row r="331" spans="1:14" ht="16.5" thickBot="1" x14ac:dyDescent="0.3">
      <c r="A331" s="856" t="s">
        <v>462</v>
      </c>
      <c r="B331" s="857" t="s">
        <v>467</v>
      </c>
      <c r="C331" s="858"/>
      <c r="D331" s="859"/>
      <c r="E331" s="859"/>
      <c r="F331" s="859"/>
      <c r="G331" s="860"/>
      <c r="H331" s="861"/>
      <c r="I331" s="861">
        <f>SUM(I328:I330)</f>
        <v>195053</v>
      </c>
      <c r="J331" s="862"/>
      <c r="K331" s="90"/>
      <c r="L331" s="90"/>
      <c r="M331" s="90"/>
      <c r="N331" s="90"/>
    </row>
    <row r="332" spans="1:14" ht="13.5" thickBot="1" x14ac:dyDescent="0.25">
      <c r="A332" s="964"/>
      <c r="B332" s="965"/>
      <c r="C332" s="965"/>
      <c r="D332" s="965"/>
      <c r="E332" s="965"/>
      <c r="F332" s="965"/>
      <c r="G332" s="965"/>
      <c r="H332" s="965"/>
      <c r="I332" s="965"/>
      <c r="J332" s="965"/>
      <c r="K332" s="965"/>
      <c r="L332" s="965"/>
      <c r="M332" s="965"/>
      <c r="N332" s="966"/>
    </row>
    <row r="333" spans="1:14" ht="16.5" thickBot="1" x14ac:dyDescent="0.3">
      <c r="A333" s="427" t="s">
        <v>250</v>
      </c>
      <c r="B333" s="913" t="s">
        <v>549</v>
      </c>
      <c r="C333" s="914"/>
      <c r="D333" s="914"/>
      <c r="E333" s="914"/>
      <c r="F333" s="914"/>
      <c r="G333" s="914"/>
      <c r="H333" s="914"/>
      <c r="I333" s="914"/>
      <c r="J333" s="914"/>
      <c r="K333" s="914"/>
      <c r="L333" s="914"/>
      <c r="M333" s="914"/>
      <c r="N333" s="915"/>
    </row>
    <row r="334" spans="1:14" ht="15.75" x14ac:dyDescent="0.25">
      <c r="A334" s="299">
        <v>610</v>
      </c>
      <c r="B334" s="228" t="s">
        <v>102</v>
      </c>
      <c r="C334" s="451"/>
      <c r="D334" s="643"/>
      <c r="E334" s="643"/>
      <c r="F334" s="643"/>
      <c r="G334" s="371"/>
      <c r="H334" s="64"/>
      <c r="I334" s="63"/>
      <c r="J334" s="62">
        <v>75000</v>
      </c>
      <c r="K334" s="63">
        <v>70000</v>
      </c>
      <c r="L334" s="62">
        <v>75000</v>
      </c>
      <c r="M334" s="63">
        <v>76000</v>
      </c>
      <c r="N334" s="62">
        <v>76000</v>
      </c>
    </row>
    <row r="335" spans="1:14" ht="15.75" x14ac:dyDescent="0.25">
      <c r="A335" s="196">
        <v>620</v>
      </c>
      <c r="B335" s="144" t="s">
        <v>80</v>
      </c>
      <c r="C335" s="457"/>
      <c r="D335" s="436"/>
      <c r="E335" s="436"/>
      <c r="F335" s="436"/>
      <c r="G335" s="372"/>
      <c r="H335" s="70"/>
      <c r="I335" s="71"/>
      <c r="J335" s="70">
        <v>27000</v>
      </c>
      <c r="K335" s="71">
        <v>25000</v>
      </c>
      <c r="L335" s="70">
        <v>27000</v>
      </c>
      <c r="M335" s="71">
        <v>27000</v>
      </c>
      <c r="N335" s="70">
        <v>27000</v>
      </c>
    </row>
    <row r="336" spans="1:14" ht="15.75" x14ac:dyDescent="0.25">
      <c r="A336" s="196">
        <v>630</v>
      </c>
      <c r="B336" s="144" t="s">
        <v>81</v>
      </c>
      <c r="C336" s="457"/>
      <c r="D336" s="436"/>
      <c r="E336" s="436"/>
      <c r="F336" s="436"/>
      <c r="G336" s="372"/>
      <c r="H336" s="70"/>
      <c r="I336" s="71"/>
      <c r="J336" s="70">
        <v>100000</v>
      </c>
      <c r="K336" s="71">
        <v>79000</v>
      </c>
      <c r="L336" s="70">
        <v>80000</v>
      </c>
      <c r="M336" s="71">
        <v>80000</v>
      </c>
      <c r="N336" s="70">
        <v>80000</v>
      </c>
    </row>
    <row r="337" spans="1:14" ht="16.5" thickBot="1" x14ac:dyDescent="0.3">
      <c r="A337" s="599" t="s">
        <v>462</v>
      </c>
      <c r="B337" s="594" t="s">
        <v>464</v>
      </c>
      <c r="C337" s="802"/>
      <c r="D337" s="803"/>
      <c r="E337" s="803"/>
      <c r="F337" s="803"/>
      <c r="G337" s="805"/>
      <c r="H337" s="806"/>
      <c r="I337" s="804"/>
      <c r="J337" s="597">
        <f>SUM(J334:J336)</f>
        <v>202000</v>
      </c>
      <c r="K337" s="596">
        <f>SUM(K334:K336)</f>
        <v>174000</v>
      </c>
      <c r="L337" s="597">
        <f>SUM(L334:L336)</f>
        <v>182000</v>
      </c>
      <c r="M337" s="596">
        <f>SUM(M334:M336)</f>
        <v>183000</v>
      </c>
      <c r="N337" s="597">
        <f>SUM(N334:N336)</f>
        <v>183000</v>
      </c>
    </row>
    <row r="338" spans="1:14" s="770" customFormat="1" ht="13.5" thickBot="1" x14ac:dyDescent="0.25">
      <c r="A338" s="961"/>
      <c r="B338" s="962"/>
      <c r="C338" s="962"/>
      <c r="D338" s="962"/>
      <c r="E338" s="962"/>
      <c r="F338" s="962"/>
      <c r="G338" s="962"/>
      <c r="H338" s="962"/>
      <c r="I338" s="962"/>
      <c r="J338" s="962"/>
      <c r="K338" s="962"/>
      <c r="L338" s="962"/>
      <c r="M338" s="962"/>
      <c r="N338" s="963"/>
    </row>
    <row r="339" spans="1:14" ht="16.5" thickBot="1" x14ac:dyDescent="0.3">
      <c r="A339" s="300"/>
      <c r="B339" s="115" t="s">
        <v>217</v>
      </c>
      <c r="C339" s="467">
        <f>C324+C325+C326+C327</f>
        <v>128614.31999999999</v>
      </c>
      <c r="D339" s="468">
        <f>D324+D325+D326+D327</f>
        <v>108400</v>
      </c>
      <c r="E339" s="468">
        <f>E324+E325+E326+E327</f>
        <v>108400</v>
      </c>
      <c r="F339" s="468">
        <f>F324+F325+F326+F327</f>
        <v>88400</v>
      </c>
      <c r="G339" s="469">
        <f>G324+G325+G326+G327</f>
        <v>88400</v>
      </c>
      <c r="H339" s="117">
        <v>75440</v>
      </c>
      <c r="I339" s="117">
        <f>SUM(I327+I331)</f>
        <v>266216</v>
      </c>
      <c r="J339" s="118">
        <f>SUM(J327+J337)</f>
        <v>355100</v>
      </c>
      <c r="K339" s="117">
        <f>SUM(K327+K337)</f>
        <v>327100</v>
      </c>
      <c r="L339" s="470">
        <f>SUM(L327+L337)</f>
        <v>329100</v>
      </c>
      <c r="M339" s="117">
        <f>SUM(M327+M337)</f>
        <v>240100</v>
      </c>
      <c r="N339" s="470">
        <f>SUM(K339:M339)</f>
        <v>896300</v>
      </c>
    </row>
    <row r="340" spans="1:14" ht="16.5" thickBot="1" x14ac:dyDescent="0.3">
      <c r="A340" s="200"/>
      <c r="B340" s="471" t="s">
        <v>218</v>
      </c>
      <c r="C340" s="461">
        <v>10190.81</v>
      </c>
      <c r="D340" s="462">
        <v>18100</v>
      </c>
      <c r="E340" s="462">
        <v>4960</v>
      </c>
      <c r="F340" s="462">
        <v>15001</v>
      </c>
      <c r="G340" s="463">
        <v>15002</v>
      </c>
      <c r="H340" s="209">
        <v>129807</v>
      </c>
      <c r="I340" s="209">
        <v>129413</v>
      </c>
      <c r="J340" s="464">
        <v>90000</v>
      </c>
      <c r="K340" s="209">
        <v>87400</v>
      </c>
      <c r="L340" s="210">
        <v>255000</v>
      </c>
      <c r="M340" s="209">
        <v>100000</v>
      </c>
      <c r="N340" s="210">
        <v>0</v>
      </c>
    </row>
    <row r="341" spans="1:14" ht="16.5" thickBot="1" x14ac:dyDescent="0.3">
      <c r="A341" s="301"/>
      <c r="B341" s="170" t="s">
        <v>219</v>
      </c>
      <c r="C341" s="458">
        <f>C339+C340</f>
        <v>138805.13</v>
      </c>
      <c r="D341" s="459">
        <f>D339+D340</f>
        <v>126500</v>
      </c>
      <c r="E341" s="459">
        <f>E339+E340</f>
        <v>113360</v>
      </c>
      <c r="F341" s="459">
        <f>F339+F340</f>
        <v>103401</v>
      </c>
      <c r="G341" s="460">
        <f>G339+G340</f>
        <v>103402</v>
      </c>
      <c r="H341" s="105">
        <f t="shared" ref="H341:N341" si="69">SUM(H339:H340)</f>
        <v>205247</v>
      </c>
      <c r="I341" s="105">
        <f t="shared" si="69"/>
        <v>395629</v>
      </c>
      <c r="J341" s="104">
        <f t="shared" si="69"/>
        <v>445100</v>
      </c>
      <c r="K341" s="105">
        <f t="shared" si="69"/>
        <v>414500</v>
      </c>
      <c r="L341" s="106">
        <f t="shared" si="69"/>
        <v>584100</v>
      </c>
      <c r="M341" s="105">
        <f t="shared" si="69"/>
        <v>340100</v>
      </c>
      <c r="N341" s="106">
        <f t="shared" si="69"/>
        <v>896300</v>
      </c>
    </row>
    <row r="342" spans="1:14" ht="191.25" customHeight="1" thickBot="1" x14ac:dyDescent="0.25">
      <c r="H342" s="108"/>
      <c r="I342" s="108"/>
      <c r="J342" s="108"/>
      <c r="K342" s="108"/>
      <c r="L342" s="108"/>
    </row>
    <row r="343" spans="1:14" ht="13.5" thickBot="1" x14ac:dyDescent="0.25">
      <c r="B343" s="967" t="s">
        <v>220</v>
      </c>
      <c r="C343" s="968"/>
      <c r="D343" s="968"/>
      <c r="E343" s="968"/>
      <c r="F343" s="968"/>
      <c r="G343" s="968"/>
      <c r="H343" s="968"/>
      <c r="I343" s="968"/>
      <c r="J343" s="968"/>
      <c r="K343" s="968"/>
      <c r="L343" s="968"/>
      <c r="M343" s="968"/>
      <c r="N343" s="969"/>
    </row>
    <row r="344" spans="1:14" x14ac:dyDescent="0.2">
      <c r="B344" s="338"/>
      <c r="C344" s="339" t="s">
        <v>75</v>
      </c>
      <c r="D344" s="51" t="s">
        <v>76</v>
      </c>
      <c r="E344" s="51" t="s">
        <v>34</v>
      </c>
      <c r="F344" s="52" t="s">
        <v>90</v>
      </c>
      <c r="G344" s="51" t="s">
        <v>76</v>
      </c>
      <c r="H344" s="52" t="s">
        <v>90</v>
      </c>
      <c r="I344" s="52" t="s">
        <v>75</v>
      </c>
      <c r="J344" s="52" t="s">
        <v>76</v>
      </c>
      <c r="K344" s="52" t="s">
        <v>34</v>
      </c>
      <c r="L344" s="52" t="s">
        <v>76</v>
      </c>
      <c r="M344" s="52" t="s">
        <v>9</v>
      </c>
      <c r="N344" s="52" t="s">
        <v>76</v>
      </c>
    </row>
    <row r="345" spans="1:14" ht="13.5" thickBot="1" x14ac:dyDescent="0.25">
      <c r="B345" s="340"/>
      <c r="C345" s="341" t="s">
        <v>77</v>
      </c>
      <c r="D345" s="55" t="s">
        <v>3</v>
      </c>
      <c r="E345" s="54" t="s">
        <v>3</v>
      </c>
      <c r="F345" s="54" t="s">
        <v>91</v>
      </c>
      <c r="G345" s="55" t="s">
        <v>3</v>
      </c>
      <c r="H345" s="56" t="s">
        <v>4</v>
      </c>
      <c r="I345" s="56" t="s">
        <v>5</v>
      </c>
      <c r="J345" s="56" t="s">
        <v>226</v>
      </c>
      <c r="K345" s="56" t="s">
        <v>226</v>
      </c>
      <c r="L345" s="56" t="s">
        <v>232</v>
      </c>
      <c r="M345" s="56" t="s">
        <v>235</v>
      </c>
      <c r="N345" s="56" t="s">
        <v>484</v>
      </c>
    </row>
    <row r="346" spans="1:14" ht="15.75" x14ac:dyDescent="0.25">
      <c r="B346" s="342" t="s">
        <v>463</v>
      </c>
      <c r="C346" s="343" t="e">
        <f>C13+C23+C53+C74+C83+C97+C156+C190+C245+C270+C292+C304+C316+C339</f>
        <v>#REF!</v>
      </c>
      <c r="D346" s="344" t="e">
        <f>D13+D23+D53+D74+D83+D97+D156+D190+D245+D270+D292+D304+D316+D339</f>
        <v>#REF!</v>
      </c>
      <c r="E346" s="344" t="e">
        <f>E13+E23+E53+E74+E83+E97+E156+E190+E245+E270+E292+E304+E316+E339</f>
        <v>#REF!</v>
      </c>
      <c r="F346" s="344" t="e">
        <f>F13+F23+F53+F74+F83+F97+F156+F190+F245+F270+F292+F304+F316+F339</f>
        <v>#REF!</v>
      </c>
      <c r="G346" s="344" t="e">
        <f>G13+G23+G53+G74+G83+G97+G156+G190+G245+G270+G292+G304+G316+G339</f>
        <v>#REF!</v>
      </c>
      <c r="H346" s="344">
        <f>SUM(H13+H23+H53+H74+H83+H97+H156+H190+H245+H270+H292+H304+H316+H339)</f>
        <v>2126872</v>
      </c>
      <c r="I346" s="344">
        <f>SUM(I13+I23+I53++I74+I97+I156+I190+I245+I270+I292+I304+I316+I327)</f>
        <v>2239624</v>
      </c>
      <c r="J346" s="344">
        <f>SUM(J13+J23+J53+J74+J97+J83+J156+J190+J245+J270+J292+J304+J316+J327)</f>
        <v>2715637</v>
      </c>
      <c r="K346" s="344">
        <f>SUM(K13+K23+K53+K74+K97+K156+K190+K245+K270+K292+K304+K316+K327)</f>
        <v>2847774</v>
      </c>
      <c r="L346" s="344">
        <f>SUM(L13+L23+L53+L74+L83+L97+L156+L190+L245+L270+L292+L304+L316+L327)</f>
        <v>2575547</v>
      </c>
      <c r="M346" s="344">
        <f>SUM(M13+M23+M53+M74+M83+M97+M156+M190+M245+M270+M292+M304+M316+M327)</f>
        <v>2255990</v>
      </c>
      <c r="N346" s="344">
        <f>SUM(N13+N23+N53+N74+N97+N83+N156+N190+N245+N270+N292+N304+N316+N327)</f>
        <v>2208130</v>
      </c>
    </row>
    <row r="347" spans="1:14" ht="15.75" x14ac:dyDescent="0.25">
      <c r="B347" s="763" t="s">
        <v>464</v>
      </c>
      <c r="C347" s="764"/>
      <c r="D347" s="762"/>
      <c r="E347" s="762"/>
      <c r="F347" s="762"/>
      <c r="G347" s="762"/>
      <c r="H347" s="762"/>
      <c r="I347" s="762">
        <v>192200</v>
      </c>
      <c r="J347" s="762">
        <v>202000</v>
      </c>
      <c r="K347" s="762">
        <v>174000</v>
      </c>
      <c r="L347" s="762">
        <v>182000</v>
      </c>
      <c r="M347" s="762">
        <v>183000</v>
      </c>
      <c r="N347" s="762">
        <v>183000</v>
      </c>
    </row>
    <row r="348" spans="1:14" ht="16.5" thickBot="1" x14ac:dyDescent="0.3">
      <c r="B348" s="889" t="s">
        <v>465</v>
      </c>
      <c r="C348" s="890"/>
      <c r="D348" s="891"/>
      <c r="E348" s="891"/>
      <c r="F348" s="891"/>
      <c r="G348" s="891"/>
      <c r="H348" s="891">
        <f t="shared" ref="H348:J348" si="70">SUM(H346:H347)</f>
        <v>2126872</v>
      </c>
      <c r="I348" s="891">
        <f t="shared" si="70"/>
        <v>2431824</v>
      </c>
      <c r="J348" s="891">
        <f t="shared" si="70"/>
        <v>2917637</v>
      </c>
      <c r="K348" s="891">
        <f>SUM(K346:K347)</f>
        <v>3021774</v>
      </c>
      <c r="L348" s="891">
        <f>SUM(L346:L347)</f>
        <v>2757547</v>
      </c>
      <c r="M348" s="891">
        <f>SUM(M346:M347)</f>
        <v>2438990</v>
      </c>
      <c r="N348" s="891">
        <f>SUM(N346:N347)</f>
        <v>2391130</v>
      </c>
    </row>
    <row r="349" spans="1:14" ht="16.5" thickBot="1" x14ac:dyDescent="0.3">
      <c r="B349" s="892" t="s">
        <v>221</v>
      </c>
      <c r="C349" s="893">
        <f>C14+C24+C54+C75+C84+C98+C157+C191+C247+C271+C293+C306+C340</f>
        <v>946083.28</v>
      </c>
      <c r="D349" s="894">
        <f>D14+D24+D54+D75+D84+D98+D157+D191+D247+D271+D293+D306+D340</f>
        <v>1660553</v>
      </c>
      <c r="E349" s="894">
        <f>E14+E24+E54+E75+E84+E98+E157+E191+E247+E271+E293+E306+E340</f>
        <v>2161033</v>
      </c>
      <c r="F349" s="894">
        <f>F14+F24+F54+F75+F84+F98+F157+F191+F247+F271+F293+F306+F340</f>
        <v>1033751</v>
      </c>
      <c r="G349" s="894">
        <f>G14+G24+G54+G75+G84+G98+G157+G191+G247+G271+G293+G306+G340</f>
        <v>773758</v>
      </c>
      <c r="H349" s="894">
        <f>SUM(H24+H54+H75+H84+H98+H157+H191+H247+H271+H293+H306+H340)</f>
        <v>1588140</v>
      </c>
      <c r="I349" s="894">
        <f>SUM(I54+I75+I84+I98+I157+I191+I247+I271+I293+I306+I340)</f>
        <v>1796801</v>
      </c>
      <c r="J349" s="894">
        <f>SUM(J24+J54+J75+J84+J98+J157+J191+J247+J271+J293+J306+J340)</f>
        <v>4883140</v>
      </c>
      <c r="K349" s="894">
        <v>3852357</v>
      </c>
      <c r="L349" s="894">
        <f>SUM(L24+L54+L75+L84+L98+L157+L191+L247+L271+L293+L340)</f>
        <v>2133955</v>
      </c>
      <c r="M349" s="894">
        <f>SUM(M14+M24+M54+M75+M84+M98+M157+M191+M247+M271+M293+M306+M340)</f>
        <v>1640000</v>
      </c>
      <c r="N349" s="894">
        <f>SUM(N14+N24+N54+N75+N84+N98+N157+N191+N247+N271+N293+N340+N340)</f>
        <v>1435000</v>
      </c>
    </row>
    <row r="350" spans="1:14" ht="15.75" x14ac:dyDescent="0.25">
      <c r="B350" s="601" t="s">
        <v>471</v>
      </c>
      <c r="C350" s="602">
        <f>C318</f>
        <v>323597</v>
      </c>
      <c r="D350" s="603">
        <f>D318</f>
        <v>228138</v>
      </c>
      <c r="E350" s="603">
        <f>E318</f>
        <v>228138</v>
      </c>
      <c r="F350" s="603">
        <f>F318</f>
        <v>221004</v>
      </c>
      <c r="G350" s="603">
        <f>G318</f>
        <v>221005</v>
      </c>
      <c r="H350" s="603">
        <f>SUM(H318)</f>
        <v>106580</v>
      </c>
      <c r="I350" s="603">
        <v>38640</v>
      </c>
      <c r="J350" s="603">
        <v>40591</v>
      </c>
      <c r="K350" s="603">
        <v>40591</v>
      </c>
      <c r="L350" s="603">
        <v>42258</v>
      </c>
      <c r="M350" s="603">
        <v>44100</v>
      </c>
      <c r="N350" s="603">
        <v>46180</v>
      </c>
    </row>
    <row r="351" spans="1:14" ht="15.75" x14ac:dyDescent="0.25">
      <c r="B351" s="886" t="s">
        <v>472</v>
      </c>
      <c r="C351" s="884"/>
      <c r="D351" s="885"/>
      <c r="E351" s="885"/>
      <c r="F351" s="885"/>
      <c r="G351" s="885"/>
      <c r="H351" s="885"/>
      <c r="I351" s="885">
        <v>17575</v>
      </c>
      <c r="J351" s="885">
        <v>50000</v>
      </c>
      <c r="K351" s="885">
        <v>40000</v>
      </c>
      <c r="L351" s="885"/>
      <c r="M351" s="885"/>
      <c r="N351" s="885"/>
    </row>
    <row r="352" spans="1:14" ht="16.5" thickBot="1" x14ac:dyDescent="0.3">
      <c r="B352" s="601" t="s">
        <v>71</v>
      </c>
      <c r="C352" s="602"/>
      <c r="D352" s="603"/>
      <c r="E352" s="603"/>
      <c r="F352" s="603"/>
      <c r="G352" s="603"/>
      <c r="H352" s="603">
        <f t="shared" ref="H352:J352" si="71">SUM(H350:H351)</f>
        <v>106580</v>
      </c>
      <c r="I352" s="603">
        <f t="shared" si="71"/>
        <v>56215</v>
      </c>
      <c r="J352" s="603">
        <f t="shared" si="71"/>
        <v>90591</v>
      </c>
      <c r="K352" s="603">
        <f>SUM(K350:K351)</f>
        <v>80591</v>
      </c>
      <c r="L352" s="603">
        <f>SUM(L350:L351)</f>
        <v>42258</v>
      </c>
      <c r="M352" s="603">
        <f>SUM(M350:M351)</f>
        <v>44100</v>
      </c>
      <c r="N352" s="603">
        <f>SUM(N350:N351)</f>
        <v>46180</v>
      </c>
    </row>
    <row r="353" spans="1:14" ht="16.5" thickBot="1" x14ac:dyDescent="0.3">
      <c r="B353" s="345" t="s">
        <v>222</v>
      </c>
      <c r="C353" s="346" t="e">
        <f>C346+C349+C350</f>
        <v>#REF!</v>
      </c>
      <c r="D353" s="347" t="e">
        <f t="shared" ref="D353:G353" si="72">SUM(D346:D350)</f>
        <v>#REF!</v>
      </c>
      <c r="E353" s="347" t="e">
        <f t="shared" si="72"/>
        <v>#REF!</v>
      </c>
      <c r="F353" s="347" t="e">
        <f t="shared" si="72"/>
        <v>#REF!</v>
      </c>
      <c r="G353" s="347" t="e">
        <f t="shared" si="72"/>
        <v>#REF!</v>
      </c>
      <c r="H353" s="347">
        <f t="shared" ref="H353:J353" si="73">SUM(H348+H349+H352)</f>
        <v>3821592</v>
      </c>
      <c r="I353" s="347">
        <f t="shared" si="73"/>
        <v>4284840</v>
      </c>
      <c r="J353" s="347">
        <f t="shared" si="73"/>
        <v>7891368</v>
      </c>
      <c r="K353" s="347">
        <f>SUM(K348+K349+K352)</f>
        <v>6954722</v>
      </c>
      <c r="L353" s="347">
        <f>SUM(L348+L349+L352)</f>
        <v>4933760</v>
      </c>
      <c r="M353" s="347">
        <f>SUM(M348+M349+M352)</f>
        <v>4123090</v>
      </c>
      <c r="N353" s="347">
        <f>SUM(N348+N349+N352)</f>
        <v>3872310</v>
      </c>
    </row>
    <row r="354" spans="1:14" ht="16.5" thickBot="1" x14ac:dyDescent="0.3">
      <c r="A354" s="153"/>
      <c r="B354" s="887" t="s">
        <v>223</v>
      </c>
      <c r="C354" s="888">
        <v>498179</v>
      </c>
      <c r="D354" s="432">
        <v>581460</v>
      </c>
      <c r="E354" s="432">
        <v>606872</v>
      </c>
      <c r="F354" s="432">
        <v>627936</v>
      </c>
      <c r="G354" s="432">
        <v>627937</v>
      </c>
      <c r="H354" s="432">
        <v>808796</v>
      </c>
      <c r="I354" s="432">
        <v>996362</v>
      </c>
      <c r="J354" s="432">
        <v>1103849</v>
      </c>
      <c r="K354" s="432">
        <v>1146757</v>
      </c>
      <c r="L354" s="432">
        <v>1366209</v>
      </c>
      <c r="M354" s="432">
        <v>1426850</v>
      </c>
      <c r="N354" s="432">
        <v>1490450</v>
      </c>
    </row>
    <row r="355" spans="1:14" ht="16.5" thickBot="1" x14ac:dyDescent="0.3">
      <c r="A355" s="153"/>
      <c r="B355" s="348" t="s">
        <v>224</v>
      </c>
      <c r="C355" s="349"/>
      <c r="D355" s="96"/>
      <c r="E355" s="96"/>
      <c r="F355" s="96"/>
      <c r="G355" s="96"/>
      <c r="H355" s="96">
        <v>328834</v>
      </c>
      <c r="I355" s="96">
        <v>385124</v>
      </c>
      <c r="J355" s="96">
        <v>470300</v>
      </c>
      <c r="K355" s="96">
        <v>480288</v>
      </c>
      <c r="L355" s="96">
        <v>505200</v>
      </c>
      <c r="M355" s="96">
        <v>520900</v>
      </c>
      <c r="N355" s="96">
        <v>520900</v>
      </c>
    </row>
    <row r="356" spans="1:14" ht="16.5" thickBot="1" x14ac:dyDescent="0.3">
      <c r="A356" s="153"/>
      <c r="B356" s="128" t="s">
        <v>225</v>
      </c>
      <c r="C356" s="350" t="e">
        <f>C353+C354</f>
        <v>#REF!</v>
      </c>
      <c r="D356" s="351" t="e">
        <f>SUM(D353:D354)</f>
        <v>#REF!</v>
      </c>
      <c r="E356" s="351" t="e">
        <f>SUM(E353:E354)</f>
        <v>#REF!</v>
      </c>
      <c r="F356" s="351" t="e">
        <f>SUM(F353+F354)</f>
        <v>#REF!</v>
      </c>
      <c r="G356" s="351" t="e">
        <f>SUM(G353+G354)</f>
        <v>#REF!</v>
      </c>
      <c r="H356" s="351">
        <f t="shared" ref="H356:J356" si="74">SUM(H353:H355)</f>
        <v>4959222</v>
      </c>
      <c r="I356" s="351">
        <f t="shared" si="74"/>
        <v>5666326</v>
      </c>
      <c r="J356" s="351">
        <f t="shared" si="74"/>
        <v>9465517</v>
      </c>
      <c r="K356" s="351">
        <f>SUM(K353:K355)</f>
        <v>8581767</v>
      </c>
      <c r="L356" s="351">
        <f>SUM(L353:L355)</f>
        <v>6805169</v>
      </c>
      <c r="M356" s="351">
        <f>SUM(M353:M355)</f>
        <v>6070840</v>
      </c>
      <c r="N356" s="351">
        <f>SUM(N353:N355)</f>
        <v>5883660</v>
      </c>
    </row>
    <row r="357" spans="1:14" ht="15.75" x14ac:dyDescent="0.25">
      <c r="A357" s="153"/>
      <c r="B357" s="7"/>
    </row>
    <row r="358" spans="1:14" ht="15.75" x14ac:dyDescent="0.25">
      <c r="A358" s="153"/>
      <c r="B358" s="7"/>
    </row>
    <row r="359" spans="1:14" ht="15.75" x14ac:dyDescent="0.25">
      <c r="A359" s="153"/>
      <c r="B359" s="7"/>
    </row>
    <row r="360" spans="1:14" ht="15.75" x14ac:dyDescent="0.25">
      <c r="A360" s="153"/>
      <c r="B360" s="958"/>
      <c r="C360" s="959"/>
      <c r="D360" s="959"/>
      <c r="E360" s="959"/>
      <c r="F360" s="959"/>
      <c r="G360" s="959"/>
      <c r="H360" s="404"/>
      <c r="I360" s="404"/>
      <c r="J360" s="392"/>
      <c r="K360" s="404"/>
      <c r="L360" s="3"/>
    </row>
    <row r="361" spans="1:14" ht="15.75" x14ac:dyDescent="0.25">
      <c r="A361" s="153"/>
      <c r="B361" s="959"/>
      <c r="C361" s="959"/>
      <c r="D361" s="959"/>
      <c r="E361" s="959"/>
      <c r="F361" s="959"/>
      <c r="G361" s="959"/>
      <c r="H361" s="851"/>
      <c r="I361" s="404"/>
      <c r="J361" s="392"/>
      <c r="K361" s="404"/>
      <c r="L361"/>
    </row>
    <row r="362" spans="1:14" ht="15.75" x14ac:dyDescent="0.25">
      <c r="A362" s="153"/>
      <c r="B362" s="7"/>
    </row>
    <row r="363" spans="1:14" ht="15.75" x14ac:dyDescent="0.25">
      <c r="A363" s="153"/>
      <c r="B363" s="900"/>
      <c r="D363" s="108"/>
      <c r="E363" s="108"/>
      <c r="F363" s="108"/>
      <c r="G363" s="108"/>
    </row>
    <row r="364" spans="1:14" ht="15.75" x14ac:dyDescent="0.25">
      <c r="A364" s="153"/>
      <c r="B364" s="900"/>
      <c r="D364" s="108"/>
      <c r="E364" s="108"/>
      <c r="F364" s="108"/>
      <c r="G364" s="108"/>
    </row>
    <row r="365" spans="1:14" x14ac:dyDescent="0.2">
      <c r="B365" s="900"/>
      <c r="D365" s="108"/>
      <c r="E365" s="108"/>
      <c r="F365" s="108"/>
      <c r="G365" s="108"/>
    </row>
    <row r="366" spans="1:14" x14ac:dyDescent="0.2">
      <c r="B366" s="901"/>
      <c r="C366" s="912"/>
      <c r="D366" s="637"/>
      <c r="E366" s="637"/>
      <c r="F366" s="637"/>
      <c r="G366" s="637"/>
      <c r="H366" s="903"/>
      <c r="I366" s="903"/>
      <c r="J366" s="903"/>
      <c r="K366" s="903"/>
      <c r="L366" s="903"/>
    </row>
    <row r="367" spans="1:14" x14ac:dyDescent="0.2">
      <c r="B367" s="901"/>
      <c r="C367" s="902"/>
      <c r="D367" s="637"/>
      <c r="E367" s="637"/>
      <c r="F367" s="637"/>
      <c r="G367" s="637"/>
      <c r="H367" s="903"/>
      <c r="I367" s="903"/>
      <c r="J367" s="903"/>
      <c r="K367" s="903"/>
      <c r="L367" s="903"/>
    </row>
    <row r="368" spans="1:14" x14ac:dyDescent="0.2">
      <c r="C368" s="6"/>
    </row>
    <row r="674" spans="2:7" x14ac:dyDescent="0.2">
      <c r="B674" s="7"/>
      <c r="C674" s="6"/>
      <c r="D674" s="108"/>
      <c r="E674" s="108"/>
      <c r="F674" s="108"/>
      <c r="G674" s="108"/>
    </row>
    <row r="675" spans="2:7" x14ac:dyDescent="0.2">
      <c r="B675" s="7"/>
      <c r="C675" s="6"/>
      <c r="D675" s="108"/>
      <c r="E675" s="108"/>
      <c r="F675" s="108"/>
      <c r="G675" s="108"/>
    </row>
    <row r="676" spans="2:7" x14ac:dyDescent="0.2">
      <c r="B676" s="7"/>
      <c r="C676" s="6"/>
      <c r="D676" s="108"/>
      <c r="E676" s="108"/>
      <c r="F676" s="108"/>
      <c r="G676" s="108"/>
    </row>
    <row r="677" spans="2:7" x14ac:dyDescent="0.2">
      <c r="B677" s="7"/>
      <c r="C677" s="6"/>
      <c r="D677" s="108"/>
      <c r="E677" s="108"/>
      <c r="F677" s="108"/>
      <c r="G677" s="108"/>
    </row>
    <row r="678" spans="2:7" x14ac:dyDescent="0.2">
      <c r="B678" s="7"/>
      <c r="C678" s="6"/>
      <c r="D678" s="108"/>
      <c r="E678" s="108"/>
      <c r="F678" s="108"/>
      <c r="G678" s="108"/>
    </row>
    <row r="679" spans="2:7" x14ac:dyDescent="0.2">
      <c r="B679" s="7"/>
      <c r="C679" s="6"/>
      <c r="D679" s="108"/>
      <c r="E679" s="108"/>
      <c r="F679" s="108"/>
      <c r="G679" s="108"/>
    </row>
    <row r="680" spans="2:7" x14ac:dyDescent="0.2">
      <c r="B680" s="7"/>
      <c r="C680" s="6"/>
      <c r="D680" s="108"/>
      <c r="E680" s="108"/>
      <c r="F680" s="108"/>
      <c r="G680" s="108"/>
    </row>
    <row r="681" spans="2:7" x14ac:dyDescent="0.2">
      <c r="B681" s="7"/>
      <c r="C681" s="6"/>
      <c r="D681" s="108"/>
      <c r="E681" s="108"/>
      <c r="F681" s="108"/>
      <c r="G681" s="108"/>
    </row>
    <row r="682" spans="2:7" x14ac:dyDescent="0.2">
      <c r="B682" s="7"/>
      <c r="C682" s="6"/>
      <c r="D682" s="108"/>
      <c r="E682" s="108"/>
      <c r="F682" s="108"/>
      <c r="G682" s="108"/>
    </row>
    <row r="683" spans="2:7" x14ac:dyDescent="0.2">
      <c r="B683" s="7"/>
      <c r="C683" s="6"/>
      <c r="D683" s="108"/>
      <c r="E683" s="108"/>
      <c r="F683" s="108"/>
      <c r="G683" s="108"/>
    </row>
    <row r="684" spans="2:7" x14ac:dyDescent="0.2">
      <c r="B684" s="7"/>
      <c r="C684" s="6"/>
      <c r="D684" s="108"/>
      <c r="E684" s="108"/>
      <c r="F684" s="108"/>
      <c r="G684" s="108"/>
    </row>
    <row r="685" spans="2:7" x14ac:dyDescent="0.2">
      <c r="B685" s="7"/>
      <c r="C685" s="6"/>
      <c r="D685" s="108"/>
      <c r="E685" s="108"/>
      <c r="F685" s="108"/>
      <c r="G685" s="108"/>
    </row>
    <row r="686" spans="2:7" x14ac:dyDescent="0.2">
      <c r="B686" s="7"/>
      <c r="C686" s="6"/>
      <c r="D686" s="108"/>
      <c r="E686" s="108"/>
      <c r="F686" s="108"/>
      <c r="G686" s="108"/>
    </row>
    <row r="687" spans="2:7" x14ac:dyDescent="0.2">
      <c r="B687" s="7"/>
      <c r="C687" s="6"/>
      <c r="D687" s="108"/>
      <c r="E687" s="108"/>
      <c r="F687" s="108"/>
      <c r="G687" s="108"/>
    </row>
    <row r="688" spans="2:7" x14ac:dyDescent="0.2">
      <c r="B688" s="7"/>
      <c r="C688" s="6"/>
      <c r="D688" s="108"/>
      <c r="E688" s="108"/>
      <c r="F688" s="108"/>
      <c r="G688" s="108"/>
    </row>
    <row r="689" spans="2:7" x14ac:dyDescent="0.2">
      <c r="B689" s="7"/>
      <c r="C689" s="6"/>
      <c r="D689" s="108"/>
      <c r="E689" s="108"/>
      <c r="F689" s="108"/>
      <c r="G689" s="108"/>
    </row>
    <row r="690" spans="2:7" x14ac:dyDescent="0.2">
      <c r="B690" s="7"/>
      <c r="C690" s="6"/>
      <c r="D690" s="108"/>
      <c r="E690" s="108"/>
      <c r="F690" s="108"/>
      <c r="G690" s="108"/>
    </row>
    <row r="691" spans="2:7" x14ac:dyDescent="0.2">
      <c r="B691" s="7"/>
      <c r="C691" s="6"/>
      <c r="D691" s="108"/>
      <c r="E691" s="108"/>
      <c r="F691" s="108"/>
      <c r="G691" s="108"/>
    </row>
    <row r="692" spans="2:7" x14ac:dyDescent="0.2">
      <c r="B692" s="7"/>
      <c r="C692" s="6"/>
      <c r="D692" s="108"/>
      <c r="E692" s="108"/>
      <c r="F692" s="108"/>
      <c r="G692" s="108"/>
    </row>
    <row r="693" spans="2:7" x14ac:dyDescent="0.2">
      <c r="B693" s="7"/>
      <c r="C693" s="6"/>
      <c r="D693" s="108"/>
      <c r="E693" s="108"/>
      <c r="F693" s="108"/>
      <c r="G693" s="108"/>
    </row>
    <row r="694" spans="2:7" x14ac:dyDescent="0.2">
      <c r="B694" s="7"/>
      <c r="C694" s="6"/>
      <c r="D694" s="108"/>
      <c r="E694" s="108"/>
      <c r="F694" s="108"/>
      <c r="G694" s="108"/>
    </row>
    <row r="695" spans="2:7" x14ac:dyDescent="0.2">
      <c r="B695" s="7"/>
      <c r="C695" s="6"/>
      <c r="D695" s="108"/>
      <c r="E695" s="108"/>
      <c r="F695" s="108"/>
      <c r="G695" s="108"/>
    </row>
    <row r="696" spans="2:7" x14ac:dyDescent="0.2">
      <c r="B696" s="7"/>
      <c r="C696" s="6"/>
      <c r="D696" s="108"/>
      <c r="E696" s="108"/>
      <c r="F696" s="108"/>
      <c r="G696" s="108"/>
    </row>
    <row r="697" spans="2:7" x14ac:dyDescent="0.2">
      <c r="B697" s="7"/>
      <c r="C697" s="6"/>
      <c r="D697" s="108"/>
      <c r="E697" s="108"/>
      <c r="F697" s="108"/>
      <c r="G697" s="108"/>
    </row>
    <row r="698" spans="2:7" x14ac:dyDescent="0.2">
      <c r="B698" s="7"/>
      <c r="C698" s="6"/>
      <c r="D698" s="108"/>
      <c r="E698" s="108"/>
      <c r="F698" s="108"/>
      <c r="G698" s="108"/>
    </row>
    <row r="699" spans="2:7" x14ac:dyDescent="0.2">
      <c r="B699" s="7"/>
      <c r="C699" s="6"/>
      <c r="D699" s="108"/>
      <c r="E699" s="108"/>
      <c r="F699" s="108"/>
      <c r="G699" s="108"/>
    </row>
    <row r="700" spans="2:7" x14ac:dyDescent="0.2">
      <c r="B700" s="7"/>
      <c r="C700" s="6"/>
      <c r="D700" s="108"/>
      <c r="E700" s="108"/>
      <c r="F700" s="108"/>
      <c r="G700" s="108"/>
    </row>
    <row r="701" spans="2:7" x14ac:dyDescent="0.2">
      <c r="B701" s="7"/>
      <c r="C701" s="6"/>
      <c r="D701" s="108"/>
      <c r="E701" s="108"/>
      <c r="F701" s="108"/>
      <c r="G701" s="108"/>
    </row>
    <row r="702" spans="2:7" x14ac:dyDescent="0.2">
      <c r="B702" s="7"/>
      <c r="C702" s="6"/>
      <c r="D702" s="108"/>
      <c r="E702" s="108"/>
      <c r="F702" s="108"/>
      <c r="G702" s="108"/>
    </row>
    <row r="703" spans="2:7" x14ac:dyDescent="0.2">
      <c r="B703" s="7"/>
      <c r="C703" s="6"/>
      <c r="D703" s="108"/>
      <c r="E703" s="108"/>
      <c r="F703" s="108"/>
      <c r="G703" s="108"/>
    </row>
    <row r="704" spans="2:7" x14ac:dyDescent="0.2">
      <c r="B704" s="7"/>
      <c r="C704" s="6"/>
      <c r="D704" s="108"/>
      <c r="E704" s="108"/>
      <c r="F704" s="108"/>
      <c r="G704" s="108"/>
    </row>
    <row r="705" spans="2:7" x14ac:dyDescent="0.2">
      <c r="B705" s="7"/>
      <c r="C705" s="6"/>
      <c r="D705" s="108"/>
      <c r="E705" s="108"/>
      <c r="F705" s="108"/>
      <c r="G705" s="108"/>
    </row>
    <row r="706" spans="2:7" x14ac:dyDescent="0.2">
      <c r="B706" s="7"/>
      <c r="C706" s="6"/>
      <c r="D706" s="108"/>
      <c r="E706" s="108"/>
      <c r="F706" s="108"/>
      <c r="G706" s="108"/>
    </row>
    <row r="707" spans="2:7" x14ac:dyDescent="0.2">
      <c r="B707" s="7"/>
      <c r="C707" s="6"/>
      <c r="D707" s="108"/>
      <c r="E707" s="108"/>
      <c r="F707" s="108"/>
      <c r="G707" s="108"/>
    </row>
    <row r="708" spans="2:7" x14ac:dyDescent="0.2">
      <c r="B708" s="7"/>
      <c r="C708" s="6"/>
      <c r="D708" s="108"/>
      <c r="E708" s="108"/>
      <c r="F708" s="108"/>
      <c r="G708" s="108"/>
    </row>
    <row r="709" spans="2:7" x14ac:dyDescent="0.2">
      <c r="B709" s="7"/>
      <c r="C709" s="6"/>
      <c r="D709" s="108"/>
      <c r="E709" s="108"/>
      <c r="F709" s="108"/>
      <c r="G709" s="108"/>
    </row>
    <row r="710" spans="2:7" x14ac:dyDescent="0.2">
      <c r="B710" s="7"/>
      <c r="C710" s="6"/>
      <c r="D710" s="108"/>
      <c r="E710" s="108"/>
      <c r="F710" s="108"/>
      <c r="G710" s="108"/>
    </row>
    <row r="711" spans="2:7" x14ac:dyDescent="0.2">
      <c r="B711" s="7"/>
      <c r="C711" s="6"/>
      <c r="D711" s="108"/>
      <c r="E711" s="108"/>
      <c r="F711" s="108"/>
      <c r="G711" s="108"/>
    </row>
  </sheetData>
  <mergeCells count="72">
    <mergeCell ref="A87:B88"/>
    <mergeCell ref="A102:B103"/>
    <mergeCell ref="B89:N89"/>
    <mergeCell ref="B80:N80"/>
    <mergeCell ref="A183:A184"/>
    <mergeCell ref="A151:A152"/>
    <mergeCell ref="A162:B163"/>
    <mergeCell ref="B168:N168"/>
    <mergeCell ref="B176:N176"/>
    <mergeCell ref="B180:N180"/>
    <mergeCell ref="B183:N184"/>
    <mergeCell ref="B164:N164"/>
    <mergeCell ref="A113:N113"/>
    <mergeCell ref="A111:N111"/>
    <mergeCell ref="B104:N104"/>
    <mergeCell ref="A139:N139"/>
    <mergeCell ref="A2:B3"/>
    <mergeCell ref="A17:B18"/>
    <mergeCell ref="A28:B29"/>
    <mergeCell ref="B4:N4"/>
    <mergeCell ref="B10:N10"/>
    <mergeCell ref="B19:N19"/>
    <mergeCell ref="A321:B322"/>
    <mergeCell ref="B360:G361"/>
    <mergeCell ref="A279:B280"/>
    <mergeCell ref="A296:B297"/>
    <mergeCell ref="A312:B313"/>
    <mergeCell ref="B288:N288"/>
    <mergeCell ref="B281:N281"/>
    <mergeCell ref="B333:N333"/>
    <mergeCell ref="B323:N323"/>
    <mergeCell ref="A338:N338"/>
    <mergeCell ref="B298:N298"/>
    <mergeCell ref="B314:N314"/>
    <mergeCell ref="A332:N332"/>
    <mergeCell ref="B343:N343"/>
    <mergeCell ref="B30:N30"/>
    <mergeCell ref="B35:N35"/>
    <mergeCell ref="B43:N43"/>
    <mergeCell ref="B38:N38"/>
    <mergeCell ref="A130:B131"/>
    <mergeCell ref="A124:N124"/>
    <mergeCell ref="A122:N122"/>
    <mergeCell ref="A120:N120"/>
    <mergeCell ref="A118:N118"/>
    <mergeCell ref="A116:N116"/>
    <mergeCell ref="A58:B59"/>
    <mergeCell ref="B48:N48"/>
    <mergeCell ref="B60:N60"/>
    <mergeCell ref="B65:N65"/>
    <mergeCell ref="B71:N71"/>
    <mergeCell ref="A78:B79"/>
    <mergeCell ref="A137:N137"/>
    <mergeCell ref="A145:N145"/>
    <mergeCell ref="A143:N143"/>
    <mergeCell ref="B151:N152"/>
    <mergeCell ref="B239:N239"/>
    <mergeCell ref="A194:B195"/>
    <mergeCell ref="A228:A229"/>
    <mergeCell ref="B228:B229"/>
    <mergeCell ref="B232:G232"/>
    <mergeCell ref="B235:G235"/>
    <mergeCell ref="B196:N196"/>
    <mergeCell ref="B199:N199"/>
    <mergeCell ref="B207:N207"/>
    <mergeCell ref="B210:N210"/>
    <mergeCell ref="A141:N141"/>
    <mergeCell ref="B264:N264"/>
    <mergeCell ref="B258:N258"/>
    <mergeCell ref="B252:N252"/>
    <mergeCell ref="A250:B251"/>
    <mergeCell ref="A249:N249"/>
  </mergeCells>
  <pageMargins left="0.46" right="0.27" top="0.46" bottom="0.6" header="0.28999999999999998" footer="0.26"/>
  <pageSetup paperSize="9" orientation="landscape" r:id="rId1"/>
  <headerFooter alignWithMargins="0"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Q178"/>
  <sheetViews>
    <sheetView topLeftCell="A144" workbookViewId="0">
      <selection activeCell="M42" sqref="M42"/>
    </sheetView>
  </sheetViews>
  <sheetFormatPr defaultRowHeight="12.75" x14ac:dyDescent="0.2"/>
  <cols>
    <col min="1" max="1" width="5.5703125" customWidth="1"/>
    <col min="2" max="3" width="4.85546875" customWidth="1"/>
    <col min="4" max="4" width="43.42578125" customWidth="1"/>
    <col min="5" max="5" width="8.42578125" hidden="1" customWidth="1"/>
    <col min="6" max="7" width="10.140625" hidden="1" customWidth="1"/>
    <col min="11" max="11" width="9.42578125" bestFit="1" customWidth="1"/>
  </cols>
  <sheetData>
    <row r="1" spans="1:15" ht="18" x14ac:dyDescent="0.25">
      <c r="A1" s="472"/>
      <c r="B1" s="473"/>
      <c r="C1" s="473" t="s">
        <v>251</v>
      </c>
      <c r="D1" s="474"/>
      <c r="E1" s="475"/>
      <c r="F1" s="475"/>
      <c r="G1" s="475"/>
      <c r="L1" s="3"/>
    </row>
    <row r="2" spans="1:15" x14ac:dyDescent="0.2">
      <c r="A2" s="476"/>
      <c r="B2" s="477"/>
      <c r="C2" s="477"/>
      <c r="D2" s="477"/>
      <c r="E2" s="478" t="s">
        <v>75</v>
      </c>
      <c r="F2" s="479" t="s">
        <v>252</v>
      </c>
      <c r="G2" s="479" t="s">
        <v>34</v>
      </c>
      <c r="H2" s="12" t="s">
        <v>75</v>
      </c>
      <c r="I2" s="12" t="s">
        <v>75</v>
      </c>
      <c r="J2" s="12" t="s">
        <v>76</v>
      </c>
      <c r="K2" s="12" t="s">
        <v>489</v>
      </c>
      <c r="L2" s="12" t="s">
        <v>487</v>
      </c>
      <c r="M2" s="12" t="s">
        <v>9</v>
      </c>
      <c r="N2" s="12" t="s">
        <v>9</v>
      </c>
      <c r="O2" s="12" t="s">
        <v>9</v>
      </c>
    </row>
    <row r="3" spans="1:15" x14ac:dyDescent="0.2">
      <c r="A3" s="476" t="s">
        <v>253</v>
      </c>
      <c r="B3" s="477" t="s">
        <v>551</v>
      </c>
      <c r="C3" s="477" t="s">
        <v>550</v>
      </c>
      <c r="D3" s="477" t="s">
        <v>254</v>
      </c>
      <c r="E3" s="481"/>
      <c r="F3" s="480">
        <v>2013</v>
      </c>
      <c r="G3" s="482">
        <v>2013</v>
      </c>
      <c r="H3" s="787">
        <v>2017</v>
      </c>
      <c r="I3" s="787">
        <v>2018</v>
      </c>
      <c r="J3" s="651">
        <v>2019</v>
      </c>
      <c r="K3" s="646">
        <v>2019</v>
      </c>
      <c r="L3" s="661">
        <v>2019</v>
      </c>
      <c r="M3" s="666">
        <v>2020</v>
      </c>
      <c r="N3" s="672">
        <v>2021</v>
      </c>
      <c r="O3" s="656">
        <v>2022</v>
      </c>
    </row>
    <row r="4" spans="1:15" x14ac:dyDescent="0.2">
      <c r="A4" s="483" t="s">
        <v>255</v>
      </c>
      <c r="B4" s="484">
        <v>620</v>
      </c>
      <c r="C4" s="503">
        <v>711</v>
      </c>
      <c r="D4" s="485" t="s">
        <v>256</v>
      </c>
      <c r="E4" s="486"/>
      <c r="F4" s="487">
        <v>0</v>
      </c>
      <c r="G4" s="488">
        <v>0</v>
      </c>
      <c r="H4" s="616">
        <v>18448</v>
      </c>
      <c r="I4" s="788">
        <v>18360</v>
      </c>
      <c r="J4" s="652">
        <v>50000</v>
      </c>
      <c r="K4" s="647">
        <v>50000</v>
      </c>
      <c r="L4" s="662">
        <v>50000</v>
      </c>
      <c r="M4" s="667">
        <v>50000</v>
      </c>
      <c r="N4" s="673">
        <v>50000</v>
      </c>
      <c r="O4" s="657">
        <v>350000</v>
      </c>
    </row>
    <row r="5" spans="1:15" x14ac:dyDescent="0.2">
      <c r="A5" s="489"/>
      <c r="B5" s="490"/>
      <c r="C5" s="490"/>
      <c r="D5" s="491" t="s">
        <v>257</v>
      </c>
      <c r="E5" s="492"/>
      <c r="F5" s="493">
        <f>SUM(F4)</f>
        <v>0</v>
      </c>
      <c r="G5" s="493"/>
      <c r="H5" s="789">
        <f t="shared" ref="H5:O5" si="0">SUM(H4)</f>
        <v>18448</v>
      </c>
      <c r="I5" s="789">
        <f t="shared" si="0"/>
        <v>18360</v>
      </c>
      <c r="J5" s="645">
        <f t="shared" si="0"/>
        <v>50000</v>
      </c>
      <c r="K5" s="645">
        <f t="shared" si="0"/>
        <v>50000</v>
      </c>
      <c r="L5" s="645">
        <f t="shared" si="0"/>
        <v>50000</v>
      </c>
      <c r="M5" s="645">
        <f t="shared" si="0"/>
        <v>50000</v>
      </c>
      <c r="N5" s="645">
        <f t="shared" si="0"/>
        <v>50000</v>
      </c>
      <c r="O5" s="645">
        <f t="shared" si="0"/>
        <v>350000</v>
      </c>
    </row>
    <row r="6" spans="1:15" x14ac:dyDescent="0.2">
      <c r="A6" s="494">
        <v>42737</v>
      </c>
      <c r="B6" s="495">
        <v>620</v>
      </c>
      <c r="C6" s="490">
        <v>713</v>
      </c>
      <c r="D6" s="485" t="s">
        <v>457</v>
      </c>
      <c r="E6" s="496"/>
      <c r="F6" s="497"/>
      <c r="G6" s="497"/>
      <c r="H6" s="616">
        <v>2709</v>
      </c>
      <c r="I6" s="790"/>
      <c r="J6" s="653">
        <v>10000</v>
      </c>
      <c r="K6" s="648">
        <v>10000</v>
      </c>
      <c r="L6" s="663">
        <v>5900</v>
      </c>
      <c r="M6" s="668">
        <v>10000</v>
      </c>
      <c r="N6" s="674"/>
      <c r="O6" s="658"/>
    </row>
    <row r="7" spans="1:15" x14ac:dyDescent="0.2">
      <c r="A7" s="499" t="s">
        <v>258</v>
      </c>
      <c r="B7" s="495">
        <v>510</v>
      </c>
      <c r="C7" s="495"/>
      <c r="D7" s="485" t="s">
        <v>259</v>
      </c>
      <c r="E7" s="486"/>
      <c r="F7" s="498"/>
      <c r="G7" s="486"/>
      <c r="H7" s="616"/>
      <c r="I7" s="788">
        <v>0</v>
      </c>
      <c r="J7" s="653">
        <v>100000</v>
      </c>
      <c r="K7" s="648">
        <v>100000</v>
      </c>
      <c r="L7" s="663">
        <v>0</v>
      </c>
      <c r="M7" s="668">
        <v>30000</v>
      </c>
      <c r="N7" s="673"/>
      <c r="O7" s="671"/>
    </row>
    <row r="8" spans="1:15" x14ac:dyDescent="0.2">
      <c r="A8" s="500">
        <v>42374</v>
      </c>
      <c r="B8" s="495">
        <v>451</v>
      </c>
      <c r="C8" s="495"/>
      <c r="D8" s="485" t="s">
        <v>260</v>
      </c>
      <c r="E8" s="486"/>
      <c r="F8" s="498"/>
      <c r="G8" s="486"/>
      <c r="H8" s="616">
        <v>14342</v>
      </c>
      <c r="I8" s="788"/>
      <c r="J8" s="652"/>
      <c r="K8" s="647"/>
      <c r="L8" s="662"/>
      <c r="M8" s="667"/>
      <c r="N8" s="673"/>
      <c r="O8" s="671"/>
    </row>
    <row r="9" spans="1:15" hidden="1" x14ac:dyDescent="0.2">
      <c r="A9" s="483" t="s">
        <v>126</v>
      </c>
      <c r="B9" s="484"/>
      <c r="C9" s="484"/>
      <c r="D9" s="485" t="s">
        <v>261</v>
      </c>
      <c r="E9" s="486"/>
      <c r="F9" s="498"/>
      <c r="G9" s="486"/>
      <c r="H9" s="616"/>
      <c r="I9" s="788"/>
      <c r="J9" s="652"/>
      <c r="K9" s="647"/>
      <c r="L9" s="662"/>
      <c r="M9" s="667"/>
      <c r="N9" s="673"/>
      <c r="O9" s="671"/>
    </row>
    <row r="10" spans="1:15" hidden="1" x14ac:dyDescent="0.2">
      <c r="A10" s="483" t="s">
        <v>126</v>
      </c>
      <c r="B10" s="484"/>
      <c r="C10" s="484"/>
      <c r="D10" s="485" t="s">
        <v>262</v>
      </c>
      <c r="E10" s="486"/>
      <c r="F10" s="498"/>
      <c r="G10" s="486"/>
      <c r="H10" s="616"/>
      <c r="I10" s="788"/>
      <c r="J10" s="652"/>
      <c r="K10" s="647"/>
      <c r="L10" s="662"/>
      <c r="M10" s="667"/>
      <c r="N10" s="673"/>
      <c r="O10" s="671"/>
    </row>
    <row r="11" spans="1:15" x14ac:dyDescent="0.2">
      <c r="A11" s="501">
        <v>42742</v>
      </c>
      <c r="B11" s="484">
        <v>810</v>
      </c>
      <c r="C11" s="484"/>
      <c r="D11" s="485" t="s">
        <v>263</v>
      </c>
      <c r="E11" s="486"/>
      <c r="F11" s="498"/>
      <c r="G11" s="486"/>
      <c r="H11" s="616">
        <v>4374</v>
      </c>
      <c r="I11" s="788">
        <v>2856</v>
      </c>
      <c r="J11" s="652"/>
      <c r="K11" s="647"/>
      <c r="L11" s="662"/>
      <c r="M11" s="667"/>
      <c r="N11" s="673"/>
      <c r="O11" s="671"/>
    </row>
    <row r="12" spans="1:15" hidden="1" x14ac:dyDescent="0.2">
      <c r="A12" s="499" t="s">
        <v>264</v>
      </c>
      <c r="B12" s="495"/>
      <c r="C12" s="495"/>
      <c r="D12" s="485" t="s">
        <v>265</v>
      </c>
      <c r="E12" s="486"/>
      <c r="F12" s="498">
        <v>0</v>
      </c>
      <c r="G12" s="486">
        <v>0</v>
      </c>
      <c r="H12" s="616"/>
      <c r="I12" s="788"/>
      <c r="J12" s="652"/>
      <c r="K12" s="647"/>
      <c r="L12" s="662"/>
      <c r="M12" s="667"/>
      <c r="N12" s="673"/>
      <c r="O12" s="671"/>
    </row>
    <row r="13" spans="1:15" x14ac:dyDescent="0.2">
      <c r="A13" s="483" t="s">
        <v>266</v>
      </c>
      <c r="B13" s="484">
        <v>810</v>
      </c>
      <c r="C13" s="484"/>
      <c r="D13" s="485" t="s">
        <v>267</v>
      </c>
      <c r="E13" s="502"/>
      <c r="F13" s="498">
        <v>1825</v>
      </c>
      <c r="G13" s="486">
        <v>1821</v>
      </c>
      <c r="H13" s="616"/>
      <c r="I13" s="788"/>
      <c r="J13" s="652">
        <v>5000</v>
      </c>
      <c r="K13" s="647">
        <v>5250</v>
      </c>
      <c r="L13" s="662">
        <v>5250</v>
      </c>
      <c r="M13" s="667"/>
      <c r="N13" s="673"/>
      <c r="O13" s="671"/>
    </row>
    <row r="14" spans="1:15" x14ac:dyDescent="0.2">
      <c r="A14" s="500">
        <v>42408</v>
      </c>
      <c r="B14" s="495">
        <v>820</v>
      </c>
      <c r="C14" s="495"/>
      <c r="D14" s="485" t="s">
        <v>268</v>
      </c>
      <c r="E14" s="486"/>
      <c r="F14" s="498"/>
      <c r="G14" s="486"/>
      <c r="H14" s="616">
        <v>7945</v>
      </c>
      <c r="I14" s="788"/>
      <c r="J14" s="652"/>
      <c r="K14" s="647"/>
      <c r="L14" s="662"/>
      <c r="M14" s="667"/>
      <c r="N14" s="673"/>
      <c r="O14" s="671"/>
    </row>
    <row r="15" spans="1:15" x14ac:dyDescent="0.2">
      <c r="A15" s="500">
        <v>42955</v>
      </c>
      <c r="B15" s="495">
        <v>820</v>
      </c>
      <c r="C15" s="495"/>
      <c r="D15" s="485" t="s">
        <v>269</v>
      </c>
      <c r="E15" s="486"/>
      <c r="F15" s="498"/>
      <c r="G15" s="486"/>
      <c r="H15" s="616"/>
      <c r="I15" s="788">
        <v>33754</v>
      </c>
      <c r="J15" s="652"/>
      <c r="K15" s="647"/>
      <c r="L15" s="662"/>
      <c r="M15" s="667"/>
      <c r="N15" s="673"/>
      <c r="O15" s="671"/>
    </row>
    <row r="16" spans="1:15" x14ac:dyDescent="0.2">
      <c r="A16" s="499" t="s">
        <v>270</v>
      </c>
      <c r="B16" s="495">
        <v>620</v>
      </c>
      <c r="C16" s="495"/>
      <c r="D16" s="485" t="s">
        <v>271</v>
      </c>
      <c r="E16" s="486"/>
      <c r="F16" s="498">
        <v>0</v>
      </c>
      <c r="G16" s="486">
        <v>0</v>
      </c>
      <c r="H16" s="616">
        <v>24996</v>
      </c>
      <c r="I16" s="788">
        <v>9755</v>
      </c>
      <c r="J16" s="652">
        <v>10000</v>
      </c>
      <c r="K16" s="647">
        <v>4500</v>
      </c>
      <c r="L16" s="662">
        <v>4500</v>
      </c>
      <c r="M16" s="667">
        <v>20000</v>
      </c>
      <c r="N16" s="673">
        <v>10000</v>
      </c>
      <c r="O16" s="659">
        <v>10000</v>
      </c>
    </row>
    <row r="17" spans="1:15" x14ac:dyDescent="0.2">
      <c r="A17" s="499" t="s">
        <v>270</v>
      </c>
      <c r="B17" s="495">
        <v>660</v>
      </c>
      <c r="C17" s="495"/>
      <c r="D17" s="485" t="s">
        <v>272</v>
      </c>
      <c r="E17" s="486"/>
      <c r="F17" s="498"/>
      <c r="G17" s="486"/>
      <c r="H17" s="616">
        <v>11673</v>
      </c>
      <c r="I17" s="788"/>
      <c r="J17" s="652"/>
      <c r="K17" s="647"/>
      <c r="L17" s="662"/>
      <c r="M17" s="667"/>
      <c r="N17" s="673"/>
      <c r="O17" s="671"/>
    </row>
    <row r="18" spans="1:15" hidden="1" x14ac:dyDescent="0.2">
      <c r="A18" s="483" t="s">
        <v>274</v>
      </c>
      <c r="B18" s="484"/>
      <c r="C18" s="484"/>
      <c r="D18" s="485" t="s">
        <v>275</v>
      </c>
      <c r="E18" s="486"/>
      <c r="F18" s="498"/>
      <c r="G18" s="486"/>
      <c r="H18" s="616"/>
      <c r="I18" s="788"/>
      <c r="J18" s="652"/>
      <c r="K18" s="647"/>
      <c r="L18" s="662"/>
      <c r="M18" s="667"/>
      <c r="N18" s="673"/>
      <c r="O18" s="671"/>
    </row>
    <row r="19" spans="1:15" x14ac:dyDescent="0.2">
      <c r="A19" s="483" t="s">
        <v>276</v>
      </c>
      <c r="B19" s="484">
        <v>320</v>
      </c>
      <c r="C19" s="484"/>
      <c r="D19" s="485" t="s">
        <v>277</v>
      </c>
      <c r="E19" s="486"/>
      <c r="F19" s="498"/>
      <c r="G19" s="486"/>
      <c r="H19" s="616"/>
      <c r="I19" s="788">
        <v>0</v>
      </c>
      <c r="J19" s="652">
        <v>30000</v>
      </c>
      <c r="K19" s="647">
        <v>30000</v>
      </c>
      <c r="L19" s="662">
        <v>0</v>
      </c>
      <c r="M19" s="667">
        <v>30000</v>
      </c>
      <c r="N19" s="673"/>
      <c r="O19" s="671"/>
    </row>
    <row r="20" spans="1:15" x14ac:dyDescent="0.2">
      <c r="A20" s="501">
        <v>43476</v>
      </c>
      <c r="B20" s="484">
        <v>320</v>
      </c>
      <c r="C20" s="484"/>
      <c r="D20" s="485" t="s">
        <v>278</v>
      </c>
      <c r="E20" s="486"/>
      <c r="F20" s="498"/>
      <c r="G20" s="486"/>
      <c r="H20" s="616"/>
      <c r="I20" s="788"/>
      <c r="J20" s="652">
        <v>11500</v>
      </c>
      <c r="K20" s="647">
        <v>11500</v>
      </c>
      <c r="L20" s="662">
        <v>8000</v>
      </c>
      <c r="M20" s="667">
        <v>1500</v>
      </c>
      <c r="N20" s="673"/>
      <c r="O20" s="671"/>
    </row>
    <row r="21" spans="1:15" x14ac:dyDescent="0.2">
      <c r="A21" s="483" t="s">
        <v>276</v>
      </c>
      <c r="B21" s="484">
        <v>320</v>
      </c>
      <c r="C21" s="484"/>
      <c r="D21" s="485" t="s">
        <v>279</v>
      </c>
      <c r="E21" s="486"/>
      <c r="F21" s="498"/>
      <c r="G21" s="486"/>
      <c r="H21" s="616">
        <v>14910</v>
      </c>
      <c r="I21" s="788"/>
      <c r="J21" s="652"/>
      <c r="K21" s="647"/>
      <c r="L21" s="662"/>
      <c r="M21" s="667"/>
      <c r="N21" s="673"/>
      <c r="O21" s="671"/>
    </row>
    <row r="22" spans="1:15" x14ac:dyDescent="0.2">
      <c r="A22" s="489"/>
      <c r="B22" s="503"/>
      <c r="C22" s="503"/>
      <c r="D22" s="491" t="s">
        <v>280</v>
      </c>
      <c r="E22" s="492"/>
      <c r="F22" s="493">
        <f>SUM(F7:F21)</f>
        <v>1825</v>
      </c>
      <c r="G22" s="493">
        <f>SUM(G4:G21)</f>
        <v>1821</v>
      </c>
      <c r="H22" s="789">
        <f t="shared" ref="H22:O22" si="1">SUM(H6:H21)</f>
        <v>80949</v>
      </c>
      <c r="I22" s="789">
        <f t="shared" si="1"/>
        <v>46365</v>
      </c>
      <c r="J22" s="645">
        <f t="shared" si="1"/>
        <v>166500</v>
      </c>
      <c r="K22" s="645">
        <f t="shared" si="1"/>
        <v>161250</v>
      </c>
      <c r="L22" s="645">
        <f t="shared" si="1"/>
        <v>23650</v>
      </c>
      <c r="M22" s="645">
        <f t="shared" si="1"/>
        <v>91500</v>
      </c>
      <c r="N22" s="645">
        <f t="shared" si="1"/>
        <v>10000</v>
      </c>
      <c r="O22" s="645">
        <f t="shared" si="1"/>
        <v>10000</v>
      </c>
    </row>
    <row r="23" spans="1:15" hidden="1" x14ac:dyDescent="0.2">
      <c r="A23" s="489"/>
      <c r="B23" s="503"/>
      <c r="C23" s="503"/>
      <c r="D23" s="491"/>
      <c r="E23" s="492"/>
      <c r="F23" s="492"/>
      <c r="G23" s="492"/>
      <c r="H23" s="788"/>
      <c r="I23" s="788"/>
      <c r="J23" s="652"/>
      <c r="K23" s="647"/>
      <c r="L23" s="662"/>
      <c r="M23" s="667"/>
      <c r="N23" s="673"/>
      <c r="O23" s="657"/>
    </row>
    <row r="24" spans="1:15" x14ac:dyDescent="0.2">
      <c r="A24" s="500">
        <v>43111</v>
      </c>
      <c r="B24" s="495">
        <v>320</v>
      </c>
      <c r="C24" s="490">
        <v>714</v>
      </c>
      <c r="D24" s="485" t="s">
        <v>281</v>
      </c>
      <c r="E24" s="486"/>
      <c r="F24" s="498"/>
      <c r="G24" s="486"/>
      <c r="H24" s="788"/>
      <c r="I24" s="788">
        <v>28650</v>
      </c>
      <c r="J24" s="652"/>
      <c r="K24" s="647">
        <v>5016</v>
      </c>
      <c r="L24" s="662">
        <v>5016</v>
      </c>
      <c r="M24" s="667"/>
      <c r="N24" s="673"/>
      <c r="O24" s="657"/>
    </row>
    <row r="25" spans="1:15" x14ac:dyDescent="0.2">
      <c r="A25" s="501">
        <v>42381</v>
      </c>
      <c r="B25" s="484">
        <v>111</v>
      </c>
      <c r="C25" s="484"/>
      <c r="D25" s="485" t="s">
        <v>282</v>
      </c>
      <c r="E25" s="486"/>
      <c r="F25" s="498"/>
      <c r="G25" s="486"/>
      <c r="H25" s="788">
        <v>19987</v>
      </c>
      <c r="I25" s="788"/>
      <c r="J25" s="652"/>
      <c r="K25" s="647"/>
      <c r="L25" s="662"/>
      <c r="M25" s="667"/>
      <c r="N25" s="673"/>
      <c r="O25" s="657"/>
    </row>
    <row r="26" spans="1:15" x14ac:dyDescent="0.2">
      <c r="A26" s="489"/>
      <c r="B26" s="503"/>
      <c r="C26" s="503"/>
      <c r="D26" s="491" t="s">
        <v>283</v>
      </c>
      <c r="E26" s="492"/>
      <c r="F26" s="493" t="e">
        <f>SUM(#REF!)</f>
        <v>#REF!</v>
      </c>
      <c r="G26" s="493" t="e">
        <f>SUM(#REF!)</f>
        <v>#REF!</v>
      </c>
      <c r="H26" s="789">
        <f>SUM(H24:H25)</f>
        <v>19987</v>
      </c>
      <c r="I26" s="789">
        <f t="shared" ref="I26:O26" si="2">SUM(I24:I25)</f>
        <v>28650</v>
      </c>
      <c r="J26" s="645">
        <f t="shared" si="2"/>
        <v>0</v>
      </c>
      <c r="K26" s="645">
        <f t="shared" si="2"/>
        <v>5016</v>
      </c>
      <c r="L26" s="645">
        <f t="shared" si="2"/>
        <v>5016</v>
      </c>
      <c r="M26" s="645">
        <f t="shared" si="2"/>
        <v>0</v>
      </c>
      <c r="N26" s="645">
        <f t="shared" si="2"/>
        <v>0</v>
      </c>
      <c r="O26" s="645">
        <f t="shared" si="2"/>
        <v>0</v>
      </c>
    </row>
    <row r="27" spans="1:15" x14ac:dyDescent="0.2">
      <c r="A27" s="501">
        <v>43103</v>
      </c>
      <c r="B27" s="484">
        <v>840</v>
      </c>
      <c r="C27" s="503">
        <v>716</v>
      </c>
      <c r="D27" s="485" t="s">
        <v>284</v>
      </c>
      <c r="E27" s="486"/>
      <c r="F27" s="504"/>
      <c r="G27" s="486"/>
      <c r="H27" s="616"/>
      <c r="I27" s="788">
        <v>0</v>
      </c>
      <c r="J27" s="652">
        <v>2000</v>
      </c>
      <c r="K27" s="647">
        <v>2000</v>
      </c>
      <c r="L27" s="662">
        <v>1000</v>
      </c>
      <c r="M27" s="667">
        <v>1000</v>
      </c>
      <c r="N27" s="673"/>
      <c r="O27" s="657"/>
    </row>
    <row r="28" spans="1:15" hidden="1" x14ac:dyDescent="0.2">
      <c r="A28" s="499" t="s">
        <v>258</v>
      </c>
      <c r="B28" s="495"/>
      <c r="C28" s="495"/>
      <c r="D28" s="485" t="s">
        <v>285</v>
      </c>
      <c r="E28" s="502"/>
      <c r="F28" s="498">
        <v>1000</v>
      </c>
      <c r="G28" s="486">
        <v>1000</v>
      </c>
      <c r="H28" s="616"/>
      <c r="I28" s="788"/>
      <c r="J28" s="652"/>
      <c r="K28" s="647"/>
      <c r="L28" s="662"/>
      <c r="M28" s="667"/>
      <c r="N28" s="673"/>
      <c r="O28" s="657"/>
    </row>
    <row r="29" spans="1:15" hidden="1" x14ac:dyDescent="0.2">
      <c r="A29" s="483" t="s">
        <v>286</v>
      </c>
      <c r="B29" s="484"/>
      <c r="C29" s="484"/>
      <c r="D29" s="485" t="s">
        <v>287</v>
      </c>
      <c r="E29" s="486"/>
      <c r="F29" s="498"/>
      <c r="G29" s="486"/>
      <c r="H29" s="616"/>
      <c r="I29" s="788"/>
      <c r="J29" s="652"/>
      <c r="K29" s="647"/>
      <c r="L29" s="662"/>
      <c r="M29" s="667"/>
      <c r="N29" s="673"/>
      <c r="O29" s="657"/>
    </row>
    <row r="30" spans="1:15" ht="24" x14ac:dyDescent="0.2">
      <c r="A30" s="499" t="s">
        <v>286</v>
      </c>
      <c r="B30" s="495">
        <v>520</v>
      </c>
      <c r="C30" s="495"/>
      <c r="D30" s="505" t="s">
        <v>288</v>
      </c>
      <c r="E30" s="502"/>
      <c r="F30" s="498"/>
      <c r="G30" s="486"/>
      <c r="H30" s="616">
        <v>3120</v>
      </c>
      <c r="I30" s="788">
        <v>0</v>
      </c>
      <c r="J30" s="652">
        <v>9600</v>
      </c>
      <c r="K30" s="647">
        <v>9600</v>
      </c>
      <c r="L30" s="662">
        <v>3720</v>
      </c>
      <c r="M30" s="667">
        <v>5900</v>
      </c>
      <c r="N30" s="673"/>
      <c r="O30" s="657"/>
    </row>
    <row r="31" spans="1:15" x14ac:dyDescent="0.2">
      <c r="A31" s="499" t="s">
        <v>286</v>
      </c>
      <c r="B31" s="495">
        <v>520</v>
      </c>
      <c r="C31" s="495"/>
      <c r="D31" s="485" t="s">
        <v>289</v>
      </c>
      <c r="E31" s="502"/>
      <c r="F31" s="498"/>
      <c r="G31" s="486"/>
      <c r="H31" s="616"/>
      <c r="I31" s="788">
        <v>492</v>
      </c>
      <c r="J31" s="652"/>
      <c r="K31" s="647"/>
      <c r="L31" s="662"/>
      <c r="M31" s="667"/>
      <c r="N31" s="673"/>
      <c r="O31" s="657"/>
    </row>
    <row r="32" spans="1:15" hidden="1" x14ac:dyDescent="0.2">
      <c r="A32" s="483" t="s">
        <v>255</v>
      </c>
      <c r="B32" s="484"/>
      <c r="C32" s="484"/>
      <c r="D32" s="485" t="s">
        <v>290</v>
      </c>
      <c r="E32" s="486"/>
      <c r="F32" s="498"/>
      <c r="G32" s="486"/>
      <c r="H32" s="616"/>
      <c r="I32" s="788"/>
      <c r="J32" s="652"/>
      <c r="K32" s="647"/>
      <c r="L32" s="662"/>
      <c r="M32" s="667"/>
      <c r="N32" s="673"/>
      <c r="O32" s="657"/>
    </row>
    <row r="33" spans="1:15" hidden="1" x14ac:dyDescent="0.2">
      <c r="A33" s="483" t="s">
        <v>255</v>
      </c>
      <c r="B33" s="484"/>
      <c r="C33" s="484"/>
      <c r="D33" s="485" t="s">
        <v>291</v>
      </c>
      <c r="E33" s="486"/>
      <c r="F33" s="498"/>
      <c r="G33" s="486"/>
      <c r="H33" s="616"/>
      <c r="I33" s="788"/>
      <c r="J33" s="652"/>
      <c r="K33" s="647"/>
      <c r="L33" s="662"/>
      <c r="M33" s="667"/>
      <c r="N33" s="673"/>
      <c r="O33" s="657"/>
    </row>
    <row r="34" spans="1:15" hidden="1" x14ac:dyDescent="0.2">
      <c r="A34" s="483" t="s">
        <v>255</v>
      </c>
      <c r="B34" s="484"/>
      <c r="C34" s="484"/>
      <c r="D34" s="485" t="s">
        <v>292</v>
      </c>
      <c r="E34" s="486"/>
      <c r="F34" s="498"/>
      <c r="G34" s="486"/>
      <c r="H34" s="616"/>
      <c r="I34" s="788"/>
      <c r="J34" s="652"/>
      <c r="K34" s="647"/>
      <c r="L34" s="662"/>
      <c r="M34" s="667"/>
      <c r="N34" s="673"/>
      <c r="O34" s="657"/>
    </row>
    <row r="35" spans="1:15" hidden="1" x14ac:dyDescent="0.2">
      <c r="A35" s="483" t="s">
        <v>255</v>
      </c>
      <c r="B35" s="484"/>
      <c r="C35" s="484"/>
      <c r="D35" s="485" t="s">
        <v>293</v>
      </c>
      <c r="E35" s="486"/>
      <c r="F35" s="498"/>
      <c r="G35" s="486"/>
      <c r="H35" s="616"/>
      <c r="I35" s="788"/>
      <c r="J35" s="652"/>
      <c r="K35" s="647"/>
      <c r="L35" s="662"/>
      <c r="M35" s="667"/>
      <c r="N35" s="673"/>
      <c r="O35" s="657"/>
    </row>
    <row r="36" spans="1:15" hidden="1" x14ac:dyDescent="0.2">
      <c r="A36" s="483" t="s">
        <v>255</v>
      </c>
      <c r="B36" s="484"/>
      <c r="C36" s="484"/>
      <c r="D36" s="485" t="s">
        <v>294</v>
      </c>
      <c r="E36" s="486"/>
      <c r="F36" s="498"/>
      <c r="G36" s="486"/>
      <c r="H36" s="616"/>
      <c r="I36" s="788"/>
      <c r="J36" s="652"/>
      <c r="K36" s="647"/>
      <c r="L36" s="662"/>
      <c r="M36" s="667"/>
      <c r="N36" s="673"/>
      <c r="O36" s="657"/>
    </row>
    <row r="37" spans="1:15" x14ac:dyDescent="0.2">
      <c r="A37" s="500">
        <v>42374</v>
      </c>
      <c r="B37" s="495">
        <v>451</v>
      </c>
      <c r="C37" s="495"/>
      <c r="D37" s="485" t="s">
        <v>295</v>
      </c>
      <c r="E37" s="486"/>
      <c r="F37" s="498">
        <v>5760</v>
      </c>
      <c r="G37" s="486">
        <v>5760</v>
      </c>
      <c r="H37" s="616">
        <v>2130</v>
      </c>
      <c r="I37" s="788"/>
      <c r="J37" s="652"/>
      <c r="K37" s="647"/>
      <c r="L37" s="662"/>
      <c r="M37" s="667"/>
      <c r="N37" s="673"/>
      <c r="O37" s="657"/>
    </row>
    <row r="38" spans="1:15" x14ac:dyDescent="0.2">
      <c r="A38" s="500">
        <v>42374</v>
      </c>
      <c r="B38" s="495">
        <v>451</v>
      </c>
      <c r="C38" s="495"/>
      <c r="D38" s="485" t="s">
        <v>296</v>
      </c>
      <c r="E38" s="502"/>
      <c r="F38" s="498"/>
      <c r="G38" s="486"/>
      <c r="H38" s="616">
        <v>5350</v>
      </c>
      <c r="I38" s="788"/>
      <c r="J38" s="652"/>
      <c r="K38" s="647"/>
      <c r="L38" s="662"/>
      <c r="M38" s="667"/>
      <c r="N38" s="673"/>
      <c r="O38" s="657"/>
    </row>
    <row r="39" spans="1:15" hidden="1" x14ac:dyDescent="0.2">
      <c r="A39" s="499" t="s">
        <v>270</v>
      </c>
      <c r="B39" s="495"/>
      <c r="C39" s="495"/>
      <c r="D39" s="485" t="s">
        <v>297</v>
      </c>
      <c r="E39" s="502"/>
      <c r="F39" s="498">
        <v>480</v>
      </c>
      <c r="G39" s="486">
        <v>480</v>
      </c>
      <c r="H39" s="616"/>
      <c r="I39" s="788"/>
      <c r="J39" s="652"/>
      <c r="K39" s="647"/>
      <c r="L39" s="662"/>
      <c r="M39" s="667"/>
      <c r="N39" s="673"/>
      <c r="O39" s="657"/>
    </row>
    <row r="40" spans="1:15" hidden="1" x14ac:dyDescent="0.2">
      <c r="A40" s="499" t="s">
        <v>270</v>
      </c>
      <c r="B40" s="495"/>
      <c r="C40" s="495"/>
      <c r="D40" s="485" t="s">
        <v>298</v>
      </c>
      <c r="E40" s="502"/>
      <c r="F40" s="498"/>
      <c r="G40" s="486"/>
      <c r="H40" s="616"/>
      <c r="I40" s="788"/>
      <c r="J40" s="652"/>
      <c r="K40" s="647"/>
      <c r="L40" s="662"/>
      <c r="M40" s="667"/>
      <c r="N40" s="673"/>
      <c r="O40" s="657"/>
    </row>
    <row r="41" spans="1:15" hidden="1" x14ac:dyDescent="0.2">
      <c r="A41" s="499" t="s">
        <v>270</v>
      </c>
      <c r="B41" s="495"/>
      <c r="C41" s="495"/>
      <c r="D41" s="485" t="s">
        <v>299</v>
      </c>
      <c r="E41" s="502"/>
      <c r="F41" s="498"/>
      <c r="G41" s="486"/>
      <c r="H41" s="616"/>
      <c r="I41" s="788"/>
      <c r="J41" s="652"/>
      <c r="K41" s="647"/>
      <c r="L41" s="662"/>
      <c r="M41" s="667"/>
      <c r="N41" s="673"/>
      <c r="O41" s="657"/>
    </row>
    <row r="42" spans="1:15" x14ac:dyDescent="0.2">
      <c r="A42" s="500">
        <v>42374</v>
      </c>
      <c r="B42" s="495">
        <v>451</v>
      </c>
      <c r="C42" s="495"/>
      <c r="D42" s="485" t="s">
        <v>300</v>
      </c>
      <c r="E42" s="502"/>
      <c r="F42" s="498"/>
      <c r="G42" s="486"/>
      <c r="H42" s="616">
        <v>4213</v>
      </c>
      <c r="I42" s="788"/>
      <c r="J42" s="652"/>
      <c r="K42" s="647"/>
      <c r="L42" s="662"/>
      <c r="M42" s="667"/>
      <c r="N42" s="673"/>
      <c r="O42" s="657"/>
    </row>
    <row r="43" spans="1:15" x14ac:dyDescent="0.2">
      <c r="A43" s="500">
        <v>43105</v>
      </c>
      <c r="B43" s="495">
        <v>451</v>
      </c>
      <c r="C43" s="495"/>
      <c r="D43" s="485" t="s">
        <v>301</v>
      </c>
      <c r="E43" s="502"/>
      <c r="F43" s="498"/>
      <c r="G43" s="486"/>
      <c r="H43" s="616"/>
      <c r="I43" s="788">
        <v>396</v>
      </c>
      <c r="J43" s="652"/>
      <c r="K43" s="647"/>
      <c r="L43" s="662"/>
      <c r="M43" s="667"/>
      <c r="N43" s="673"/>
      <c r="O43" s="657"/>
    </row>
    <row r="44" spans="1:15" x14ac:dyDescent="0.2">
      <c r="A44" s="500">
        <v>42374</v>
      </c>
      <c r="B44" s="495">
        <v>451</v>
      </c>
      <c r="C44" s="495"/>
      <c r="D44" s="485" t="s">
        <v>302</v>
      </c>
      <c r="E44" s="502"/>
      <c r="F44" s="498"/>
      <c r="G44" s="486"/>
      <c r="H44" s="616"/>
      <c r="I44" s="788"/>
      <c r="J44" s="652">
        <v>8000</v>
      </c>
      <c r="K44" s="647">
        <v>1500</v>
      </c>
      <c r="L44" s="662">
        <v>1956</v>
      </c>
      <c r="M44" s="667"/>
      <c r="N44" s="673"/>
      <c r="O44" s="657"/>
    </row>
    <row r="45" spans="1:15" hidden="1" x14ac:dyDescent="0.2">
      <c r="A45" s="499" t="s">
        <v>126</v>
      </c>
      <c r="B45" s="495"/>
      <c r="C45" s="495"/>
      <c r="D45" s="485" t="s">
        <v>303</v>
      </c>
      <c r="E45" s="486"/>
      <c r="F45" s="498"/>
      <c r="G45" s="486"/>
      <c r="H45" s="616"/>
      <c r="I45" s="788"/>
      <c r="J45" s="652"/>
      <c r="K45" s="647"/>
      <c r="L45" s="662"/>
      <c r="M45" s="667"/>
      <c r="N45" s="673"/>
      <c r="O45" s="657"/>
    </row>
    <row r="46" spans="1:15" hidden="1" x14ac:dyDescent="0.2">
      <c r="A46" s="499" t="s">
        <v>126</v>
      </c>
      <c r="B46" s="495"/>
      <c r="C46" s="495"/>
      <c r="D46" s="485" t="s">
        <v>304</v>
      </c>
      <c r="E46" s="486"/>
      <c r="F46" s="498"/>
      <c r="G46" s="486"/>
      <c r="H46" s="616"/>
      <c r="I46" s="788"/>
      <c r="J46" s="652"/>
      <c r="K46" s="647"/>
      <c r="L46" s="662"/>
      <c r="M46" s="667"/>
      <c r="N46" s="673"/>
      <c r="O46" s="657"/>
    </row>
    <row r="47" spans="1:15" x14ac:dyDescent="0.2">
      <c r="A47" s="506">
        <v>42740</v>
      </c>
      <c r="B47" s="507">
        <v>451</v>
      </c>
      <c r="C47" s="507"/>
      <c r="D47" s="505" t="s">
        <v>305</v>
      </c>
      <c r="E47" s="502"/>
      <c r="F47" s="498"/>
      <c r="G47" s="486"/>
      <c r="H47" s="616">
        <v>3550</v>
      </c>
      <c r="I47" s="788"/>
      <c r="J47" s="652"/>
      <c r="K47" s="647"/>
      <c r="L47" s="662"/>
      <c r="M47" s="667"/>
      <c r="N47" s="673"/>
      <c r="O47" s="657"/>
    </row>
    <row r="48" spans="1:15" x14ac:dyDescent="0.2">
      <c r="A48" s="506">
        <v>43470</v>
      </c>
      <c r="B48" s="507">
        <v>451</v>
      </c>
      <c r="C48" s="507"/>
      <c r="D48" s="505" t="s">
        <v>488</v>
      </c>
      <c r="E48" s="502"/>
      <c r="F48" s="498"/>
      <c r="G48" s="486"/>
      <c r="H48" s="616"/>
      <c r="I48" s="788"/>
      <c r="J48" s="652"/>
      <c r="K48" s="647">
        <v>4000</v>
      </c>
      <c r="L48" s="662">
        <v>1796</v>
      </c>
      <c r="M48" s="667">
        <v>2000</v>
      </c>
      <c r="N48" s="673"/>
      <c r="O48" s="657"/>
    </row>
    <row r="49" spans="1:15" s="770" customFormat="1" x14ac:dyDescent="0.2">
      <c r="A49" s="779">
        <v>43470</v>
      </c>
      <c r="B49" s="780">
        <v>451</v>
      </c>
      <c r="C49" s="780"/>
      <c r="D49" s="778" t="s">
        <v>564</v>
      </c>
      <c r="E49" s="777"/>
      <c r="F49" s="775"/>
      <c r="G49" s="773"/>
      <c r="H49" s="616"/>
      <c r="I49" s="788"/>
      <c r="J49" s="652"/>
      <c r="K49" s="647"/>
      <c r="L49" s="662"/>
      <c r="M49" s="667">
        <v>5000</v>
      </c>
      <c r="N49" s="673"/>
      <c r="O49" s="657"/>
    </row>
    <row r="50" spans="1:15" x14ac:dyDescent="0.2">
      <c r="A50" s="506">
        <v>43137</v>
      </c>
      <c r="B50" s="507">
        <v>9121</v>
      </c>
      <c r="C50" s="507"/>
      <c r="D50" s="505" t="s">
        <v>306</v>
      </c>
      <c r="E50" s="502"/>
      <c r="F50" s="498">
        <v>1850</v>
      </c>
      <c r="G50" s="486">
        <v>1850</v>
      </c>
      <c r="H50" s="616">
        <v>15678</v>
      </c>
      <c r="I50" s="788">
        <v>768</v>
      </c>
      <c r="J50" s="652"/>
      <c r="K50" s="647"/>
      <c r="L50" s="662"/>
      <c r="M50" s="667"/>
      <c r="N50" s="673"/>
      <c r="O50" s="657"/>
    </row>
    <row r="51" spans="1:15" s="770" customFormat="1" x14ac:dyDescent="0.2">
      <c r="A51" s="779">
        <v>43502</v>
      </c>
      <c r="B51" s="780">
        <v>9121</v>
      </c>
      <c r="C51" s="780"/>
      <c r="D51" s="778" t="s">
        <v>596</v>
      </c>
      <c r="E51" s="777"/>
      <c r="F51" s="775"/>
      <c r="G51" s="773"/>
      <c r="H51" s="616"/>
      <c r="I51" s="788"/>
      <c r="J51" s="652"/>
      <c r="K51" s="647"/>
      <c r="L51" s="662"/>
      <c r="M51" s="667">
        <v>5000</v>
      </c>
      <c r="N51" s="673"/>
      <c r="O51" s="657"/>
    </row>
    <row r="52" spans="1:15" x14ac:dyDescent="0.2">
      <c r="A52" s="506">
        <v>42742</v>
      </c>
      <c r="B52" s="507">
        <v>810</v>
      </c>
      <c r="C52" s="507"/>
      <c r="D52" s="505" t="s">
        <v>307</v>
      </c>
      <c r="E52" s="502"/>
      <c r="F52" s="498"/>
      <c r="G52" s="486"/>
      <c r="H52" s="616"/>
      <c r="I52" s="788">
        <v>2340</v>
      </c>
      <c r="J52" s="652"/>
      <c r="K52" s="647"/>
      <c r="L52" s="662"/>
      <c r="M52" s="667"/>
      <c r="N52" s="673"/>
      <c r="O52" s="657"/>
    </row>
    <row r="53" spans="1:15" x14ac:dyDescent="0.2">
      <c r="A53" s="506">
        <v>43472</v>
      </c>
      <c r="B53" s="507">
        <v>810</v>
      </c>
      <c r="C53" s="507"/>
      <c r="D53" s="505" t="s">
        <v>308</v>
      </c>
      <c r="E53" s="502"/>
      <c r="F53" s="498"/>
      <c r="G53" s="486"/>
      <c r="H53" s="616"/>
      <c r="I53" s="788"/>
      <c r="J53" s="652">
        <v>6000</v>
      </c>
      <c r="K53" s="647">
        <v>5750</v>
      </c>
      <c r="L53" s="662">
        <v>1944</v>
      </c>
      <c r="M53" s="667">
        <v>5000</v>
      </c>
      <c r="N53" s="673"/>
      <c r="O53" s="657"/>
    </row>
    <row r="54" spans="1:15" x14ac:dyDescent="0.2">
      <c r="A54" s="506">
        <v>42376</v>
      </c>
      <c r="B54" s="507">
        <v>810</v>
      </c>
      <c r="C54" s="507"/>
      <c r="D54" s="505" t="s">
        <v>309</v>
      </c>
      <c r="E54" s="486"/>
      <c r="F54" s="486"/>
      <c r="G54" s="486"/>
      <c r="H54" s="616">
        <v>2760</v>
      </c>
      <c r="I54" s="788"/>
      <c r="J54" s="652"/>
      <c r="K54" s="647"/>
      <c r="L54" s="662"/>
      <c r="M54" s="667"/>
      <c r="N54" s="673"/>
      <c r="O54" s="657"/>
    </row>
    <row r="55" spans="1:15" x14ac:dyDescent="0.2">
      <c r="A55" s="506">
        <v>42376</v>
      </c>
      <c r="B55" s="507">
        <v>810</v>
      </c>
      <c r="C55" s="507"/>
      <c r="D55" s="505" t="s">
        <v>310</v>
      </c>
      <c r="E55" s="486"/>
      <c r="F55" s="486"/>
      <c r="G55" s="486"/>
      <c r="H55" s="616">
        <v>2590</v>
      </c>
      <c r="I55" s="788"/>
      <c r="J55" s="652"/>
      <c r="K55" s="647"/>
      <c r="L55" s="662"/>
      <c r="M55" s="667"/>
      <c r="N55" s="673"/>
      <c r="O55" s="657"/>
    </row>
    <row r="56" spans="1:15" hidden="1" x14ac:dyDescent="0.2">
      <c r="A56" s="508"/>
      <c r="B56" s="507"/>
      <c r="C56" s="507"/>
      <c r="D56" s="505" t="s">
        <v>312</v>
      </c>
      <c r="E56" s="486"/>
      <c r="F56" s="486"/>
      <c r="G56" s="486"/>
      <c r="H56" s="616"/>
      <c r="I56" s="788"/>
      <c r="J56" s="652"/>
      <c r="K56" s="647"/>
      <c r="L56" s="662"/>
      <c r="M56" s="667"/>
      <c r="N56" s="673"/>
      <c r="O56" s="657"/>
    </row>
    <row r="57" spans="1:15" x14ac:dyDescent="0.2">
      <c r="A57" s="506">
        <v>42590</v>
      </c>
      <c r="B57" s="507">
        <v>820</v>
      </c>
      <c r="C57" s="507"/>
      <c r="D57" s="505" t="s">
        <v>313</v>
      </c>
      <c r="E57" s="509"/>
      <c r="F57" s="509"/>
      <c r="G57" s="509"/>
      <c r="H57" s="616">
        <v>12938</v>
      </c>
      <c r="I57" s="788">
        <v>0</v>
      </c>
      <c r="J57" s="652">
        <v>10000</v>
      </c>
      <c r="K57" s="647">
        <v>10000</v>
      </c>
      <c r="L57" s="662">
        <v>3700</v>
      </c>
      <c r="M57" s="667"/>
      <c r="N57" s="673"/>
      <c r="O57" s="657"/>
    </row>
    <row r="58" spans="1:15" x14ac:dyDescent="0.2">
      <c r="A58" s="483" t="s">
        <v>255</v>
      </c>
      <c r="B58" s="484">
        <v>620</v>
      </c>
      <c r="C58" s="484"/>
      <c r="D58" s="485" t="s">
        <v>293</v>
      </c>
      <c r="E58" s="486"/>
      <c r="F58" s="498"/>
      <c r="G58" s="486"/>
      <c r="H58" s="616">
        <v>5186</v>
      </c>
      <c r="I58" s="788"/>
      <c r="J58" s="652"/>
      <c r="K58" s="647"/>
      <c r="L58" s="662"/>
      <c r="M58" s="667"/>
      <c r="N58" s="673"/>
      <c r="O58" s="657"/>
    </row>
    <row r="59" spans="1:15" x14ac:dyDescent="0.2">
      <c r="A59" s="483" t="s">
        <v>255</v>
      </c>
      <c r="B59" s="484">
        <v>620</v>
      </c>
      <c r="C59" s="484"/>
      <c r="D59" s="485" t="s">
        <v>294</v>
      </c>
      <c r="E59" s="486"/>
      <c r="F59" s="498"/>
      <c r="G59" s="486"/>
      <c r="H59" s="616">
        <v>3460</v>
      </c>
      <c r="I59" s="788"/>
      <c r="J59" s="652"/>
      <c r="K59" s="647"/>
      <c r="L59" s="662"/>
      <c r="M59" s="667"/>
      <c r="N59" s="673"/>
      <c r="O59" s="657"/>
    </row>
    <row r="60" spans="1:15" x14ac:dyDescent="0.2">
      <c r="A60" s="499" t="s">
        <v>270</v>
      </c>
      <c r="B60" s="495">
        <v>620</v>
      </c>
      <c r="C60" s="495"/>
      <c r="D60" s="485" t="s">
        <v>297</v>
      </c>
      <c r="E60" s="502"/>
      <c r="F60" s="498">
        <v>480</v>
      </c>
      <c r="G60" s="486">
        <v>480</v>
      </c>
      <c r="H60" s="616">
        <v>13936</v>
      </c>
      <c r="I60" s="788"/>
      <c r="J60" s="652"/>
      <c r="K60" s="647"/>
      <c r="L60" s="662"/>
      <c r="M60" s="667"/>
      <c r="N60" s="673"/>
      <c r="O60" s="657"/>
    </row>
    <row r="61" spans="1:15" x14ac:dyDescent="0.2">
      <c r="A61" s="499" t="s">
        <v>270</v>
      </c>
      <c r="B61" s="495">
        <v>620</v>
      </c>
      <c r="C61" s="495"/>
      <c r="D61" s="485" t="s">
        <v>298</v>
      </c>
      <c r="E61" s="502"/>
      <c r="F61" s="498"/>
      <c r="G61" s="486"/>
      <c r="H61" s="616">
        <v>8415</v>
      </c>
      <c r="I61" s="788">
        <v>0</v>
      </c>
      <c r="J61" s="652">
        <v>17500</v>
      </c>
      <c r="K61" s="647">
        <v>17500</v>
      </c>
      <c r="L61" s="662">
        <v>15600</v>
      </c>
      <c r="M61" s="667">
        <v>2500</v>
      </c>
      <c r="N61" s="673"/>
      <c r="O61" s="657"/>
    </row>
    <row r="62" spans="1:15" x14ac:dyDescent="0.2">
      <c r="A62" s="499" t="s">
        <v>270</v>
      </c>
      <c r="B62" s="495">
        <v>620</v>
      </c>
      <c r="C62" s="495"/>
      <c r="D62" s="485" t="s">
        <v>299</v>
      </c>
      <c r="E62" s="502"/>
      <c r="F62" s="498"/>
      <c r="G62" s="486"/>
      <c r="H62" s="616">
        <v>8520</v>
      </c>
      <c r="I62" s="788">
        <v>0</v>
      </c>
      <c r="J62" s="652">
        <v>16000</v>
      </c>
      <c r="K62" s="647">
        <v>16000</v>
      </c>
      <c r="L62" s="662">
        <v>1000</v>
      </c>
      <c r="M62" s="667">
        <v>16000</v>
      </c>
      <c r="N62" s="673"/>
      <c r="O62" s="657"/>
    </row>
    <row r="63" spans="1:15" hidden="1" x14ac:dyDescent="0.2">
      <c r="A63" s="499" t="s">
        <v>270</v>
      </c>
      <c r="B63" s="495"/>
      <c r="C63" s="495"/>
      <c r="D63" s="485" t="s">
        <v>315</v>
      </c>
      <c r="E63" s="486"/>
      <c r="F63" s="486"/>
      <c r="G63" s="486"/>
      <c r="H63" s="616"/>
      <c r="I63" s="788"/>
      <c r="J63" s="652"/>
      <c r="K63" s="647"/>
      <c r="L63" s="662"/>
      <c r="M63" s="667"/>
      <c r="N63" s="673"/>
      <c r="O63" s="657"/>
    </row>
    <row r="64" spans="1:15" x14ac:dyDescent="0.2">
      <c r="A64" s="499" t="s">
        <v>270</v>
      </c>
      <c r="B64" s="495">
        <v>620</v>
      </c>
      <c r="C64" s="495"/>
      <c r="D64" s="485" t="s">
        <v>316</v>
      </c>
      <c r="E64" s="486"/>
      <c r="F64" s="486"/>
      <c r="G64" s="486"/>
      <c r="H64" s="616">
        <v>120</v>
      </c>
      <c r="I64" s="788"/>
      <c r="J64" s="652"/>
      <c r="K64" s="647"/>
      <c r="L64" s="662"/>
      <c r="M64" s="667"/>
      <c r="N64" s="673"/>
      <c r="O64" s="657"/>
    </row>
    <row r="65" spans="1:15" x14ac:dyDescent="0.2">
      <c r="A65" s="499" t="s">
        <v>270</v>
      </c>
      <c r="B65" s="495">
        <v>620</v>
      </c>
      <c r="C65" s="495"/>
      <c r="D65" s="485" t="s">
        <v>317</v>
      </c>
      <c r="E65" s="486"/>
      <c r="F65" s="486">
        <v>2000</v>
      </c>
      <c r="G65" s="486">
        <v>2000</v>
      </c>
      <c r="H65" s="616">
        <v>1560</v>
      </c>
      <c r="I65" s="788">
        <v>10800</v>
      </c>
      <c r="J65" s="652">
        <v>20000</v>
      </c>
      <c r="K65" s="647">
        <v>20000</v>
      </c>
      <c r="L65" s="662">
        <v>1450</v>
      </c>
      <c r="M65" s="667">
        <v>20000</v>
      </c>
      <c r="N65" s="673"/>
      <c r="O65" s="657"/>
    </row>
    <row r="66" spans="1:15" x14ac:dyDescent="0.2">
      <c r="A66" s="500">
        <v>42409</v>
      </c>
      <c r="B66" s="495">
        <v>620</v>
      </c>
      <c r="C66" s="495"/>
      <c r="D66" s="485" t="s">
        <v>475</v>
      </c>
      <c r="E66" s="486"/>
      <c r="F66" s="486"/>
      <c r="G66" s="486"/>
      <c r="H66" s="616"/>
      <c r="I66" s="788">
        <v>0</v>
      </c>
      <c r="J66" s="652">
        <v>1500</v>
      </c>
      <c r="K66" s="647">
        <v>1500</v>
      </c>
      <c r="L66" s="662">
        <v>0</v>
      </c>
      <c r="M66" s="667">
        <v>1500</v>
      </c>
      <c r="N66" s="673"/>
      <c r="O66" s="657"/>
    </row>
    <row r="67" spans="1:15" x14ac:dyDescent="0.2">
      <c r="A67" s="500">
        <v>42409</v>
      </c>
      <c r="B67" s="495">
        <v>620</v>
      </c>
      <c r="C67" s="495"/>
      <c r="D67" s="485" t="s">
        <v>318</v>
      </c>
      <c r="E67" s="486"/>
      <c r="F67" s="486"/>
      <c r="G67" s="486"/>
      <c r="H67" s="616">
        <v>2760</v>
      </c>
      <c r="I67" s="788"/>
      <c r="J67" s="652"/>
      <c r="K67" s="647"/>
      <c r="L67" s="662"/>
      <c r="M67" s="667"/>
      <c r="N67" s="673"/>
      <c r="O67" s="657"/>
    </row>
    <row r="68" spans="1:15" x14ac:dyDescent="0.2">
      <c r="A68" s="511">
        <v>43505</v>
      </c>
      <c r="B68" s="495">
        <v>620</v>
      </c>
      <c r="C68" s="495"/>
      <c r="D68" s="485" t="s">
        <v>473</v>
      </c>
      <c r="E68" s="486"/>
      <c r="F68" s="486"/>
      <c r="G68" s="486"/>
      <c r="H68" s="616"/>
      <c r="I68" s="616"/>
      <c r="J68" s="653">
        <v>6000</v>
      </c>
      <c r="K68" s="648">
        <v>6000</v>
      </c>
      <c r="L68" s="663">
        <v>0</v>
      </c>
      <c r="M68" s="668"/>
      <c r="N68" s="673"/>
      <c r="O68" s="657"/>
    </row>
    <row r="69" spans="1:15" x14ac:dyDescent="0.2">
      <c r="A69" s="500">
        <v>42409</v>
      </c>
      <c r="B69" s="495">
        <v>620</v>
      </c>
      <c r="C69" s="495"/>
      <c r="D69" s="485" t="s">
        <v>319</v>
      </c>
      <c r="E69" s="486"/>
      <c r="F69" s="486"/>
      <c r="G69" s="486"/>
      <c r="H69" s="616">
        <v>10000</v>
      </c>
      <c r="I69" s="788"/>
      <c r="J69" s="652"/>
      <c r="K69" s="647"/>
      <c r="L69" s="662"/>
      <c r="M69" s="667"/>
      <c r="N69" s="673"/>
      <c r="O69" s="657"/>
    </row>
    <row r="70" spans="1:15" x14ac:dyDescent="0.2">
      <c r="A70" s="500">
        <v>43505</v>
      </c>
      <c r="B70" s="495">
        <v>620</v>
      </c>
      <c r="C70" s="495"/>
      <c r="D70" s="485" t="s">
        <v>491</v>
      </c>
      <c r="E70" s="486"/>
      <c r="F70" s="486"/>
      <c r="G70" s="486"/>
      <c r="H70" s="616"/>
      <c r="I70" s="788"/>
      <c r="J70" s="652"/>
      <c r="K70" s="647">
        <v>10000</v>
      </c>
      <c r="L70" s="662">
        <v>0</v>
      </c>
      <c r="M70" s="667">
        <v>10000</v>
      </c>
      <c r="N70" s="673"/>
      <c r="O70" s="657"/>
    </row>
    <row r="71" spans="1:15" x14ac:dyDescent="0.2">
      <c r="A71" s="500">
        <v>43505</v>
      </c>
      <c r="B71" s="495">
        <v>620</v>
      </c>
      <c r="C71" s="495"/>
      <c r="D71" s="485" t="s">
        <v>314</v>
      </c>
      <c r="E71" s="486"/>
      <c r="F71" s="486"/>
      <c r="G71" s="486"/>
      <c r="H71" s="616"/>
      <c r="I71" s="788"/>
      <c r="J71" s="652"/>
      <c r="K71" s="647">
        <v>11500</v>
      </c>
      <c r="L71" s="662">
        <v>12144</v>
      </c>
      <c r="M71" s="667"/>
      <c r="N71" s="673"/>
      <c r="O71" s="657"/>
    </row>
    <row r="72" spans="1:15" s="770" customFormat="1" x14ac:dyDescent="0.2">
      <c r="A72" s="776">
        <v>43505</v>
      </c>
      <c r="B72" s="774">
        <v>660</v>
      </c>
      <c r="C72" s="774"/>
      <c r="D72" s="772" t="s">
        <v>557</v>
      </c>
      <c r="E72" s="773"/>
      <c r="F72" s="773"/>
      <c r="G72" s="773"/>
      <c r="H72" s="616"/>
      <c r="I72" s="788"/>
      <c r="J72" s="652"/>
      <c r="K72" s="647"/>
      <c r="L72" s="662"/>
      <c r="M72" s="667">
        <v>8000</v>
      </c>
      <c r="N72" s="673"/>
      <c r="O72" s="657"/>
    </row>
    <row r="73" spans="1:15" x14ac:dyDescent="0.2">
      <c r="A73" s="499" t="s">
        <v>320</v>
      </c>
      <c r="B73" s="495">
        <v>640</v>
      </c>
      <c r="C73" s="495"/>
      <c r="D73" s="485" t="s">
        <v>321</v>
      </c>
      <c r="E73" s="502"/>
      <c r="F73" s="486"/>
      <c r="G73" s="486"/>
      <c r="H73" s="616">
        <v>24430</v>
      </c>
      <c r="I73" s="788">
        <v>10000</v>
      </c>
      <c r="J73" s="652">
        <v>10000</v>
      </c>
      <c r="K73" s="647">
        <v>10000</v>
      </c>
      <c r="L73" s="662">
        <v>0</v>
      </c>
      <c r="M73" s="667">
        <v>15000</v>
      </c>
      <c r="N73" s="673"/>
      <c r="O73" s="657"/>
    </row>
    <row r="74" spans="1:15" x14ac:dyDescent="0.2">
      <c r="A74" s="500">
        <v>42803</v>
      </c>
      <c r="B74" s="495">
        <v>640</v>
      </c>
      <c r="C74" s="495"/>
      <c r="D74" s="485" t="s">
        <v>322</v>
      </c>
      <c r="E74" s="502"/>
      <c r="F74" s="486"/>
      <c r="G74" s="486"/>
      <c r="H74" s="616">
        <v>9660</v>
      </c>
      <c r="I74" s="788">
        <v>12600</v>
      </c>
      <c r="J74" s="652">
        <v>0</v>
      </c>
      <c r="K74" s="647">
        <v>0</v>
      </c>
      <c r="L74" s="662"/>
      <c r="M74" s="667"/>
      <c r="N74" s="673"/>
      <c r="O74" s="657"/>
    </row>
    <row r="75" spans="1:15" x14ac:dyDescent="0.2">
      <c r="A75" s="500">
        <v>42803</v>
      </c>
      <c r="B75" s="495">
        <v>640</v>
      </c>
      <c r="C75" s="495"/>
      <c r="D75" s="485" t="s">
        <v>323</v>
      </c>
      <c r="E75" s="502"/>
      <c r="F75" s="486"/>
      <c r="G75" s="486"/>
      <c r="H75" s="616">
        <v>1176</v>
      </c>
      <c r="I75" s="788"/>
      <c r="J75" s="652"/>
      <c r="K75" s="647"/>
      <c r="L75" s="662"/>
      <c r="M75" s="667"/>
      <c r="N75" s="673"/>
      <c r="O75" s="657"/>
    </row>
    <row r="76" spans="1:15" x14ac:dyDescent="0.2">
      <c r="A76" s="499" t="s">
        <v>320</v>
      </c>
      <c r="B76" s="495">
        <v>640</v>
      </c>
      <c r="C76" s="495"/>
      <c r="D76" s="485" t="s">
        <v>324</v>
      </c>
      <c r="E76" s="502"/>
      <c r="F76" s="486">
        <v>0</v>
      </c>
      <c r="G76" s="486">
        <v>0</v>
      </c>
      <c r="H76" s="616">
        <v>0</v>
      </c>
      <c r="I76" s="788">
        <v>0</v>
      </c>
      <c r="J76" s="652">
        <v>7000</v>
      </c>
      <c r="K76" s="647">
        <v>7000</v>
      </c>
      <c r="L76" s="662">
        <v>2760</v>
      </c>
      <c r="M76" s="667">
        <v>5000</v>
      </c>
      <c r="N76" s="673"/>
      <c r="O76" s="657"/>
    </row>
    <row r="77" spans="1:15" x14ac:dyDescent="0.2">
      <c r="A77" s="499" t="s">
        <v>273</v>
      </c>
      <c r="B77" s="495">
        <v>620</v>
      </c>
      <c r="C77" s="495"/>
      <c r="D77" s="485" t="s">
        <v>325</v>
      </c>
      <c r="E77" s="502"/>
      <c r="F77" s="486">
        <v>0</v>
      </c>
      <c r="G77" s="486">
        <v>0</v>
      </c>
      <c r="H77" s="616"/>
      <c r="I77" s="788">
        <v>8399</v>
      </c>
      <c r="J77" s="652"/>
      <c r="K77" s="647"/>
      <c r="L77" s="662"/>
      <c r="M77" s="667"/>
      <c r="N77" s="673"/>
      <c r="O77" s="657"/>
    </row>
    <row r="78" spans="1:15" x14ac:dyDescent="0.2">
      <c r="A78" s="500">
        <v>43564</v>
      </c>
      <c r="B78" s="495">
        <v>620</v>
      </c>
      <c r="C78" s="495"/>
      <c r="D78" s="485" t="s">
        <v>474</v>
      </c>
      <c r="E78" s="502"/>
      <c r="F78" s="486"/>
      <c r="G78" s="486"/>
      <c r="H78" s="616"/>
      <c r="I78" s="788"/>
      <c r="J78" s="652">
        <v>5000</v>
      </c>
      <c r="K78" s="647">
        <v>5000</v>
      </c>
      <c r="L78" s="662">
        <v>0</v>
      </c>
      <c r="M78" s="667">
        <v>5000</v>
      </c>
      <c r="N78" s="673"/>
      <c r="O78" s="657"/>
    </row>
    <row r="79" spans="1:15" x14ac:dyDescent="0.2">
      <c r="A79" s="499" t="s">
        <v>326</v>
      </c>
      <c r="B79" s="495">
        <v>620</v>
      </c>
      <c r="C79" s="495"/>
      <c r="D79" s="485" t="s">
        <v>327</v>
      </c>
      <c r="E79" s="486"/>
      <c r="F79" s="486"/>
      <c r="G79" s="486"/>
      <c r="H79" s="616"/>
      <c r="I79" s="788">
        <v>360</v>
      </c>
      <c r="J79" s="652"/>
      <c r="K79" s="647"/>
      <c r="L79" s="662"/>
      <c r="M79" s="667"/>
      <c r="N79" s="673"/>
      <c r="O79" s="657"/>
    </row>
    <row r="80" spans="1:15" x14ac:dyDescent="0.2">
      <c r="A80" s="500">
        <v>43655</v>
      </c>
      <c r="B80" s="495">
        <v>620</v>
      </c>
      <c r="C80" s="495"/>
      <c r="D80" s="485" t="s">
        <v>476</v>
      </c>
      <c r="E80" s="486"/>
      <c r="F80" s="486"/>
      <c r="G80" s="486"/>
      <c r="H80" s="616"/>
      <c r="I80" s="788"/>
      <c r="J80" s="652">
        <v>2000</v>
      </c>
      <c r="K80" s="647">
        <v>2140</v>
      </c>
      <c r="L80" s="662">
        <v>2140</v>
      </c>
      <c r="M80" s="667"/>
      <c r="N80" s="673"/>
      <c r="O80" s="657"/>
    </row>
    <row r="81" spans="1:15" x14ac:dyDescent="0.2">
      <c r="A81" s="499" t="s">
        <v>329</v>
      </c>
      <c r="B81" s="495">
        <v>320</v>
      </c>
      <c r="C81" s="495"/>
      <c r="D81" s="485" t="s">
        <v>555</v>
      </c>
      <c r="E81" s="486"/>
      <c r="F81" s="486"/>
      <c r="G81" s="486"/>
      <c r="H81" s="616">
        <v>4172</v>
      </c>
      <c r="I81" s="788">
        <v>3038</v>
      </c>
      <c r="J81" s="652">
        <v>5000</v>
      </c>
      <c r="K81" s="647">
        <v>5000</v>
      </c>
      <c r="L81" s="662">
        <v>0</v>
      </c>
      <c r="M81" s="667">
        <v>5000</v>
      </c>
      <c r="N81" s="673"/>
      <c r="O81" s="657"/>
    </row>
    <row r="82" spans="1:15" x14ac:dyDescent="0.2">
      <c r="A82" s="499" t="s">
        <v>274</v>
      </c>
      <c r="B82" s="495">
        <v>111</v>
      </c>
      <c r="C82" s="495"/>
      <c r="D82" s="485" t="s">
        <v>330</v>
      </c>
      <c r="E82" s="502"/>
      <c r="F82" s="486"/>
      <c r="G82" s="486"/>
      <c r="H82" s="616">
        <v>2530</v>
      </c>
      <c r="I82" s="788">
        <v>390</v>
      </c>
      <c r="J82" s="652"/>
      <c r="K82" s="647"/>
      <c r="L82" s="662"/>
      <c r="M82" s="667"/>
      <c r="N82" s="673"/>
      <c r="O82" s="657"/>
    </row>
    <row r="83" spans="1:15" x14ac:dyDescent="0.2">
      <c r="A83" s="500">
        <v>42749</v>
      </c>
      <c r="B83" s="495">
        <v>620</v>
      </c>
      <c r="C83" s="495"/>
      <c r="D83" s="485" t="s">
        <v>331</v>
      </c>
      <c r="E83" s="502"/>
      <c r="F83" s="486"/>
      <c r="G83" s="486"/>
      <c r="H83" s="616">
        <v>3210</v>
      </c>
      <c r="I83" s="788"/>
      <c r="J83" s="652"/>
      <c r="K83" s="647"/>
      <c r="L83" s="662"/>
      <c r="M83" s="667"/>
      <c r="N83" s="673"/>
      <c r="O83" s="657"/>
    </row>
    <row r="84" spans="1:15" x14ac:dyDescent="0.2">
      <c r="A84" s="500">
        <v>42383</v>
      </c>
      <c r="B84" s="495">
        <v>620</v>
      </c>
      <c r="C84" s="495"/>
      <c r="D84" s="485" t="s">
        <v>332</v>
      </c>
      <c r="E84" s="502"/>
      <c r="F84" s="486"/>
      <c r="G84" s="486"/>
      <c r="H84" s="616"/>
      <c r="I84" s="788">
        <v>1728</v>
      </c>
      <c r="J84" s="652"/>
      <c r="K84" s="647"/>
      <c r="L84" s="662">
        <v>0</v>
      </c>
      <c r="M84" s="667"/>
      <c r="N84" s="673"/>
      <c r="O84" s="657"/>
    </row>
    <row r="85" spans="1:15" x14ac:dyDescent="0.2">
      <c r="A85" s="500">
        <v>42383</v>
      </c>
      <c r="B85" s="495">
        <v>620</v>
      </c>
      <c r="C85" s="495"/>
      <c r="D85" s="485" t="s">
        <v>333</v>
      </c>
      <c r="E85" s="502"/>
      <c r="F85" s="486"/>
      <c r="G85" s="486"/>
      <c r="H85" s="616">
        <v>2209</v>
      </c>
      <c r="I85" s="788"/>
      <c r="J85" s="652"/>
      <c r="K85" s="647"/>
      <c r="L85" s="662"/>
      <c r="M85" s="667"/>
      <c r="N85" s="673"/>
      <c r="O85" s="657"/>
    </row>
    <row r="86" spans="1:15" x14ac:dyDescent="0.2">
      <c r="A86" s="500">
        <v>43479</v>
      </c>
      <c r="B86" s="495">
        <v>620</v>
      </c>
      <c r="C86" s="495"/>
      <c r="D86" s="485" t="s">
        <v>492</v>
      </c>
      <c r="E86" s="502"/>
      <c r="F86" s="486"/>
      <c r="G86" s="486"/>
      <c r="H86" s="616"/>
      <c r="I86" s="788"/>
      <c r="J86" s="652"/>
      <c r="K86" s="647">
        <v>7400</v>
      </c>
      <c r="L86" s="662">
        <v>7400</v>
      </c>
      <c r="M86" s="667"/>
      <c r="N86" s="673"/>
      <c r="O86" s="657"/>
    </row>
    <row r="87" spans="1:15" s="770" customFormat="1" x14ac:dyDescent="0.2">
      <c r="A87" s="776">
        <v>43479</v>
      </c>
      <c r="B87" s="774">
        <v>820</v>
      </c>
      <c r="C87" s="774"/>
      <c r="D87" s="772" t="s">
        <v>565</v>
      </c>
      <c r="E87" s="777"/>
      <c r="F87" s="773"/>
      <c r="G87" s="773"/>
      <c r="H87" s="616"/>
      <c r="I87" s="788"/>
      <c r="J87" s="652"/>
      <c r="K87" s="647"/>
      <c r="L87" s="662"/>
      <c r="M87" s="667">
        <v>10000</v>
      </c>
      <c r="N87" s="673"/>
      <c r="O87" s="657"/>
    </row>
    <row r="88" spans="1:15" x14ac:dyDescent="0.2">
      <c r="A88" s="510"/>
      <c r="B88" s="490"/>
      <c r="C88" s="490"/>
      <c r="D88" s="491" t="s">
        <v>334</v>
      </c>
      <c r="E88" s="492"/>
      <c r="F88" s="493">
        <f>SUM(F27:F82)</f>
        <v>11570</v>
      </c>
      <c r="G88" s="493">
        <f>SUM(G28:G82)</f>
        <v>11570</v>
      </c>
      <c r="H88" s="789">
        <f>SUM(H27:H86)</f>
        <v>153673</v>
      </c>
      <c r="I88" s="789">
        <f>SUM(I27:I86)</f>
        <v>51311</v>
      </c>
      <c r="J88" s="645">
        <f>SUM(J27:J86)</f>
        <v>125600</v>
      </c>
      <c r="K88" s="645">
        <f>SUM(K27:K86)</f>
        <v>151890</v>
      </c>
      <c r="L88" s="645">
        <f>SUM(L27:L86)</f>
        <v>56610</v>
      </c>
      <c r="M88" s="645">
        <f>SUM(M27:M87)</f>
        <v>121900</v>
      </c>
      <c r="N88" s="645">
        <f>SUM(N27:N86)</f>
        <v>0</v>
      </c>
      <c r="O88" s="645">
        <f>SUM(O27:O86)</f>
        <v>0</v>
      </c>
    </row>
    <row r="89" spans="1:15" x14ac:dyDescent="0.2">
      <c r="A89" s="499" t="s">
        <v>335</v>
      </c>
      <c r="B89" s="495">
        <v>840</v>
      </c>
      <c r="C89" s="490">
        <v>717</v>
      </c>
      <c r="D89" s="485" t="s">
        <v>336</v>
      </c>
      <c r="E89" s="502"/>
      <c r="F89" s="486">
        <v>149445</v>
      </c>
      <c r="G89" s="486">
        <v>149241</v>
      </c>
      <c r="H89" s="616">
        <v>5972</v>
      </c>
      <c r="I89" s="788"/>
      <c r="J89" s="652"/>
      <c r="K89" s="647"/>
      <c r="L89" s="662"/>
      <c r="M89" s="667"/>
      <c r="N89" s="673"/>
      <c r="O89" s="657"/>
    </row>
    <row r="90" spans="1:15" hidden="1" x14ac:dyDescent="0.2">
      <c r="A90" s="499" t="s">
        <v>335</v>
      </c>
      <c r="B90" s="495"/>
      <c r="C90" s="495"/>
      <c r="D90" s="485" t="s">
        <v>337</v>
      </c>
      <c r="E90" s="486"/>
      <c r="F90" s="486">
        <v>0</v>
      </c>
      <c r="G90" s="486">
        <v>0</v>
      </c>
      <c r="H90" s="616"/>
      <c r="I90" s="788"/>
      <c r="J90" s="652"/>
      <c r="K90" s="647"/>
      <c r="L90" s="662"/>
      <c r="M90" s="667"/>
      <c r="N90" s="673"/>
      <c r="O90" s="657"/>
    </row>
    <row r="91" spans="1:15" x14ac:dyDescent="0.2">
      <c r="A91" s="499" t="s">
        <v>335</v>
      </c>
      <c r="B91" s="495">
        <v>840</v>
      </c>
      <c r="C91" s="495"/>
      <c r="D91" s="485" t="s">
        <v>338</v>
      </c>
      <c r="E91" s="486"/>
      <c r="F91" s="486"/>
      <c r="G91" s="486"/>
      <c r="H91" s="616">
        <v>0</v>
      </c>
      <c r="I91" s="788">
        <v>64222</v>
      </c>
      <c r="J91" s="652"/>
      <c r="K91" s="647"/>
      <c r="L91" s="662"/>
      <c r="M91" s="667"/>
      <c r="N91" s="673">
        <v>50000</v>
      </c>
      <c r="O91" s="657">
        <v>50000</v>
      </c>
    </row>
    <row r="92" spans="1:15" x14ac:dyDescent="0.2">
      <c r="A92" s="499" t="s">
        <v>286</v>
      </c>
      <c r="B92" s="495">
        <v>520</v>
      </c>
      <c r="C92" s="495"/>
      <c r="D92" s="485" t="s">
        <v>339</v>
      </c>
      <c r="E92" s="502"/>
      <c r="F92" s="502"/>
      <c r="G92" s="486"/>
      <c r="H92" s="616"/>
      <c r="I92" s="788"/>
      <c r="J92" s="652">
        <v>10000</v>
      </c>
      <c r="K92" s="647">
        <v>10000</v>
      </c>
      <c r="L92" s="662">
        <v>0</v>
      </c>
      <c r="M92" s="667">
        <v>100000</v>
      </c>
      <c r="N92" s="673">
        <v>200000</v>
      </c>
      <c r="O92" s="657">
        <v>250000</v>
      </c>
    </row>
    <row r="93" spans="1:15" hidden="1" x14ac:dyDescent="0.2">
      <c r="A93" s="499" t="s">
        <v>286</v>
      </c>
      <c r="B93" s="495"/>
      <c r="C93" s="495"/>
      <c r="D93" s="485" t="s">
        <v>340</v>
      </c>
      <c r="E93" s="486"/>
      <c r="F93" s="486"/>
      <c r="G93" s="486"/>
      <c r="H93" s="616"/>
      <c r="I93" s="788"/>
      <c r="J93" s="652"/>
      <c r="K93" s="647"/>
      <c r="L93" s="662"/>
      <c r="M93" s="667"/>
      <c r="N93" s="673"/>
      <c r="O93" s="657"/>
    </row>
    <row r="94" spans="1:15" x14ac:dyDescent="0.2">
      <c r="A94" s="499" t="s">
        <v>286</v>
      </c>
      <c r="B94" s="495">
        <v>520</v>
      </c>
      <c r="C94" s="495"/>
      <c r="D94" s="485" t="s">
        <v>341</v>
      </c>
      <c r="E94" s="486"/>
      <c r="F94" s="486"/>
      <c r="G94" s="486"/>
      <c r="H94" s="616">
        <v>0</v>
      </c>
      <c r="I94" s="788">
        <v>0</v>
      </c>
      <c r="J94" s="652">
        <v>107000</v>
      </c>
      <c r="K94" s="647">
        <v>96825</v>
      </c>
      <c r="L94" s="662">
        <v>88231</v>
      </c>
      <c r="M94" s="667"/>
      <c r="N94" s="673"/>
      <c r="O94" s="657"/>
    </row>
    <row r="95" spans="1:15" x14ac:dyDescent="0.2">
      <c r="A95" s="499" t="s">
        <v>286</v>
      </c>
      <c r="B95" s="495">
        <v>520</v>
      </c>
      <c r="C95" s="495"/>
      <c r="D95" s="485" t="s">
        <v>342</v>
      </c>
      <c r="E95" s="486"/>
      <c r="F95" s="486"/>
      <c r="G95" s="486"/>
      <c r="H95" s="616">
        <v>0</v>
      </c>
      <c r="I95" s="788">
        <v>81052</v>
      </c>
      <c r="J95" s="652">
        <v>80000</v>
      </c>
      <c r="K95" s="647">
        <v>65000</v>
      </c>
      <c r="L95" s="662">
        <v>36400</v>
      </c>
      <c r="M95" s="667"/>
      <c r="N95" s="673"/>
      <c r="O95" s="657"/>
    </row>
    <row r="96" spans="1:15" x14ac:dyDescent="0.2">
      <c r="A96" s="500">
        <v>42404</v>
      </c>
      <c r="B96" s="495">
        <v>520</v>
      </c>
      <c r="C96" s="495"/>
      <c r="D96" s="485" t="s">
        <v>343</v>
      </c>
      <c r="E96" s="486"/>
      <c r="F96" s="486"/>
      <c r="G96" s="486"/>
      <c r="H96" s="616">
        <v>15101</v>
      </c>
      <c r="I96" s="788">
        <v>7104</v>
      </c>
      <c r="J96" s="652">
        <v>10000</v>
      </c>
      <c r="K96" s="647">
        <v>23000</v>
      </c>
      <c r="L96" s="662">
        <v>19000</v>
      </c>
      <c r="M96" s="667">
        <v>25000</v>
      </c>
      <c r="N96" s="673">
        <v>10000</v>
      </c>
      <c r="O96" s="657">
        <v>10000</v>
      </c>
    </row>
    <row r="97" spans="1:15" x14ac:dyDescent="0.2">
      <c r="A97" s="499" t="s">
        <v>286</v>
      </c>
      <c r="B97" s="495">
        <v>520</v>
      </c>
      <c r="C97" s="495"/>
      <c r="D97" s="485" t="s">
        <v>344</v>
      </c>
      <c r="E97" s="486"/>
      <c r="F97" s="486"/>
      <c r="G97" s="486"/>
      <c r="H97" s="616">
        <v>0</v>
      </c>
      <c r="I97" s="788">
        <v>12844</v>
      </c>
      <c r="J97" s="652">
        <v>55000</v>
      </c>
      <c r="K97" s="647">
        <v>33175</v>
      </c>
      <c r="L97" s="662">
        <v>33175</v>
      </c>
      <c r="M97" s="667"/>
      <c r="N97" s="673"/>
      <c r="O97" s="657"/>
    </row>
    <row r="98" spans="1:15" x14ac:dyDescent="0.2">
      <c r="A98" s="511">
        <v>42374</v>
      </c>
      <c r="B98" s="495">
        <v>451</v>
      </c>
      <c r="C98" s="495"/>
      <c r="D98" s="485" t="s">
        <v>345</v>
      </c>
      <c r="E98" s="486"/>
      <c r="F98" s="486">
        <v>150000</v>
      </c>
      <c r="G98" s="486">
        <v>150000</v>
      </c>
      <c r="H98" s="616">
        <v>2800</v>
      </c>
      <c r="I98" s="788">
        <v>3298</v>
      </c>
      <c r="J98" s="652">
        <v>6700</v>
      </c>
      <c r="K98" s="647">
        <v>6700</v>
      </c>
      <c r="L98" s="662">
        <v>624</v>
      </c>
      <c r="M98" s="667">
        <v>6000</v>
      </c>
      <c r="N98" s="673">
        <v>5000</v>
      </c>
      <c r="O98" s="657">
        <v>5000</v>
      </c>
    </row>
    <row r="99" spans="1:15" x14ac:dyDescent="0.2">
      <c r="A99" s="500">
        <v>42374</v>
      </c>
      <c r="B99" s="495">
        <v>451</v>
      </c>
      <c r="C99" s="495"/>
      <c r="D99" s="485" t="s">
        <v>346</v>
      </c>
      <c r="E99" s="486"/>
      <c r="F99" s="486">
        <v>15000</v>
      </c>
      <c r="G99" s="486">
        <v>50</v>
      </c>
      <c r="H99" s="616">
        <v>8359</v>
      </c>
      <c r="I99" s="788">
        <v>4946</v>
      </c>
      <c r="J99" s="652">
        <v>10000</v>
      </c>
      <c r="K99" s="647">
        <v>20000</v>
      </c>
      <c r="L99" s="662">
        <v>20000</v>
      </c>
      <c r="M99" s="667">
        <v>15000</v>
      </c>
      <c r="N99" s="673">
        <v>15000</v>
      </c>
      <c r="O99" s="657">
        <v>15000</v>
      </c>
    </row>
    <row r="100" spans="1:15" hidden="1" x14ac:dyDescent="0.2">
      <c r="A100" s="499" t="s">
        <v>347</v>
      </c>
      <c r="B100" s="495"/>
      <c r="C100" s="495"/>
      <c r="D100" s="485" t="s">
        <v>348</v>
      </c>
      <c r="E100" s="486"/>
      <c r="F100" s="486"/>
      <c r="G100" s="486"/>
      <c r="H100" s="616"/>
      <c r="I100" s="788"/>
      <c r="J100" s="652"/>
      <c r="K100" s="647"/>
      <c r="L100" s="662"/>
      <c r="M100" s="667"/>
      <c r="N100" s="673"/>
      <c r="O100" s="657"/>
    </row>
    <row r="101" spans="1:15" hidden="1" x14ac:dyDescent="0.2">
      <c r="A101" s="499" t="s">
        <v>347</v>
      </c>
      <c r="B101" s="495"/>
      <c r="C101" s="495"/>
      <c r="D101" s="485" t="s">
        <v>349</v>
      </c>
      <c r="E101" s="502"/>
      <c r="F101" s="486"/>
      <c r="G101" s="486"/>
      <c r="H101" s="616"/>
      <c r="I101" s="788"/>
      <c r="J101" s="652"/>
      <c r="K101" s="647"/>
      <c r="L101" s="662"/>
      <c r="M101" s="667"/>
      <c r="N101" s="673"/>
      <c r="O101" s="657"/>
    </row>
    <row r="102" spans="1:15" x14ac:dyDescent="0.2">
      <c r="A102" s="500">
        <v>42374</v>
      </c>
      <c r="B102" s="495">
        <v>451</v>
      </c>
      <c r="C102" s="495"/>
      <c r="D102" s="485" t="s">
        <v>350</v>
      </c>
      <c r="E102" s="486"/>
      <c r="F102" s="486">
        <v>0</v>
      </c>
      <c r="G102" s="486">
        <v>0</v>
      </c>
      <c r="H102" s="616">
        <v>9745</v>
      </c>
      <c r="I102" s="788"/>
      <c r="J102" s="652"/>
      <c r="K102" s="647"/>
      <c r="L102" s="662"/>
      <c r="M102" s="667"/>
      <c r="N102" s="673"/>
      <c r="O102" s="657"/>
    </row>
    <row r="103" spans="1:15" x14ac:dyDescent="0.2">
      <c r="A103" s="500">
        <v>42374</v>
      </c>
      <c r="B103" s="495">
        <v>451</v>
      </c>
      <c r="C103" s="495"/>
      <c r="D103" s="485" t="s">
        <v>351</v>
      </c>
      <c r="E103" s="486"/>
      <c r="F103" s="486">
        <v>50000</v>
      </c>
      <c r="G103" s="486">
        <v>50000</v>
      </c>
      <c r="H103" s="616">
        <v>0</v>
      </c>
      <c r="I103" s="788">
        <v>79506</v>
      </c>
      <c r="J103" s="652"/>
      <c r="K103" s="647"/>
      <c r="L103" s="662"/>
      <c r="M103" s="667"/>
      <c r="N103" s="673"/>
      <c r="O103" s="657"/>
    </row>
    <row r="104" spans="1:15" x14ac:dyDescent="0.2">
      <c r="A104" s="511">
        <v>42374</v>
      </c>
      <c r="B104" s="495">
        <v>451</v>
      </c>
      <c r="C104" s="495"/>
      <c r="D104" s="485" t="s">
        <v>352</v>
      </c>
      <c r="E104" s="486"/>
      <c r="F104" s="486"/>
      <c r="G104" s="486"/>
      <c r="H104" s="616">
        <v>0</v>
      </c>
      <c r="I104" s="788">
        <v>33551</v>
      </c>
      <c r="J104" s="652"/>
      <c r="K104" s="647"/>
      <c r="L104" s="662"/>
      <c r="M104" s="667"/>
      <c r="N104" s="673"/>
      <c r="O104" s="657"/>
    </row>
    <row r="105" spans="1:15" x14ac:dyDescent="0.2">
      <c r="A105" s="511">
        <v>42740</v>
      </c>
      <c r="B105" s="495">
        <v>451</v>
      </c>
      <c r="C105" s="495"/>
      <c r="D105" s="485" t="s">
        <v>353</v>
      </c>
      <c r="E105" s="486"/>
      <c r="F105" s="486"/>
      <c r="G105" s="486"/>
      <c r="H105" s="616">
        <v>0</v>
      </c>
      <c r="I105" s="788">
        <v>9925</v>
      </c>
      <c r="J105" s="652"/>
      <c r="K105" s="647"/>
      <c r="L105" s="662"/>
      <c r="M105" s="667"/>
      <c r="N105" s="673"/>
      <c r="O105" s="657"/>
    </row>
    <row r="106" spans="1:15" x14ac:dyDescent="0.2">
      <c r="A106" s="500">
        <v>42374</v>
      </c>
      <c r="B106" s="495">
        <v>451</v>
      </c>
      <c r="C106" s="495"/>
      <c r="D106" s="485" t="s">
        <v>354</v>
      </c>
      <c r="E106" s="486"/>
      <c r="F106" s="486"/>
      <c r="G106" s="486"/>
      <c r="H106" s="616"/>
      <c r="I106" s="788">
        <v>0</v>
      </c>
      <c r="J106" s="652">
        <v>190000</v>
      </c>
      <c r="K106" s="647">
        <v>190000</v>
      </c>
      <c r="L106" s="662">
        <v>170000</v>
      </c>
      <c r="M106" s="667">
        <v>70000</v>
      </c>
      <c r="N106" s="673"/>
      <c r="O106" s="657"/>
    </row>
    <row r="107" spans="1:15" x14ac:dyDescent="0.2">
      <c r="A107" s="500">
        <v>43470</v>
      </c>
      <c r="B107" s="495">
        <v>451</v>
      </c>
      <c r="C107" s="495"/>
      <c r="D107" s="485" t="s">
        <v>490</v>
      </c>
      <c r="E107" s="486"/>
      <c r="F107" s="486"/>
      <c r="G107" s="486"/>
      <c r="H107" s="616"/>
      <c r="I107" s="788"/>
      <c r="J107" s="652"/>
      <c r="K107" s="647">
        <v>30000</v>
      </c>
      <c r="L107" s="662">
        <v>17000</v>
      </c>
      <c r="M107" s="667">
        <v>20000</v>
      </c>
      <c r="N107" s="673"/>
      <c r="O107" s="657"/>
    </row>
    <row r="108" spans="1:15" s="770" customFormat="1" x14ac:dyDescent="0.2">
      <c r="A108" s="776">
        <v>43470</v>
      </c>
      <c r="B108" s="774">
        <v>451</v>
      </c>
      <c r="C108" s="774"/>
      <c r="D108" s="772" t="s">
        <v>567</v>
      </c>
      <c r="E108" s="773"/>
      <c r="F108" s="773"/>
      <c r="G108" s="773"/>
      <c r="H108" s="616"/>
      <c r="I108" s="788"/>
      <c r="J108" s="652"/>
      <c r="K108" s="647"/>
      <c r="L108" s="662"/>
      <c r="M108" s="667">
        <v>52000</v>
      </c>
      <c r="N108" s="673"/>
      <c r="O108" s="657"/>
    </row>
    <row r="109" spans="1:15" x14ac:dyDescent="0.2">
      <c r="A109" s="500">
        <v>42375</v>
      </c>
      <c r="B109" s="495">
        <v>9111</v>
      </c>
      <c r="C109" s="495"/>
      <c r="D109" s="485" t="s">
        <v>355</v>
      </c>
      <c r="E109" s="502"/>
      <c r="F109" s="486"/>
      <c r="G109" s="486"/>
      <c r="H109" s="616">
        <v>27689</v>
      </c>
      <c r="I109" s="788">
        <v>625</v>
      </c>
      <c r="J109" s="652"/>
      <c r="K109" s="647"/>
      <c r="L109" s="662"/>
      <c r="M109" s="667"/>
      <c r="N109" s="673"/>
      <c r="O109" s="657"/>
    </row>
    <row r="110" spans="1:15" hidden="1" x14ac:dyDescent="0.2">
      <c r="A110" s="499" t="s">
        <v>126</v>
      </c>
      <c r="B110" s="495"/>
      <c r="C110" s="495"/>
      <c r="D110" s="485" t="s">
        <v>356</v>
      </c>
      <c r="E110" s="486"/>
      <c r="F110" s="486"/>
      <c r="G110" s="486"/>
      <c r="H110" s="616"/>
      <c r="I110" s="788"/>
      <c r="J110" s="652"/>
      <c r="K110" s="647"/>
      <c r="L110" s="662"/>
      <c r="M110" s="667"/>
      <c r="N110" s="673"/>
      <c r="O110" s="657"/>
    </row>
    <row r="111" spans="1:15" hidden="1" x14ac:dyDescent="0.2">
      <c r="A111" s="499" t="s">
        <v>126</v>
      </c>
      <c r="B111" s="495"/>
      <c r="C111" s="495"/>
      <c r="D111" s="485" t="s">
        <v>357</v>
      </c>
      <c r="E111" s="486"/>
      <c r="F111" s="486"/>
      <c r="G111" s="486"/>
      <c r="H111" s="616"/>
      <c r="I111" s="788"/>
      <c r="J111" s="652"/>
      <c r="K111" s="647"/>
      <c r="L111" s="662"/>
      <c r="M111" s="667"/>
      <c r="N111" s="673"/>
      <c r="O111" s="657"/>
    </row>
    <row r="112" spans="1:15" hidden="1" x14ac:dyDescent="0.2">
      <c r="A112" s="499" t="s">
        <v>126</v>
      </c>
      <c r="B112" s="495"/>
      <c r="C112" s="495"/>
      <c r="D112" s="485" t="s">
        <v>358</v>
      </c>
      <c r="E112" s="486"/>
      <c r="F112" s="486"/>
      <c r="G112" s="486"/>
      <c r="H112" s="616"/>
      <c r="I112" s="788"/>
      <c r="J112" s="652"/>
      <c r="K112" s="647"/>
      <c r="L112" s="662"/>
      <c r="M112" s="667"/>
      <c r="N112" s="673"/>
      <c r="O112" s="657"/>
    </row>
    <row r="113" spans="1:17" hidden="1" x14ac:dyDescent="0.2">
      <c r="A113" s="499" t="s">
        <v>126</v>
      </c>
      <c r="B113" s="495"/>
      <c r="C113" s="495"/>
      <c r="D113" s="485" t="s">
        <v>359</v>
      </c>
      <c r="E113" s="486"/>
      <c r="F113" s="486"/>
      <c r="G113" s="486"/>
      <c r="H113" s="616"/>
      <c r="I113" s="788"/>
      <c r="J113" s="652"/>
      <c r="K113" s="647"/>
      <c r="L113" s="662"/>
      <c r="M113" s="667"/>
      <c r="N113" s="673"/>
      <c r="O113" s="657"/>
    </row>
    <row r="114" spans="1:17" hidden="1" x14ac:dyDescent="0.2">
      <c r="A114" s="499" t="s">
        <v>126</v>
      </c>
      <c r="B114" s="495"/>
      <c r="C114" s="495"/>
      <c r="D114" s="485" t="s">
        <v>360</v>
      </c>
      <c r="E114" s="486"/>
      <c r="F114" s="486"/>
      <c r="G114" s="486"/>
      <c r="H114" s="616"/>
      <c r="I114" s="788"/>
      <c r="J114" s="652"/>
      <c r="K114" s="647"/>
      <c r="L114" s="662"/>
      <c r="M114" s="667"/>
      <c r="N114" s="673"/>
      <c r="O114" s="657"/>
    </row>
    <row r="115" spans="1:17" x14ac:dyDescent="0.2">
      <c r="A115" s="499" t="s">
        <v>361</v>
      </c>
      <c r="B115" s="495">
        <v>9121</v>
      </c>
      <c r="C115" s="495"/>
      <c r="D115" s="485" t="s">
        <v>362</v>
      </c>
      <c r="E115" s="486"/>
      <c r="F115" s="486">
        <v>212900</v>
      </c>
      <c r="G115" s="486">
        <v>212900</v>
      </c>
      <c r="H115" s="616">
        <v>542811</v>
      </c>
      <c r="I115" s="788">
        <v>190479</v>
      </c>
      <c r="J115" s="652">
        <v>100000</v>
      </c>
      <c r="K115" s="647">
        <v>240000</v>
      </c>
      <c r="L115" s="662">
        <v>240000</v>
      </c>
      <c r="M115" s="667">
        <v>15000</v>
      </c>
      <c r="N115" s="673"/>
      <c r="O115" s="657"/>
    </row>
    <row r="116" spans="1:17" hidden="1" x14ac:dyDescent="0.2">
      <c r="A116" s="499" t="s">
        <v>264</v>
      </c>
      <c r="B116" s="495"/>
      <c r="C116" s="495"/>
      <c r="D116" s="485" t="s">
        <v>363</v>
      </c>
      <c r="E116" s="486"/>
      <c r="F116" s="486">
        <v>0</v>
      </c>
      <c r="G116" s="486"/>
      <c r="H116" s="616"/>
      <c r="I116" s="788"/>
      <c r="J116" s="652"/>
      <c r="K116" s="647"/>
      <c r="L116" s="662"/>
      <c r="M116" s="667"/>
      <c r="N116" s="673"/>
      <c r="O116" s="657"/>
    </row>
    <row r="117" spans="1:17" x14ac:dyDescent="0.2">
      <c r="A117" s="500">
        <v>43502</v>
      </c>
      <c r="B117" s="495">
        <v>9211</v>
      </c>
      <c r="C117" s="495"/>
      <c r="D117" t="s">
        <v>364</v>
      </c>
      <c r="E117" s="512"/>
      <c r="F117" s="512"/>
      <c r="G117" s="512"/>
      <c r="H117" s="791"/>
      <c r="I117" s="788"/>
      <c r="J117" s="652">
        <v>95620</v>
      </c>
      <c r="K117" s="647">
        <v>95620</v>
      </c>
      <c r="L117" s="662">
        <v>0</v>
      </c>
      <c r="M117" s="667">
        <v>95620</v>
      </c>
      <c r="N117" s="673"/>
      <c r="O117" s="657"/>
    </row>
    <row r="118" spans="1:17" x14ac:dyDescent="0.2">
      <c r="A118" s="500">
        <v>43502</v>
      </c>
      <c r="B118" s="495">
        <v>9211</v>
      </c>
      <c r="C118" s="495"/>
      <c r="D118" t="s">
        <v>365</v>
      </c>
      <c r="H118" s="726"/>
      <c r="I118" s="788"/>
      <c r="J118" s="652">
        <v>5035</v>
      </c>
      <c r="K118" s="647">
        <v>5035</v>
      </c>
      <c r="L118" s="662">
        <v>0</v>
      </c>
      <c r="M118" s="667">
        <v>5035</v>
      </c>
      <c r="N118" s="673"/>
      <c r="O118" s="657"/>
    </row>
    <row r="119" spans="1:17" x14ac:dyDescent="0.2">
      <c r="A119" s="499" t="s">
        <v>264</v>
      </c>
      <c r="B119" s="495">
        <v>810</v>
      </c>
      <c r="C119" s="495"/>
      <c r="D119" s="485" t="s">
        <v>366</v>
      </c>
      <c r="E119" s="502"/>
      <c r="F119" s="486"/>
      <c r="G119" s="486"/>
      <c r="H119" s="616">
        <v>1933</v>
      </c>
      <c r="I119" s="788"/>
      <c r="J119" s="652"/>
      <c r="K119" s="647"/>
      <c r="L119" s="662"/>
      <c r="M119" s="667"/>
      <c r="N119" s="673"/>
      <c r="O119" s="657"/>
    </row>
    <row r="120" spans="1:17" x14ac:dyDescent="0.2">
      <c r="A120" s="500">
        <v>43472</v>
      </c>
      <c r="B120" s="495">
        <v>810</v>
      </c>
      <c r="C120" s="495"/>
      <c r="D120" s="485" t="s">
        <v>367</v>
      </c>
      <c r="E120" s="502"/>
      <c r="F120" s="486"/>
      <c r="G120" s="486"/>
      <c r="H120" s="616"/>
      <c r="I120" s="788">
        <v>0</v>
      </c>
      <c r="J120" s="652">
        <v>8000</v>
      </c>
      <c r="K120" s="647">
        <v>8000</v>
      </c>
      <c r="L120" s="662">
        <v>0</v>
      </c>
      <c r="M120" s="667"/>
      <c r="N120" s="673"/>
      <c r="O120" s="657"/>
    </row>
    <row r="121" spans="1:17" x14ac:dyDescent="0.2">
      <c r="A121" s="500">
        <v>42742</v>
      </c>
      <c r="B121" s="495">
        <v>810</v>
      </c>
      <c r="C121" s="495"/>
      <c r="D121" s="485" t="s">
        <v>368</v>
      </c>
      <c r="E121" s="502"/>
      <c r="F121" s="486"/>
      <c r="G121" s="486"/>
      <c r="H121" s="616">
        <v>0</v>
      </c>
      <c r="I121" s="788">
        <v>12000</v>
      </c>
      <c r="J121" s="652"/>
      <c r="K121" s="647"/>
      <c r="L121" s="662"/>
      <c r="M121" s="667"/>
      <c r="N121" s="673"/>
      <c r="O121" s="657"/>
    </row>
    <row r="122" spans="1:17" x14ac:dyDescent="0.2">
      <c r="A122" s="500">
        <v>43472</v>
      </c>
      <c r="B122" s="495">
        <v>810</v>
      </c>
      <c r="C122" s="495"/>
      <c r="D122" s="485" t="s">
        <v>369</v>
      </c>
      <c r="E122" s="502"/>
      <c r="F122" s="486"/>
      <c r="G122" s="486"/>
      <c r="H122" s="616"/>
      <c r="I122" s="788"/>
      <c r="J122" s="652">
        <v>100000</v>
      </c>
      <c r="K122" s="647">
        <v>170000</v>
      </c>
      <c r="L122" s="662">
        <v>170000</v>
      </c>
      <c r="M122" s="667"/>
      <c r="N122" s="673"/>
      <c r="O122" s="657"/>
      <c r="Q122" s="608"/>
    </row>
    <row r="123" spans="1:17" x14ac:dyDescent="0.2">
      <c r="A123" s="500">
        <v>43472</v>
      </c>
      <c r="B123" s="495">
        <v>810</v>
      </c>
      <c r="C123" s="495"/>
      <c r="D123" s="485" t="s">
        <v>493</v>
      </c>
      <c r="E123" s="502"/>
      <c r="F123" s="486"/>
      <c r="G123" s="486"/>
      <c r="H123" s="616"/>
      <c r="I123" s="788"/>
      <c r="J123" s="652"/>
      <c r="K123" s="647">
        <v>10000</v>
      </c>
      <c r="L123" s="662">
        <v>10000</v>
      </c>
      <c r="M123" s="667">
        <v>1900</v>
      </c>
      <c r="N123" s="673"/>
      <c r="O123" s="657"/>
      <c r="Q123" s="677"/>
    </row>
    <row r="124" spans="1:17" x14ac:dyDescent="0.2">
      <c r="A124" s="500">
        <v>43107</v>
      </c>
      <c r="B124" s="495">
        <v>810</v>
      </c>
      <c r="C124" s="495"/>
      <c r="D124" s="485" t="s">
        <v>556</v>
      </c>
      <c r="E124" s="502"/>
      <c r="F124" s="486"/>
      <c r="G124" s="486"/>
      <c r="H124" s="616">
        <v>0</v>
      </c>
      <c r="I124" s="788">
        <v>15778</v>
      </c>
      <c r="J124" s="652">
        <v>80000</v>
      </c>
      <c r="K124" s="647">
        <v>22000</v>
      </c>
      <c r="L124" s="662">
        <v>22000</v>
      </c>
      <c r="M124" s="667">
        <v>50000</v>
      </c>
      <c r="N124" s="673">
        <v>20000</v>
      </c>
      <c r="O124" s="657">
        <v>20000</v>
      </c>
      <c r="P124" s="726"/>
    </row>
    <row r="125" spans="1:17" s="770" customFormat="1" x14ac:dyDescent="0.2">
      <c r="A125" s="776">
        <v>43472</v>
      </c>
      <c r="B125" s="774">
        <v>810</v>
      </c>
      <c r="C125" s="774"/>
      <c r="D125" s="772" t="s">
        <v>559</v>
      </c>
      <c r="E125" s="777"/>
      <c r="F125" s="773"/>
      <c r="G125" s="773"/>
      <c r="H125" s="616"/>
      <c r="I125" s="788"/>
      <c r="J125" s="652"/>
      <c r="K125" s="647"/>
      <c r="L125" s="662"/>
      <c r="M125" s="667">
        <v>110000</v>
      </c>
      <c r="N125" s="673"/>
      <c r="O125" s="657"/>
      <c r="P125" s="726"/>
    </row>
    <row r="126" spans="1:17" x14ac:dyDescent="0.2">
      <c r="A126" s="499" t="s">
        <v>266</v>
      </c>
      <c r="B126" s="495">
        <v>810</v>
      </c>
      <c r="C126" s="495"/>
      <c r="D126" s="485" t="s">
        <v>370</v>
      </c>
      <c r="E126" s="502"/>
      <c r="F126" s="486">
        <v>1410</v>
      </c>
      <c r="G126" s="486">
        <v>1410</v>
      </c>
      <c r="H126" s="616">
        <v>7832</v>
      </c>
      <c r="I126" s="788"/>
      <c r="J126" s="652"/>
      <c r="K126" s="647"/>
      <c r="L126" s="662"/>
      <c r="M126" s="667"/>
      <c r="N126" s="673">
        <v>5000</v>
      </c>
      <c r="O126" s="657">
        <v>5000</v>
      </c>
    </row>
    <row r="127" spans="1:17" hidden="1" x14ac:dyDescent="0.2">
      <c r="A127" s="499" t="s">
        <v>266</v>
      </c>
      <c r="B127" s="495"/>
      <c r="C127" s="495"/>
      <c r="D127" s="485" t="s">
        <v>371</v>
      </c>
      <c r="E127" s="486"/>
      <c r="F127" s="486">
        <v>3000</v>
      </c>
      <c r="G127" s="486">
        <v>3000</v>
      </c>
      <c r="H127" s="616"/>
      <c r="I127" s="788"/>
      <c r="J127" s="652"/>
      <c r="K127" s="647"/>
      <c r="L127" s="662"/>
      <c r="M127" s="667"/>
      <c r="N127" s="673"/>
      <c r="O127" s="657"/>
    </row>
    <row r="128" spans="1:17" x14ac:dyDescent="0.2">
      <c r="A128" s="499" t="s">
        <v>311</v>
      </c>
      <c r="B128" s="495">
        <v>820</v>
      </c>
      <c r="C128" s="495"/>
      <c r="D128" s="485" t="s">
        <v>372</v>
      </c>
      <c r="E128" s="486"/>
      <c r="F128" s="486">
        <v>0</v>
      </c>
      <c r="G128" s="486">
        <v>0</v>
      </c>
      <c r="H128" s="616">
        <v>15182</v>
      </c>
      <c r="I128" s="616">
        <v>16118</v>
      </c>
      <c r="J128" s="654"/>
      <c r="K128" s="649"/>
      <c r="L128" s="664"/>
      <c r="M128" s="669"/>
      <c r="N128" s="675"/>
      <c r="O128" s="660"/>
      <c r="P128" s="513"/>
    </row>
    <row r="129" spans="1:15" hidden="1" x14ac:dyDescent="0.2">
      <c r="A129" s="499" t="s">
        <v>270</v>
      </c>
      <c r="B129" s="495"/>
      <c r="C129" s="495"/>
      <c r="D129" s="485" t="s">
        <v>373</v>
      </c>
      <c r="E129" s="502"/>
      <c r="F129" s="486"/>
      <c r="G129" s="486"/>
      <c r="H129" s="616"/>
      <c r="I129" s="788"/>
      <c r="J129" s="652"/>
      <c r="K129" s="647"/>
      <c r="L129" s="662"/>
      <c r="M129" s="667"/>
      <c r="N129" s="673"/>
      <c r="O129" s="657"/>
    </row>
    <row r="130" spans="1:15" hidden="1" x14ac:dyDescent="0.2">
      <c r="A130" s="499" t="s">
        <v>270</v>
      </c>
      <c r="B130" s="495"/>
      <c r="C130" s="495"/>
      <c r="D130" s="485" t="s">
        <v>374</v>
      </c>
      <c r="E130" s="502"/>
      <c r="F130" s="486"/>
      <c r="G130" s="486"/>
      <c r="H130" s="616"/>
      <c r="I130" s="788"/>
      <c r="J130" s="652"/>
      <c r="K130" s="647"/>
      <c r="L130" s="662"/>
      <c r="M130" s="667"/>
      <c r="N130" s="673"/>
      <c r="O130" s="657"/>
    </row>
    <row r="131" spans="1:15" hidden="1" x14ac:dyDescent="0.2">
      <c r="A131" s="499" t="s">
        <v>270</v>
      </c>
      <c r="B131" s="495"/>
      <c r="C131" s="495"/>
      <c r="D131" s="485" t="s">
        <v>375</v>
      </c>
      <c r="E131" s="502"/>
      <c r="F131" s="486"/>
      <c r="G131" s="486"/>
      <c r="H131" s="616"/>
      <c r="I131" s="788"/>
      <c r="J131" s="652"/>
      <c r="K131" s="647"/>
      <c r="L131" s="662"/>
      <c r="M131" s="667"/>
      <c r="N131" s="673"/>
      <c r="O131" s="657"/>
    </row>
    <row r="132" spans="1:15" x14ac:dyDescent="0.2">
      <c r="A132" s="499" t="s">
        <v>270</v>
      </c>
      <c r="B132" s="495">
        <v>620</v>
      </c>
      <c r="C132" s="495"/>
      <c r="D132" s="485" t="s">
        <v>376</v>
      </c>
      <c r="E132" s="486"/>
      <c r="F132" s="502"/>
      <c r="G132" s="486"/>
      <c r="H132" s="616">
        <v>0</v>
      </c>
      <c r="I132" s="788"/>
      <c r="J132" s="652">
        <v>10000</v>
      </c>
      <c r="K132" s="647">
        <v>40000</v>
      </c>
      <c r="L132" s="662">
        <v>37518</v>
      </c>
      <c r="M132" s="667"/>
      <c r="N132" s="673"/>
      <c r="O132" s="657"/>
    </row>
    <row r="133" spans="1:15" x14ac:dyDescent="0.2">
      <c r="A133" s="499" t="s">
        <v>270</v>
      </c>
      <c r="B133" s="495">
        <v>620</v>
      </c>
      <c r="C133" s="495"/>
      <c r="D133" s="485" t="s">
        <v>377</v>
      </c>
      <c r="E133" s="486"/>
      <c r="F133" s="502"/>
      <c r="G133" s="486"/>
      <c r="H133" s="616"/>
      <c r="I133" s="788">
        <v>43765</v>
      </c>
      <c r="J133" s="652">
        <v>500000</v>
      </c>
      <c r="K133" s="647">
        <v>810000</v>
      </c>
      <c r="L133" s="792">
        <v>680000</v>
      </c>
      <c r="M133" s="667">
        <v>50000</v>
      </c>
      <c r="N133" s="673">
        <v>50000</v>
      </c>
      <c r="O133" s="657">
        <v>20000</v>
      </c>
    </row>
    <row r="134" spans="1:15" x14ac:dyDescent="0.2">
      <c r="A134" s="500">
        <v>42775</v>
      </c>
      <c r="B134" s="495">
        <v>620</v>
      </c>
      <c r="C134" s="495"/>
      <c r="D134" s="485" t="s">
        <v>378</v>
      </c>
      <c r="E134" s="486"/>
      <c r="F134" s="502"/>
      <c r="G134" s="486"/>
      <c r="H134" s="616"/>
      <c r="I134" s="788">
        <v>0</v>
      </c>
      <c r="J134" s="652">
        <v>10000</v>
      </c>
      <c r="K134" s="647">
        <v>10000</v>
      </c>
      <c r="L134" s="662">
        <v>0</v>
      </c>
      <c r="M134" s="667">
        <v>15000</v>
      </c>
      <c r="N134" s="673">
        <v>130000</v>
      </c>
      <c r="O134" s="657">
        <v>230000</v>
      </c>
    </row>
    <row r="135" spans="1:15" x14ac:dyDescent="0.2">
      <c r="A135" s="499" t="s">
        <v>270</v>
      </c>
      <c r="B135" s="495">
        <v>620</v>
      </c>
      <c r="C135" s="495"/>
      <c r="D135" s="485" t="s">
        <v>379</v>
      </c>
      <c r="E135" s="486"/>
      <c r="F135" s="486">
        <v>0</v>
      </c>
      <c r="G135" s="486"/>
      <c r="H135" s="616">
        <v>0</v>
      </c>
      <c r="I135" s="788">
        <v>53601</v>
      </c>
      <c r="J135" s="652"/>
      <c r="K135" s="647"/>
      <c r="L135" s="662"/>
      <c r="M135" s="667"/>
      <c r="N135" s="673"/>
      <c r="O135" s="657"/>
    </row>
    <row r="136" spans="1:15" x14ac:dyDescent="0.2">
      <c r="A136" s="500">
        <v>42775</v>
      </c>
      <c r="B136" s="495">
        <v>620</v>
      </c>
      <c r="C136" s="495"/>
      <c r="D136" s="485" t="s">
        <v>380</v>
      </c>
      <c r="E136" s="486"/>
      <c r="F136" s="486"/>
      <c r="G136" s="486"/>
      <c r="H136" s="616"/>
      <c r="I136" s="788">
        <v>438113</v>
      </c>
      <c r="J136" s="652">
        <v>2200000</v>
      </c>
      <c r="K136" s="647">
        <v>2000000</v>
      </c>
      <c r="L136" s="662">
        <v>1840000</v>
      </c>
      <c r="M136" s="667">
        <v>160000</v>
      </c>
      <c r="N136" s="673"/>
      <c r="O136" s="657"/>
    </row>
    <row r="137" spans="1:15" x14ac:dyDescent="0.2">
      <c r="A137" s="499" t="s">
        <v>270</v>
      </c>
      <c r="B137" s="495">
        <v>620</v>
      </c>
      <c r="C137" s="495"/>
      <c r="D137" s="485" t="s">
        <v>381</v>
      </c>
      <c r="E137" s="486"/>
      <c r="F137" s="486">
        <v>0</v>
      </c>
      <c r="G137" s="486">
        <v>0</v>
      </c>
      <c r="H137" s="616">
        <v>10166</v>
      </c>
      <c r="I137" s="788">
        <v>1074</v>
      </c>
      <c r="J137" s="652"/>
      <c r="K137" s="647"/>
      <c r="L137" s="662"/>
      <c r="M137" s="667"/>
      <c r="N137" s="673"/>
      <c r="O137" s="657"/>
    </row>
    <row r="138" spans="1:15" x14ac:dyDescent="0.2">
      <c r="A138" s="500">
        <v>43140</v>
      </c>
      <c r="B138" s="495">
        <v>620</v>
      </c>
      <c r="C138" s="495"/>
      <c r="D138" s="485" t="s">
        <v>382</v>
      </c>
      <c r="E138" s="486"/>
      <c r="F138" s="486"/>
      <c r="G138" s="486"/>
      <c r="H138" s="616"/>
      <c r="I138" s="788">
        <v>26950</v>
      </c>
      <c r="J138" s="652">
        <v>53000</v>
      </c>
      <c r="K138" s="647">
        <v>26500</v>
      </c>
      <c r="L138" s="662">
        <v>21700</v>
      </c>
      <c r="M138" s="667"/>
      <c r="N138" s="673"/>
      <c r="O138" s="657"/>
    </row>
    <row r="139" spans="1:15" s="770" customFormat="1" x14ac:dyDescent="0.2">
      <c r="A139" s="776">
        <v>43505</v>
      </c>
      <c r="B139" s="774">
        <v>620</v>
      </c>
      <c r="C139" s="774"/>
      <c r="D139" s="772" t="s">
        <v>569</v>
      </c>
      <c r="E139" s="773"/>
      <c r="F139" s="773"/>
      <c r="G139" s="773"/>
      <c r="H139" s="616"/>
      <c r="I139" s="788"/>
      <c r="J139" s="652"/>
      <c r="K139" s="647"/>
      <c r="L139" s="662"/>
      <c r="M139" s="667"/>
      <c r="N139" s="673">
        <v>575000</v>
      </c>
      <c r="O139" s="657"/>
    </row>
    <row r="140" spans="1:15" s="770" customFormat="1" x14ac:dyDescent="0.2">
      <c r="A140" s="776">
        <v>43505</v>
      </c>
      <c r="B140" s="774">
        <v>620</v>
      </c>
      <c r="C140" s="774"/>
      <c r="D140" s="772" t="s">
        <v>571</v>
      </c>
      <c r="E140" s="773"/>
      <c r="F140" s="773"/>
      <c r="G140" s="773"/>
      <c r="H140" s="616"/>
      <c r="I140" s="788"/>
      <c r="J140" s="652"/>
      <c r="K140" s="647"/>
      <c r="L140" s="662"/>
      <c r="M140" s="667"/>
      <c r="N140" s="673">
        <v>250000</v>
      </c>
      <c r="O140" s="657"/>
    </row>
    <row r="141" spans="1:15" s="770" customFormat="1" x14ac:dyDescent="0.2">
      <c r="A141" s="776">
        <v>43505</v>
      </c>
      <c r="B141" s="774">
        <v>620</v>
      </c>
      <c r="C141" s="774"/>
      <c r="D141" s="772" t="s">
        <v>570</v>
      </c>
      <c r="E141" s="773"/>
      <c r="F141" s="773"/>
      <c r="G141" s="773"/>
      <c r="H141" s="616"/>
      <c r="I141" s="788"/>
      <c r="J141" s="652"/>
      <c r="K141" s="647"/>
      <c r="L141" s="662"/>
      <c r="M141" s="667"/>
      <c r="N141" s="673"/>
      <c r="O141" s="657">
        <v>300000</v>
      </c>
    </row>
    <row r="142" spans="1:15" x14ac:dyDescent="0.2">
      <c r="A142" s="499" t="s">
        <v>320</v>
      </c>
      <c r="B142" s="495">
        <v>640</v>
      </c>
      <c r="C142" s="495"/>
      <c r="D142" s="485" t="s">
        <v>383</v>
      </c>
      <c r="E142" s="502"/>
      <c r="F142" s="486"/>
      <c r="G142" s="486"/>
      <c r="H142" s="616">
        <v>0</v>
      </c>
      <c r="I142" s="616">
        <v>13759</v>
      </c>
      <c r="J142" s="652">
        <v>185000</v>
      </c>
      <c r="K142" s="647">
        <v>162860</v>
      </c>
      <c r="L142" s="662">
        <v>5250</v>
      </c>
      <c r="M142" s="667">
        <v>100000</v>
      </c>
      <c r="N142" s="673">
        <v>150000</v>
      </c>
      <c r="O142" s="657">
        <v>150000</v>
      </c>
    </row>
    <row r="143" spans="1:15" x14ac:dyDescent="0.2">
      <c r="A143" s="500">
        <v>42469</v>
      </c>
      <c r="B143" s="495">
        <v>620</v>
      </c>
      <c r="C143" s="495"/>
      <c r="D143" s="485" t="s">
        <v>384</v>
      </c>
      <c r="E143" s="502"/>
      <c r="F143" s="486"/>
      <c r="G143" s="486"/>
      <c r="H143" s="616">
        <v>0</v>
      </c>
      <c r="I143" s="788">
        <v>112308</v>
      </c>
      <c r="J143" s="652">
        <v>70000</v>
      </c>
      <c r="K143" s="647">
        <v>70000</v>
      </c>
      <c r="L143" s="662">
        <v>67000</v>
      </c>
      <c r="M143" s="667">
        <v>90000</v>
      </c>
      <c r="N143" s="673"/>
      <c r="O143" s="657"/>
    </row>
    <row r="144" spans="1:15" x14ac:dyDescent="0.2">
      <c r="A144" s="499" t="s">
        <v>385</v>
      </c>
      <c r="B144" s="495">
        <v>421</v>
      </c>
      <c r="C144" s="495"/>
      <c r="D144" s="485" t="s">
        <v>173</v>
      </c>
      <c r="E144" s="486"/>
      <c r="F144" s="486">
        <v>4100</v>
      </c>
      <c r="G144" s="486">
        <v>4100</v>
      </c>
      <c r="H144" s="616">
        <v>2552</v>
      </c>
      <c r="I144" s="788">
        <v>0</v>
      </c>
      <c r="J144" s="652">
        <v>10000</v>
      </c>
      <c r="K144" s="647">
        <v>10000</v>
      </c>
      <c r="L144" s="662">
        <v>5503</v>
      </c>
      <c r="M144" s="667">
        <v>10000</v>
      </c>
      <c r="N144" s="673">
        <v>10000</v>
      </c>
      <c r="O144" s="657">
        <v>10000</v>
      </c>
    </row>
    <row r="145" spans="1:15" x14ac:dyDescent="0.2">
      <c r="A145" s="499" t="s">
        <v>326</v>
      </c>
      <c r="B145" s="495">
        <v>620</v>
      </c>
      <c r="C145" s="495"/>
      <c r="D145" s="485" t="s">
        <v>386</v>
      </c>
      <c r="E145" s="502"/>
      <c r="F145" s="486"/>
      <c r="G145" s="486"/>
      <c r="H145" s="616">
        <v>26930</v>
      </c>
      <c r="I145" s="788"/>
      <c r="J145" s="652"/>
      <c r="K145" s="647"/>
      <c r="L145" s="662"/>
      <c r="M145" s="667"/>
      <c r="N145" s="673"/>
      <c r="O145" s="657"/>
    </row>
    <row r="146" spans="1:15" ht="24" x14ac:dyDescent="0.2">
      <c r="A146" s="500">
        <v>42560</v>
      </c>
      <c r="B146" s="495">
        <v>620</v>
      </c>
      <c r="C146" s="495"/>
      <c r="D146" s="505" t="s">
        <v>575</v>
      </c>
      <c r="E146" s="502"/>
      <c r="F146" s="486"/>
      <c r="G146" s="486"/>
      <c r="H146" s="616">
        <v>0</v>
      </c>
      <c r="I146" s="788">
        <v>0</v>
      </c>
      <c r="J146" s="652">
        <v>45000</v>
      </c>
      <c r="K146" s="647">
        <v>45000</v>
      </c>
      <c r="L146" s="662">
        <v>10000</v>
      </c>
      <c r="M146" s="667">
        <v>45000</v>
      </c>
      <c r="N146" s="673"/>
      <c r="O146" s="657"/>
    </row>
    <row r="147" spans="1:15" x14ac:dyDescent="0.2">
      <c r="A147" s="500">
        <v>42560</v>
      </c>
      <c r="B147" s="495">
        <v>620</v>
      </c>
      <c r="C147" s="495"/>
      <c r="D147" s="485" t="s">
        <v>387</v>
      </c>
      <c r="E147" s="502"/>
      <c r="F147" s="486"/>
      <c r="G147" s="486"/>
      <c r="H147" s="616">
        <v>22568</v>
      </c>
      <c r="I147" s="788">
        <v>110000</v>
      </c>
      <c r="J147" s="652"/>
      <c r="K147" s="647"/>
      <c r="L147" s="662"/>
      <c r="M147" s="667"/>
      <c r="N147" s="673"/>
      <c r="O147" s="657"/>
    </row>
    <row r="148" spans="1:15" s="770" customFormat="1" x14ac:dyDescent="0.2">
      <c r="A148" s="776">
        <v>43655</v>
      </c>
      <c r="B148" s="774">
        <v>620</v>
      </c>
      <c r="C148" s="774"/>
      <c r="D148" s="772" t="s">
        <v>558</v>
      </c>
      <c r="E148" s="777"/>
      <c r="F148" s="773"/>
      <c r="G148" s="773"/>
      <c r="H148" s="616"/>
      <c r="I148" s="788"/>
      <c r="J148" s="652"/>
      <c r="K148" s="647"/>
      <c r="L148" s="662"/>
      <c r="M148" s="667">
        <v>80000</v>
      </c>
      <c r="N148" s="673"/>
      <c r="O148" s="657"/>
    </row>
    <row r="149" spans="1:15" x14ac:dyDescent="0.2">
      <c r="A149" s="500">
        <v>42776</v>
      </c>
      <c r="B149" s="495">
        <v>1020</v>
      </c>
      <c r="C149" s="495"/>
      <c r="D149" s="485" t="s">
        <v>388</v>
      </c>
      <c r="E149" s="502"/>
      <c r="F149" s="486"/>
      <c r="G149" s="486"/>
      <c r="H149" s="616"/>
      <c r="I149" s="788">
        <v>71816</v>
      </c>
      <c r="J149" s="652">
        <v>35000</v>
      </c>
      <c r="K149" s="647">
        <v>35000</v>
      </c>
      <c r="L149" s="662">
        <v>28000</v>
      </c>
      <c r="M149" s="667"/>
      <c r="N149" s="673"/>
      <c r="O149" s="657"/>
    </row>
    <row r="150" spans="1:15" x14ac:dyDescent="0.2">
      <c r="A150" s="499" t="s">
        <v>328</v>
      </c>
      <c r="B150" s="495">
        <v>1020</v>
      </c>
      <c r="C150" s="495"/>
      <c r="D150" s="485" t="s">
        <v>389</v>
      </c>
      <c r="E150" s="486"/>
      <c r="F150" s="502"/>
      <c r="G150" s="486"/>
      <c r="H150" s="616"/>
      <c r="I150" s="788">
        <v>3555</v>
      </c>
      <c r="J150" s="652">
        <v>5000</v>
      </c>
      <c r="K150" s="647">
        <v>6095</v>
      </c>
      <c r="L150" s="662">
        <v>6095</v>
      </c>
      <c r="M150" s="667"/>
      <c r="N150" s="673"/>
      <c r="O150" s="657"/>
    </row>
    <row r="151" spans="1:15" x14ac:dyDescent="0.2">
      <c r="A151" s="499" t="s">
        <v>390</v>
      </c>
      <c r="B151" s="495">
        <v>760</v>
      </c>
      <c r="C151" s="495"/>
      <c r="D151" s="485" t="s">
        <v>391</v>
      </c>
      <c r="E151" s="486"/>
      <c r="F151" s="486">
        <v>0</v>
      </c>
      <c r="G151" s="486"/>
      <c r="H151" s="616">
        <v>84963</v>
      </c>
      <c r="I151" s="788"/>
      <c r="J151" s="652"/>
      <c r="K151" s="647"/>
      <c r="L151" s="662"/>
      <c r="M151" s="667"/>
      <c r="N151" s="673"/>
      <c r="O151" s="657"/>
    </row>
    <row r="152" spans="1:15" x14ac:dyDescent="0.2">
      <c r="A152" s="499" t="s">
        <v>276</v>
      </c>
      <c r="B152" s="495">
        <v>421</v>
      </c>
      <c r="C152" s="495"/>
      <c r="D152" s="485" t="s">
        <v>392</v>
      </c>
      <c r="E152" s="486"/>
      <c r="F152" s="486">
        <v>40</v>
      </c>
      <c r="G152" s="486">
        <v>40</v>
      </c>
      <c r="H152" s="616">
        <v>0</v>
      </c>
      <c r="I152" s="788">
        <v>0</v>
      </c>
      <c r="J152" s="652">
        <v>10000</v>
      </c>
      <c r="K152" s="647">
        <v>10000</v>
      </c>
      <c r="L152" s="662">
        <v>0</v>
      </c>
      <c r="M152" s="667">
        <v>10000</v>
      </c>
      <c r="N152" s="673">
        <v>10000</v>
      </c>
      <c r="O152" s="657">
        <v>10000</v>
      </c>
    </row>
    <row r="153" spans="1:15" x14ac:dyDescent="0.2">
      <c r="A153" s="499" t="s">
        <v>276</v>
      </c>
      <c r="B153" s="495">
        <v>320</v>
      </c>
      <c r="C153" s="495"/>
      <c r="D153" s="485" t="s">
        <v>393</v>
      </c>
      <c r="E153" s="486"/>
      <c r="F153" s="486"/>
      <c r="G153" s="486"/>
      <c r="H153" s="616">
        <v>181202</v>
      </c>
      <c r="I153" s="788">
        <v>41123</v>
      </c>
      <c r="J153" s="652">
        <v>450000</v>
      </c>
      <c r="K153" s="647">
        <v>450000</v>
      </c>
      <c r="L153" s="662">
        <v>100000</v>
      </c>
      <c r="M153" s="667">
        <v>500000</v>
      </c>
      <c r="N153" s="673"/>
      <c r="O153" s="657"/>
    </row>
    <row r="154" spans="1:15" x14ac:dyDescent="0.2">
      <c r="A154" s="499" t="s">
        <v>274</v>
      </c>
      <c r="B154" s="495">
        <v>111</v>
      </c>
      <c r="C154" s="495"/>
      <c r="D154" s="485" t="s">
        <v>394</v>
      </c>
      <c r="E154" s="486"/>
      <c r="F154" s="486"/>
      <c r="G154" s="486"/>
      <c r="H154" s="616">
        <v>141384</v>
      </c>
      <c r="I154" s="788">
        <v>37408</v>
      </c>
      <c r="J154" s="652">
        <v>685</v>
      </c>
      <c r="K154" s="647">
        <v>685</v>
      </c>
      <c r="L154" s="662">
        <v>685</v>
      </c>
      <c r="M154" s="667"/>
      <c r="N154" s="673"/>
      <c r="O154" s="657"/>
    </row>
    <row r="155" spans="1:15" x14ac:dyDescent="0.2">
      <c r="A155" s="499" t="s">
        <v>274</v>
      </c>
      <c r="B155" s="495">
        <v>111</v>
      </c>
      <c r="C155" s="495"/>
      <c r="D155" s="485" t="s">
        <v>395</v>
      </c>
      <c r="E155" s="509"/>
      <c r="F155" s="514"/>
      <c r="G155" s="509"/>
      <c r="H155" s="616">
        <v>71337</v>
      </c>
      <c r="I155" s="788">
        <v>39513</v>
      </c>
      <c r="J155" s="652">
        <v>10000</v>
      </c>
      <c r="K155" s="647">
        <v>8905</v>
      </c>
      <c r="L155" s="662">
        <v>8900</v>
      </c>
      <c r="M155" s="667"/>
      <c r="N155" s="673"/>
      <c r="O155" s="657"/>
    </row>
    <row r="156" spans="1:15" x14ac:dyDescent="0.2">
      <c r="A156" s="499" t="s">
        <v>274</v>
      </c>
      <c r="B156" s="495">
        <v>111</v>
      </c>
      <c r="C156" s="495"/>
      <c r="D156" s="485" t="s">
        <v>396</v>
      </c>
      <c r="E156" s="486"/>
      <c r="F156" s="502"/>
      <c r="G156" s="486"/>
      <c r="H156" s="616">
        <v>12170</v>
      </c>
      <c r="I156" s="788"/>
      <c r="J156" s="652"/>
      <c r="K156" s="647"/>
      <c r="L156" s="662"/>
      <c r="M156" s="667"/>
      <c r="N156" s="673"/>
      <c r="O156" s="657"/>
    </row>
    <row r="157" spans="1:15" x14ac:dyDescent="0.2">
      <c r="A157" s="500">
        <v>42383</v>
      </c>
      <c r="B157" s="495">
        <v>620</v>
      </c>
      <c r="C157" s="495"/>
      <c r="D157" s="485" t="s">
        <v>397</v>
      </c>
      <c r="E157" s="486"/>
      <c r="F157" s="486">
        <v>0</v>
      </c>
      <c r="G157" s="486">
        <v>0</v>
      </c>
      <c r="H157" s="616">
        <v>49691</v>
      </c>
      <c r="I157" s="788">
        <v>11543</v>
      </c>
      <c r="J157" s="652">
        <v>30000</v>
      </c>
      <c r="K157" s="647">
        <v>30000</v>
      </c>
      <c r="L157" s="662">
        <v>30000</v>
      </c>
      <c r="M157" s="667">
        <v>15000</v>
      </c>
      <c r="N157" s="673"/>
      <c r="O157" s="657"/>
    </row>
    <row r="158" spans="1:15" hidden="1" x14ac:dyDescent="0.2">
      <c r="A158" s="499" t="s">
        <v>398</v>
      </c>
      <c r="B158" s="495"/>
      <c r="C158" s="495"/>
      <c r="D158" s="485" t="s">
        <v>399</v>
      </c>
      <c r="E158" s="486"/>
      <c r="F158" s="486"/>
      <c r="G158" s="486"/>
      <c r="H158" s="616"/>
      <c r="I158" s="788"/>
      <c r="J158" s="652"/>
      <c r="K158" s="647"/>
      <c r="L158" s="662"/>
      <c r="M158" s="667"/>
      <c r="N158" s="673"/>
      <c r="O158" s="657"/>
    </row>
    <row r="159" spans="1:15" x14ac:dyDescent="0.2">
      <c r="A159" s="500">
        <v>42383</v>
      </c>
      <c r="B159" s="495">
        <v>620</v>
      </c>
      <c r="C159" s="495"/>
      <c r="D159" s="485" t="s">
        <v>400</v>
      </c>
      <c r="E159" s="486"/>
      <c r="F159" s="486"/>
      <c r="G159" s="486"/>
      <c r="H159" s="616">
        <v>74696</v>
      </c>
      <c r="I159" s="788">
        <v>116141</v>
      </c>
      <c r="J159" s="653">
        <v>50000</v>
      </c>
      <c r="K159" s="648">
        <v>50000</v>
      </c>
      <c r="L159" s="663">
        <v>50000</v>
      </c>
      <c r="M159" s="668"/>
      <c r="N159" s="673"/>
      <c r="O159" s="657"/>
    </row>
    <row r="160" spans="1:15" x14ac:dyDescent="0.2">
      <c r="A160" s="500">
        <v>42383</v>
      </c>
      <c r="B160" s="495">
        <v>620</v>
      </c>
      <c r="C160" s="495"/>
      <c r="D160" s="485" t="s">
        <v>401</v>
      </c>
      <c r="E160" s="486"/>
      <c r="F160" s="486"/>
      <c r="G160" s="486"/>
      <c r="H160" s="616">
        <v>0</v>
      </c>
      <c r="I160" s="788">
        <v>0</v>
      </c>
      <c r="J160" s="652">
        <v>10000</v>
      </c>
      <c r="K160" s="647">
        <v>10000</v>
      </c>
      <c r="L160" s="662">
        <v>0</v>
      </c>
      <c r="M160" s="667"/>
      <c r="N160" s="673">
        <v>100000</v>
      </c>
      <c r="O160" s="657"/>
    </row>
    <row r="161" spans="1:16" s="770" customFormat="1" x14ac:dyDescent="0.2">
      <c r="A161" s="776">
        <v>43479</v>
      </c>
      <c r="B161" s="774">
        <v>620</v>
      </c>
      <c r="C161" s="774"/>
      <c r="D161" s="772" t="s">
        <v>566</v>
      </c>
      <c r="E161" s="773"/>
      <c r="F161" s="773"/>
      <c r="G161" s="773"/>
      <c r="H161" s="616"/>
      <c r="I161" s="788"/>
      <c r="J161" s="652"/>
      <c r="K161" s="647"/>
      <c r="L161" s="662"/>
      <c r="M161" s="667">
        <v>50000</v>
      </c>
      <c r="N161" s="673"/>
      <c r="O161" s="657"/>
    </row>
    <row r="162" spans="1:16" s="770" customFormat="1" x14ac:dyDescent="0.2">
      <c r="A162" s="776">
        <v>43479</v>
      </c>
      <c r="B162" s="774">
        <v>451</v>
      </c>
      <c r="C162" s="774"/>
      <c r="D162" s="772" t="s">
        <v>647</v>
      </c>
      <c r="E162" s="773"/>
      <c r="F162" s="773"/>
      <c r="G162" s="773"/>
      <c r="H162" s="616"/>
      <c r="I162" s="788"/>
      <c r="J162" s="652"/>
      <c r="K162" s="647"/>
      <c r="L162" s="662"/>
      <c r="M162" s="667">
        <v>180000</v>
      </c>
      <c r="N162" s="673"/>
      <c r="O162" s="657"/>
    </row>
    <row r="163" spans="1:16" x14ac:dyDescent="0.2">
      <c r="A163" s="510"/>
      <c r="B163" s="490"/>
      <c r="C163" s="490"/>
      <c r="D163" s="491" t="s">
        <v>402</v>
      </c>
      <c r="E163" s="492"/>
      <c r="F163" s="493">
        <f>SUM(F89:F158)</f>
        <v>585895</v>
      </c>
      <c r="G163" s="493">
        <f>SUM(G89:G158)</f>
        <v>570741</v>
      </c>
      <c r="H163" s="789">
        <f>SUM(H89:H160)</f>
        <v>1315083</v>
      </c>
      <c r="I163" s="789">
        <f t="shared" ref="I163:L163" si="3">SUM(I89:I160)</f>
        <v>1652117</v>
      </c>
      <c r="J163" s="645">
        <f t="shared" si="3"/>
        <v>4541040</v>
      </c>
      <c r="K163" s="645">
        <f t="shared" si="3"/>
        <v>4800400</v>
      </c>
      <c r="L163" s="645">
        <f t="shared" si="3"/>
        <v>3717081</v>
      </c>
      <c r="M163" s="645">
        <f>SUM(M89:M162)</f>
        <v>1870555</v>
      </c>
      <c r="N163" s="645">
        <f>SUM(N89:N162)</f>
        <v>1580000</v>
      </c>
      <c r="O163" s="645">
        <f>SUM(O91:O162)</f>
        <v>1075000</v>
      </c>
    </row>
    <row r="164" spans="1:16" x14ac:dyDescent="0.2">
      <c r="A164" s="510"/>
      <c r="B164" s="490"/>
      <c r="C164" s="490"/>
      <c r="D164" s="515" t="s">
        <v>403</v>
      </c>
      <c r="E164" s="516"/>
      <c r="F164" s="517" t="e">
        <f>F5+F22+F26+F88+F163+#REF!</f>
        <v>#REF!</v>
      </c>
      <c r="G164" s="517" t="e">
        <f>SUM(G22+G26+G88+G163+#REF!)</f>
        <v>#REF!</v>
      </c>
      <c r="H164" s="617">
        <f>SUM(H5+H22+H26+H88+H163)</f>
        <v>1588140</v>
      </c>
      <c r="I164" s="617">
        <f>SUM(I5+I22+I26+I88+I163)</f>
        <v>1796803</v>
      </c>
      <c r="J164" s="655">
        <f>SUM(J5+J22+J26+J88+J163)</f>
        <v>4883140</v>
      </c>
      <c r="K164" s="650">
        <f>SUM(K5+K22+K26+K88+K163)</f>
        <v>5168556</v>
      </c>
      <c r="L164" s="665">
        <f>SUM(L163+L88+L26+L22+L5)</f>
        <v>3852357</v>
      </c>
      <c r="M164" s="670">
        <f>SUM(M5+M22+M26+M88+M163)</f>
        <v>2133955</v>
      </c>
      <c r="N164" s="670">
        <f>SUM(N5+N22+N26+N88+N163)</f>
        <v>1640000</v>
      </c>
      <c r="O164" s="670">
        <f>SUM(O5+O22+O26+O88+O163)</f>
        <v>1435000</v>
      </c>
    </row>
    <row r="175" spans="1:16" x14ac:dyDescent="0.2">
      <c r="F175" s="518"/>
      <c r="G175" s="518"/>
      <c r="H175" s="518"/>
      <c r="I175" s="518"/>
      <c r="J175" s="518"/>
      <c r="K175" s="518"/>
      <c r="L175" s="518"/>
      <c r="M175" s="727"/>
      <c r="N175" s="518"/>
      <c r="O175" s="518"/>
      <c r="P175" s="518"/>
    </row>
    <row r="176" spans="1:16" x14ac:dyDescent="0.2">
      <c r="F176" s="518"/>
      <c r="G176" s="518"/>
      <c r="H176" s="518"/>
      <c r="I176" s="518"/>
      <c r="J176" s="518"/>
      <c r="K176" s="518"/>
      <c r="L176" s="518"/>
      <c r="M176" s="727"/>
      <c r="N176" s="518"/>
      <c r="O176" s="518"/>
      <c r="P176" s="518"/>
    </row>
    <row r="177" spans="6:16" x14ac:dyDescent="0.2">
      <c r="F177" s="518"/>
      <c r="G177" s="518"/>
      <c r="H177" s="518"/>
      <c r="I177" s="518"/>
      <c r="J177" s="518"/>
      <c r="K177" s="518"/>
      <c r="L177" s="518"/>
      <c r="M177" s="727"/>
      <c r="N177" s="518"/>
      <c r="O177" s="518"/>
      <c r="P177" s="518"/>
    </row>
    <row r="178" spans="6:16" x14ac:dyDescent="0.2">
      <c r="M178" s="3"/>
      <c r="N178" s="3"/>
      <c r="O178" s="3"/>
    </row>
  </sheetData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70"/>
  <sheetViews>
    <sheetView topLeftCell="A49" workbookViewId="0">
      <selection activeCell="E59" sqref="E59"/>
    </sheetView>
  </sheetViews>
  <sheetFormatPr defaultRowHeight="12.75" x14ac:dyDescent="0.2"/>
  <cols>
    <col min="1" max="1" width="23.5703125" style="770" customWidth="1"/>
    <col min="2" max="2" width="16.42578125" style="770" customWidth="1"/>
    <col min="3" max="3" width="13.7109375" style="770" customWidth="1"/>
    <col min="4" max="4" width="14.85546875" style="770" customWidth="1"/>
    <col min="5" max="5" width="16" style="770" customWidth="1"/>
    <col min="6" max="6" width="13.85546875" style="770" customWidth="1"/>
    <col min="7" max="7" width="14" style="770" customWidth="1"/>
    <col min="8" max="8" width="13.42578125" style="770" customWidth="1"/>
    <col min="9" max="16384" width="9.140625" style="770"/>
  </cols>
  <sheetData>
    <row r="1" spans="1:13" ht="15.75" x14ac:dyDescent="0.25">
      <c r="A1" s="519" t="s">
        <v>404</v>
      </c>
    </row>
    <row r="2" spans="1:13" ht="26.25" x14ac:dyDescent="0.25">
      <c r="A2" s="520" t="s">
        <v>588</v>
      </c>
      <c r="B2" s="521" t="s">
        <v>405</v>
      </c>
      <c r="C2" s="521" t="s">
        <v>577</v>
      </c>
      <c r="D2" s="521" t="s">
        <v>406</v>
      </c>
      <c r="E2" s="521" t="s">
        <v>578</v>
      </c>
      <c r="F2" s="521" t="s">
        <v>407</v>
      </c>
      <c r="G2" s="522" t="s">
        <v>408</v>
      </c>
      <c r="H2" s="794" t="s">
        <v>579</v>
      </c>
    </row>
    <row r="3" spans="1:13" ht="28.5" customHeight="1" x14ac:dyDescent="0.2">
      <c r="A3" s="781" t="s">
        <v>589</v>
      </c>
      <c r="B3" s="523">
        <v>404358</v>
      </c>
      <c r="C3" s="523">
        <v>445712</v>
      </c>
      <c r="D3" s="523">
        <v>483993</v>
      </c>
      <c r="E3" s="523">
        <v>492357</v>
      </c>
      <c r="F3" s="523">
        <v>597327</v>
      </c>
      <c r="G3" s="795">
        <v>627000</v>
      </c>
      <c r="H3" s="796">
        <v>658000</v>
      </c>
    </row>
    <row r="4" spans="1:13" ht="27.75" customHeight="1" x14ac:dyDescent="0.2">
      <c r="A4" s="781" t="s">
        <v>409</v>
      </c>
      <c r="B4" s="523">
        <v>12031</v>
      </c>
      <c r="C4" s="523">
        <v>2093</v>
      </c>
      <c r="D4" s="523">
        <v>0</v>
      </c>
      <c r="E4" s="523">
        <v>1532</v>
      </c>
      <c r="F4" s="523">
        <v>0</v>
      </c>
      <c r="G4" s="795">
        <v>0</v>
      </c>
      <c r="H4" s="796">
        <v>0</v>
      </c>
      <c r="L4" s="524"/>
      <c r="M4" s="524"/>
    </row>
    <row r="5" spans="1:13" ht="26.25" customHeight="1" x14ac:dyDescent="0.2">
      <c r="A5" s="781" t="s">
        <v>410</v>
      </c>
      <c r="B5" s="523">
        <v>19456</v>
      </c>
      <c r="C5" s="523">
        <v>17110</v>
      </c>
      <c r="D5" s="523">
        <v>21080</v>
      </c>
      <c r="E5" s="523">
        <v>21080</v>
      </c>
      <c r="F5" s="523">
        <v>27650</v>
      </c>
      <c r="G5" s="795">
        <v>28350</v>
      </c>
      <c r="H5" s="796">
        <v>28950</v>
      </c>
      <c r="L5" s="524"/>
      <c r="M5" s="524"/>
    </row>
    <row r="6" spans="1:13" ht="27.75" customHeight="1" x14ac:dyDescent="0.2">
      <c r="A6" s="781" t="s">
        <v>411</v>
      </c>
      <c r="B6" s="523">
        <v>788</v>
      </c>
      <c r="C6" s="523">
        <v>1030</v>
      </c>
      <c r="D6" s="523">
        <v>1280</v>
      </c>
      <c r="E6" s="523">
        <v>1280</v>
      </c>
      <c r="F6" s="523">
        <v>280</v>
      </c>
      <c r="G6" s="795">
        <v>300</v>
      </c>
      <c r="H6" s="796">
        <v>300</v>
      </c>
    </row>
    <row r="7" spans="1:13" ht="27.75" customHeight="1" x14ac:dyDescent="0.2">
      <c r="A7" s="781" t="s">
        <v>580</v>
      </c>
      <c r="B7" s="523">
        <v>0</v>
      </c>
      <c r="C7" s="523">
        <v>4908</v>
      </c>
      <c r="D7" s="523">
        <v>0</v>
      </c>
      <c r="E7" s="523">
        <v>5248</v>
      </c>
      <c r="F7" s="523">
        <v>0</v>
      </c>
      <c r="G7" s="795">
        <v>0</v>
      </c>
      <c r="H7" s="796">
        <v>0</v>
      </c>
    </row>
    <row r="8" spans="1:13" ht="27.75" customHeight="1" x14ac:dyDescent="0.2">
      <c r="A8" s="781" t="s">
        <v>412</v>
      </c>
      <c r="B8" s="523">
        <v>0</v>
      </c>
      <c r="C8" s="523">
        <v>57207</v>
      </c>
      <c r="D8" s="523">
        <v>43000</v>
      </c>
      <c r="E8" s="523">
        <v>43000</v>
      </c>
      <c r="F8" s="523">
        <v>17000</v>
      </c>
      <c r="G8" s="795">
        <v>17000</v>
      </c>
      <c r="H8" s="796">
        <v>17000</v>
      </c>
    </row>
    <row r="9" spans="1:13" ht="27.75" customHeight="1" x14ac:dyDescent="0.2">
      <c r="A9" s="781" t="s">
        <v>584</v>
      </c>
      <c r="B9" s="523">
        <v>152</v>
      </c>
      <c r="C9" s="523">
        <v>209</v>
      </c>
      <c r="D9" s="523">
        <v>20230</v>
      </c>
      <c r="E9" s="523">
        <v>35300</v>
      </c>
      <c r="F9" s="523">
        <v>66700</v>
      </c>
      <c r="G9" s="795">
        <v>66700</v>
      </c>
      <c r="H9" s="796">
        <v>66700</v>
      </c>
    </row>
    <row r="10" spans="1:13" ht="34.5" customHeight="1" x14ac:dyDescent="0.2">
      <c r="A10" s="781" t="s">
        <v>413</v>
      </c>
      <c r="B10" s="523">
        <v>236306</v>
      </c>
      <c r="C10" s="523">
        <v>279902</v>
      </c>
      <c r="D10" s="523">
        <v>337491</v>
      </c>
      <c r="E10" s="523">
        <v>337491</v>
      </c>
      <c r="F10" s="523">
        <v>380182</v>
      </c>
      <c r="G10" s="795">
        <v>398900</v>
      </c>
      <c r="H10" s="796">
        <v>418800</v>
      </c>
    </row>
    <row r="11" spans="1:13" ht="33.75" customHeight="1" x14ac:dyDescent="0.2">
      <c r="A11" s="781" t="s">
        <v>414</v>
      </c>
      <c r="B11" s="523">
        <v>103030</v>
      </c>
      <c r="C11" s="523">
        <v>135683</v>
      </c>
      <c r="D11" s="523">
        <v>151095</v>
      </c>
      <c r="E11" s="523">
        <v>157295</v>
      </c>
      <c r="F11" s="523">
        <v>201210</v>
      </c>
      <c r="G11" s="795">
        <v>211800</v>
      </c>
      <c r="H11" s="796">
        <v>221900</v>
      </c>
    </row>
    <row r="12" spans="1:13" ht="33.75" customHeight="1" x14ac:dyDescent="0.2">
      <c r="A12" s="781" t="s">
        <v>590</v>
      </c>
      <c r="B12" s="523">
        <v>1063</v>
      </c>
      <c r="C12" s="523">
        <v>1418</v>
      </c>
      <c r="D12" s="523">
        <v>1200</v>
      </c>
      <c r="E12" s="523">
        <v>1200</v>
      </c>
      <c r="F12" s="523">
        <v>1500</v>
      </c>
      <c r="G12" s="795">
        <v>1500</v>
      </c>
      <c r="H12" s="796">
        <v>1500</v>
      </c>
    </row>
    <row r="13" spans="1:13" ht="34.5" customHeight="1" x14ac:dyDescent="0.2">
      <c r="A13" s="781" t="s">
        <v>585</v>
      </c>
      <c r="B13" s="523">
        <v>0</v>
      </c>
      <c r="C13" s="523">
        <v>12000</v>
      </c>
      <c r="D13" s="523">
        <v>0</v>
      </c>
      <c r="E13" s="523">
        <v>0</v>
      </c>
      <c r="F13" s="523">
        <v>10700</v>
      </c>
      <c r="G13" s="795">
        <v>11000</v>
      </c>
      <c r="H13" s="796">
        <v>11500</v>
      </c>
    </row>
    <row r="14" spans="1:13" ht="21.75" customHeight="1" x14ac:dyDescent="0.2">
      <c r="A14" s="781" t="s">
        <v>586</v>
      </c>
      <c r="B14" s="523">
        <v>2550</v>
      </c>
      <c r="C14" s="523">
        <v>11000</v>
      </c>
      <c r="D14" s="523">
        <v>13000</v>
      </c>
      <c r="E14" s="523">
        <v>13000</v>
      </c>
      <c r="F14" s="523">
        <v>16000</v>
      </c>
      <c r="G14" s="795">
        <v>16000</v>
      </c>
      <c r="H14" s="796">
        <v>17000</v>
      </c>
    </row>
    <row r="15" spans="1:13" ht="30" customHeight="1" x14ac:dyDescent="0.2">
      <c r="A15" s="781" t="s">
        <v>415</v>
      </c>
      <c r="B15" s="523">
        <v>5360</v>
      </c>
      <c r="C15" s="523">
        <v>6506</v>
      </c>
      <c r="D15" s="523">
        <v>6800</v>
      </c>
      <c r="E15" s="523">
        <v>6800</v>
      </c>
      <c r="F15" s="523">
        <v>6800</v>
      </c>
      <c r="G15" s="795">
        <v>6800</v>
      </c>
      <c r="H15" s="796">
        <v>6800</v>
      </c>
    </row>
    <row r="16" spans="1:13" ht="26.25" customHeight="1" x14ac:dyDescent="0.2">
      <c r="A16" s="781" t="s">
        <v>416</v>
      </c>
      <c r="B16" s="523">
        <v>17827</v>
      </c>
      <c r="C16" s="523">
        <v>18255</v>
      </c>
      <c r="D16" s="523">
        <v>15800</v>
      </c>
      <c r="E16" s="523">
        <v>19190</v>
      </c>
      <c r="F16" s="523">
        <v>28560</v>
      </c>
      <c r="G16" s="795">
        <v>28700</v>
      </c>
      <c r="H16" s="796">
        <v>28700</v>
      </c>
    </row>
    <row r="17" spans="1:8" ht="23.25" customHeight="1" x14ac:dyDescent="0.2">
      <c r="A17" s="781" t="s">
        <v>417</v>
      </c>
      <c r="B17" s="523">
        <v>7968</v>
      </c>
      <c r="C17" s="523">
        <v>9042</v>
      </c>
      <c r="D17" s="523">
        <v>8880</v>
      </c>
      <c r="E17" s="523">
        <v>9680</v>
      </c>
      <c r="F17" s="523">
        <v>13000</v>
      </c>
      <c r="G17" s="795">
        <v>13500</v>
      </c>
      <c r="H17" s="796">
        <v>14000</v>
      </c>
    </row>
    <row r="18" spans="1:8" ht="24.75" customHeight="1" x14ac:dyDescent="0.25">
      <c r="A18" s="525" t="s">
        <v>581</v>
      </c>
      <c r="B18" s="523">
        <f t="shared" ref="B18:H18" si="0">SUM(B3:B17)</f>
        <v>810889</v>
      </c>
      <c r="C18" s="523">
        <f t="shared" si="0"/>
        <v>1002075</v>
      </c>
      <c r="D18" s="523">
        <f t="shared" si="0"/>
        <v>1103849</v>
      </c>
      <c r="E18" s="523">
        <f t="shared" si="0"/>
        <v>1144453</v>
      </c>
      <c r="F18" s="523">
        <f t="shared" si="0"/>
        <v>1366909</v>
      </c>
      <c r="G18" s="795">
        <f t="shared" si="0"/>
        <v>1427550</v>
      </c>
      <c r="H18" s="796">
        <f t="shared" si="0"/>
        <v>1491150</v>
      </c>
    </row>
    <row r="19" spans="1:8" ht="15.75" x14ac:dyDescent="0.25">
      <c r="A19" s="526" t="s">
        <v>418</v>
      </c>
      <c r="B19" s="528">
        <v>2017</v>
      </c>
      <c r="C19" s="527">
        <v>2018</v>
      </c>
      <c r="D19" s="528">
        <v>2019</v>
      </c>
      <c r="E19" s="528">
        <v>2019</v>
      </c>
      <c r="F19" s="527">
        <v>2020</v>
      </c>
      <c r="G19" s="527">
        <v>2021</v>
      </c>
      <c r="H19" s="527">
        <v>2022</v>
      </c>
    </row>
    <row r="20" spans="1:8" x14ac:dyDescent="0.2">
      <c r="A20" s="530" t="s">
        <v>419</v>
      </c>
      <c r="B20" s="532" t="s">
        <v>8</v>
      </c>
      <c r="C20" s="532" t="s">
        <v>8</v>
      </c>
      <c r="D20" s="532" t="s">
        <v>9</v>
      </c>
      <c r="E20" s="531" t="s">
        <v>34</v>
      </c>
      <c r="F20" s="532" t="s">
        <v>9</v>
      </c>
      <c r="G20" s="533" t="s">
        <v>9</v>
      </c>
      <c r="H20" s="533" t="s">
        <v>9</v>
      </c>
    </row>
    <row r="21" spans="1:8" x14ac:dyDescent="0.2">
      <c r="A21" s="534" t="s">
        <v>420</v>
      </c>
      <c r="B21" s="536">
        <v>136717</v>
      </c>
      <c r="C21" s="535">
        <v>167829</v>
      </c>
      <c r="D21" s="536">
        <v>175600</v>
      </c>
      <c r="E21" s="536">
        <v>179300</v>
      </c>
      <c r="F21" s="535">
        <v>229213</v>
      </c>
      <c r="G21" s="535">
        <v>240300</v>
      </c>
      <c r="H21" s="535">
        <v>252800</v>
      </c>
    </row>
    <row r="22" spans="1:8" x14ac:dyDescent="0.2">
      <c r="A22" s="534" t="s">
        <v>421</v>
      </c>
      <c r="B22" s="536">
        <v>48069</v>
      </c>
      <c r="C22" s="535">
        <v>61841</v>
      </c>
      <c r="D22" s="536">
        <v>64850</v>
      </c>
      <c r="E22" s="536">
        <v>65150</v>
      </c>
      <c r="F22" s="535">
        <v>82600</v>
      </c>
      <c r="G22" s="535">
        <v>86400</v>
      </c>
      <c r="H22" s="535">
        <v>90400</v>
      </c>
    </row>
    <row r="23" spans="1:8" x14ac:dyDescent="0.2">
      <c r="A23" s="534" t="s">
        <v>422</v>
      </c>
      <c r="B23" s="536">
        <v>30212</v>
      </c>
      <c r="C23" s="535">
        <v>32529</v>
      </c>
      <c r="D23" s="536">
        <v>23210</v>
      </c>
      <c r="E23" s="536">
        <v>25367</v>
      </c>
      <c r="F23" s="535">
        <v>32650</v>
      </c>
      <c r="G23" s="535">
        <v>32550</v>
      </c>
      <c r="H23" s="535">
        <v>33550</v>
      </c>
    </row>
    <row r="24" spans="1:8" x14ac:dyDescent="0.2">
      <c r="A24" s="534" t="s">
        <v>423</v>
      </c>
      <c r="B24" s="536">
        <v>2166</v>
      </c>
      <c r="C24" s="535">
        <v>2154</v>
      </c>
      <c r="D24" s="536">
        <v>2100</v>
      </c>
      <c r="E24" s="536">
        <v>2132</v>
      </c>
      <c r="F24" s="535">
        <v>2300</v>
      </c>
      <c r="G24" s="535">
        <v>2300</v>
      </c>
      <c r="H24" s="535">
        <v>2300</v>
      </c>
    </row>
    <row r="25" spans="1:8" x14ac:dyDescent="0.2">
      <c r="A25" s="530" t="s">
        <v>424</v>
      </c>
      <c r="B25" s="538">
        <f>SUM(B21:B24)</f>
        <v>217164</v>
      </c>
      <c r="C25" s="537">
        <f t="shared" ref="C25:F25" si="1">SUM(C21:C24)</f>
        <v>264353</v>
      </c>
      <c r="D25" s="538">
        <f t="shared" si="1"/>
        <v>265760</v>
      </c>
      <c r="E25" s="538">
        <f>SUM(E21:E24)</f>
        <v>271949</v>
      </c>
      <c r="F25" s="537">
        <f t="shared" si="1"/>
        <v>346763</v>
      </c>
      <c r="G25" s="537">
        <f>SUM(G21:G24)</f>
        <v>361550</v>
      </c>
      <c r="H25" s="537">
        <f>SUM(H21:H24)</f>
        <v>379050</v>
      </c>
    </row>
    <row r="26" spans="1:8" x14ac:dyDescent="0.2">
      <c r="A26" s="530" t="s">
        <v>425</v>
      </c>
      <c r="B26" s="538"/>
      <c r="C26" s="537"/>
      <c r="D26" s="538"/>
      <c r="E26" s="538"/>
      <c r="F26" s="537"/>
      <c r="G26" s="537"/>
      <c r="H26" s="537"/>
    </row>
    <row r="27" spans="1:8" x14ac:dyDescent="0.2">
      <c r="A27" s="534" t="s">
        <v>420</v>
      </c>
      <c r="B27" s="536">
        <v>141443</v>
      </c>
      <c r="C27" s="535">
        <v>143828</v>
      </c>
      <c r="D27" s="536">
        <v>168273</v>
      </c>
      <c r="E27" s="536">
        <v>170300</v>
      </c>
      <c r="F27" s="535">
        <v>202214</v>
      </c>
      <c r="G27" s="535">
        <v>212400</v>
      </c>
      <c r="H27" s="535">
        <v>222800</v>
      </c>
    </row>
    <row r="28" spans="1:8" x14ac:dyDescent="0.2">
      <c r="A28" s="534" t="s">
        <v>421</v>
      </c>
      <c r="B28" s="536">
        <v>49618</v>
      </c>
      <c r="C28" s="535">
        <v>53260</v>
      </c>
      <c r="D28" s="536">
        <v>62170</v>
      </c>
      <c r="E28" s="536">
        <v>62450</v>
      </c>
      <c r="F28" s="535">
        <v>74600</v>
      </c>
      <c r="G28" s="535">
        <v>78200</v>
      </c>
      <c r="H28" s="535">
        <v>82100</v>
      </c>
    </row>
    <row r="29" spans="1:8" x14ac:dyDescent="0.2">
      <c r="A29" s="534" t="s">
        <v>422</v>
      </c>
      <c r="B29" s="536">
        <v>31345</v>
      </c>
      <c r="C29" s="535">
        <v>29881</v>
      </c>
      <c r="D29" s="536">
        <v>24500</v>
      </c>
      <c r="E29" s="536">
        <v>22870</v>
      </c>
      <c r="F29" s="535">
        <v>33130</v>
      </c>
      <c r="G29" s="535">
        <v>35430</v>
      </c>
      <c r="H29" s="535">
        <v>36400</v>
      </c>
    </row>
    <row r="30" spans="1:8" x14ac:dyDescent="0.2">
      <c r="A30" s="534" t="s">
        <v>423</v>
      </c>
      <c r="B30" s="536">
        <v>1518</v>
      </c>
      <c r="C30" s="535">
        <v>1541</v>
      </c>
      <c r="D30" s="536">
        <v>2100</v>
      </c>
      <c r="E30" s="536">
        <v>2100</v>
      </c>
      <c r="F30" s="535">
        <v>2300</v>
      </c>
      <c r="G30" s="535">
        <v>2300</v>
      </c>
      <c r="H30" s="535">
        <v>2300</v>
      </c>
    </row>
    <row r="31" spans="1:8" x14ac:dyDescent="0.2">
      <c r="A31" s="530" t="s">
        <v>424</v>
      </c>
      <c r="B31" s="538">
        <f>SUM(B27:B30)</f>
        <v>223924</v>
      </c>
      <c r="C31" s="537">
        <f t="shared" ref="C31:F31" si="2">SUM(C27:C30)</f>
        <v>228510</v>
      </c>
      <c r="D31" s="538">
        <f t="shared" si="2"/>
        <v>257043</v>
      </c>
      <c r="E31" s="538">
        <f>SUM(E27:E30)</f>
        <v>257720</v>
      </c>
      <c r="F31" s="537">
        <f t="shared" si="2"/>
        <v>312244</v>
      </c>
      <c r="G31" s="537">
        <f>SUM(G27:G30)</f>
        <v>328330</v>
      </c>
      <c r="H31" s="537">
        <f>SUM(H27:H30)</f>
        <v>343600</v>
      </c>
    </row>
    <row r="32" spans="1:8" x14ac:dyDescent="0.2">
      <c r="A32" s="530" t="s">
        <v>426</v>
      </c>
      <c r="B32" s="536"/>
      <c r="C32" s="535"/>
      <c r="D32" s="536"/>
      <c r="E32" s="536"/>
      <c r="F32" s="535"/>
      <c r="G32" s="535"/>
      <c r="H32" s="535"/>
    </row>
    <row r="33" spans="1:8" x14ac:dyDescent="0.2">
      <c r="A33" s="534" t="s">
        <v>420</v>
      </c>
      <c r="B33" s="536">
        <v>91515</v>
      </c>
      <c r="C33" s="535">
        <v>111851</v>
      </c>
      <c r="D33" s="536">
        <v>127000</v>
      </c>
      <c r="E33" s="536">
        <v>127000</v>
      </c>
      <c r="F33" s="535">
        <v>139100</v>
      </c>
      <c r="G33" s="535">
        <v>146000</v>
      </c>
      <c r="H33" s="535">
        <v>153300</v>
      </c>
    </row>
    <row r="34" spans="1:8" x14ac:dyDescent="0.2">
      <c r="A34" s="534" t="s">
        <v>421</v>
      </c>
      <c r="B34" s="536">
        <v>31891</v>
      </c>
      <c r="C34" s="535">
        <v>41045</v>
      </c>
      <c r="D34" s="536">
        <v>46000</v>
      </c>
      <c r="E34" s="536">
        <v>46000</v>
      </c>
      <c r="F34" s="535">
        <v>51370</v>
      </c>
      <c r="G34" s="535">
        <v>53900</v>
      </c>
      <c r="H34" s="535">
        <v>56600</v>
      </c>
    </row>
    <row r="35" spans="1:8" x14ac:dyDescent="0.2">
      <c r="A35" s="534" t="s">
        <v>422</v>
      </c>
      <c r="B35" s="536">
        <v>22192</v>
      </c>
      <c r="C35" s="535">
        <v>22952</v>
      </c>
      <c r="D35" s="536">
        <v>21990</v>
      </c>
      <c r="E35" s="536">
        <v>24380</v>
      </c>
      <c r="F35" s="535">
        <v>25640</v>
      </c>
      <c r="G35" s="535">
        <v>26100</v>
      </c>
      <c r="H35" s="535">
        <v>27100</v>
      </c>
    </row>
    <row r="36" spans="1:8" x14ac:dyDescent="0.2">
      <c r="A36" s="534" t="s">
        <v>423</v>
      </c>
      <c r="B36" s="536">
        <v>440</v>
      </c>
      <c r="C36" s="535">
        <v>2186</v>
      </c>
      <c r="D36" s="536">
        <v>500</v>
      </c>
      <c r="E36" s="536">
        <v>500</v>
      </c>
      <c r="F36" s="535">
        <v>400</v>
      </c>
      <c r="G36" s="535">
        <v>500</v>
      </c>
      <c r="H36" s="535">
        <v>500</v>
      </c>
    </row>
    <row r="37" spans="1:8" x14ac:dyDescent="0.2">
      <c r="A37" s="530" t="s">
        <v>225</v>
      </c>
      <c r="B37" s="537">
        <f>SUM(B33:B36)</f>
        <v>146038</v>
      </c>
      <c r="C37" s="537">
        <f t="shared" ref="C37:F37" si="3">SUM(C33:C36)</f>
        <v>178034</v>
      </c>
      <c r="D37" s="538">
        <f t="shared" si="3"/>
        <v>195490</v>
      </c>
      <c r="E37" s="538">
        <f>SUM(E33:E36)</f>
        <v>197880</v>
      </c>
      <c r="F37" s="537">
        <f t="shared" si="3"/>
        <v>216510</v>
      </c>
      <c r="G37" s="537">
        <f>SUM(G33:G36)</f>
        <v>226500</v>
      </c>
      <c r="H37" s="537">
        <f>SUM(H33:H36)</f>
        <v>237500</v>
      </c>
    </row>
    <row r="38" spans="1:8" x14ac:dyDescent="0.2">
      <c r="A38" s="530" t="s">
        <v>427</v>
      </c>
      <c r="B38" s="536"/>
      <c r="C38" s="535"/>
      <c r="D38" s="536"/>
      <c r="E38" s="536"/>
      <c r="F38" s="535"/>
      <c r="G38" s="535"/>
      <c r="H38" s="535"/>
    </row>
    <row r="39" spans="1:8" x14ac:dyDescent="0.2">
      <c r="A39" s="534" t="s">
        <v>420</v>
      </c>
      <c r="B39" s="536">
        <v>20806</v>
      </c>
      <c r="C39" s="535">
        <v>23959</v>
      </c>
      <c r="D39" s="536">
        <v>35500</v>
      </c>
      <c r="E39" s="536">
        <v>35500</v>
      </c>
      <c r="F39" s="535">
        <v>44550</v>
      </c>
      <c r="G39" s="535">
        <v>46700</v>
      </c>
      <c r="H39" s="535">
        <v>49000</v>
      </c>
    </row>
    <row r="40" spans="1:8" x14ac:dyDescent="0.2">
      <c r="A40" s="534" t="s">
        <v>421</v>
      </c>
      <c r="B40" s="536">
        <v>7351</v>
      </c>
      <c r="C40" s="535">
        <v>8925</v>
      </c>
      <c r="D40" s="536">
        <v>13000</v>
      </c>
      <c r="E40" s="536">
        <v>13000</v>
      </c>
      <c r="F40" s="535">
        <v>16460</v>
      </c>
      <c r="G40" s="535">
        <v>17200</v>
      </c>
      <c r="H40" s="535">
        <v>18000</v>
      </c>
    </row>
    <row r="41" spans="1:8" x14ac:dyDescent="0.2">
      <c r="A41" s="534" t="s">
        <v>422</v>
      </c>
      <c r="B41" s="536">
        <v>4153</v>
      </c>
      <c r="C41" s="535">
        <v>3692</v>
      </c>
      <c r="D41" s="536">
        <v>3748</v>
      </c>
      <c r="E41" s="536">
        <v>5948</v>
      </c>
      <c r="F41" s="535">
        <v>10132</v>
      </c>
      <c r="G41" s="535">
        <v>10200</v>
      </c>
      <c r="H41" s="535">
        <v>10400</v>
      </c>
    </row>
    <row r="42" spans="1:8" x14ac:dyDescent="0.2">
      <c r="A42" s="534" t="s">
        <v>423</v>
      </c>
      <c r="B42" s="536">
        <v>162</v>
      </c>
      <c r="C42" s="535">
        <v>207</v>
      </c>
      <c r="D42" s="536">
        <v>400</v>
      </c>
      <c r="E42" s="536">
        <v>400</v>
      </c>
      <c r="F42" s="535">
        <v>300</v>
      </c>
      <c r="G42" s="535">
        <v>400</v>
      </c>
      <c r="H42" s="535">
        <v>400</v>
      </c>
    </row>
    <row r="43" spans="1:8" x14ac:dyDescent="0.2">
      <c r="A43" s="530" t="s">
        <v>225</v>
      </c>
      <c r="B43" s="538">
        <f>SUM(B39:B42)</f>
        <v>32472</v>
      </c>
      <c r="C43" s="537">
        <f t="shared" ref="C43:F43" si="4">SUM(C39:C42)</f>
        <v>36783</v>
      </c>
      <c r="D43" s="538">
        <f t="shared" si="4"/>
        <v>52648</v>
      </c>
      <c r="E43" s="538">
        <f>SUM(E39:E42)</f>
        <v>54848</v>
      </c>
      <c r="F43" s="537">
        <f t="shared" si="4"/>
        <v>71442</v>
      </c>
      <c r="G43" s="537">
        <f>SUM(G39:G42)</f>
        <v>74500</v>
      </c>
      <c r="H43" s="537">
        <f>SUM(H39:H42)</f>
        <v>77800</v>
      </c>
    </row>
    <row r="44" spans="1:8" x14ac:dyDescent="0.2">
      <c r="A44" s="530" t="s">
        <v>428</v>
      </c>
      <c r="B44" s="536"/>
      <c r="C44" s="535"/>
      <c r="D44" s="536"/>
      <c r="E44" s="536"/>
      <c r="F44" s="535"/>
      <c r="G44" s="535"/>
      <c r="H44" s="535"/>
    </row>
    <row r="45" spans="1:8" x14ac:dyDescent="0.2">
      <c r="A45" s="534" t="s">
        <v>420</v>
      </c>
      <c r="B45" s="536">
        <v>25227</v>
      </c>
      <c r="C45" s="535">
        <v>30552</v>
      </c>
      <c r="D45" s="536">
        <v>43400</v>
      </c>
      <c r="E45" s="536">
        <v>43400</v>
      </c>
      <c r="F45" s="535">
        <v>51454</v>
      </c>
      <c r="G45" s="535">
        <v>54000</v>
      </c>
      <c r="H45" s="535">
        <v>56700</v>
      </c>
    </row>
    <row r="46" spans="1:8" x14ac:dyDescent="0.2">
      <c r="A46" s="534" t="s">
        <v>421</v>
      </c>
      <c r="B46" s="536">
        <v>8838</v>
      </c>
      <c r="C46" s="535">
        <v>10654</v>
      </c>
      <c r="D46" s="536">
        <v>16000</v>
      </c>
      <c r="E46" s="536">
        <v>16000</v>
      </c>
      <c r="F46" s="535">
        <v>18500</v>
      </c>
      <c r="G46" s="535">
        <v>19500</v>
      </c>
      <c r="H46" s="535">
        <v>20400</v>
      </c>
    </row>
    <row r="47" spans="1:8" x14ac:dyDescent="0.2">
      <c r="A47" s="534" t="s">
        <v>422</v>
      </c>
      <c r="B47" s="536">
        <v>15770</v>
      </c>
      <c r="C47" s="535">
        <v>55893</v>
      </c>
      <c r="D47" s="536">
        <v>56795</v>
      </c>
      <c r="E47" s="536">
        <v>75225</v>
      </c>
      <c r="F47" s="535">
        <v>73511</v>
      </c>
      <c r="G47" s="535">
        <v>73700</v>
      </c>
      <c r="H47" s="535">
        <v>74100</v>
      </c>
    </row>
    <row r="48" spans="1:8" x14ac:dyDescent="0.2">
      <c r="A48" s="534" t="s">
        <v>423</v>
      </c>
      <c r="B48" s="536">
        <v>35</v>
      </c>
      <c r="C48" s="535">
        <v>36</v>
      </c>
      <c r="D48" s="536">
        <v>200</v>
      </c>
      <c r="E48" s="536">
        <v>200</v>
      </c>
      <c r="F48" s="535">
        <v>200</v>
      </c>
      <c r="G48" s="535">
        <v>300</v>
      </c>
      <c r="H48" s="535">
        <v>300</v>
      </c>
    </row>
    <row r="49" spans="1:8" x14ac:dyDescent="0.2">
      <c r="A49" s="530" t="s">
        <v>225</v>
      </c>
      <c r="B49" s="538">
        <f t="shared" ref="B49:H49" si="5">SUM(B45:B48)</f>
        <v>49870</v>
      </c>
      <c r="C49" s="537">
        <f t="shared" si="5"/>
        <v>97135</v>
      </c>
      <c r="D49" s="538">
        <f t="shared" si="5"/>
        <v>116395</v>
      </c>
      <c r="E49" s="538">
        <f t="shared" si="5"/>
        <v>134825</v>
      </c>
      <c r="F49" s="537">
        <f t="shared" si="5"/>
        <v>143665</v>
      </c>
      <c r="G49" s="537">
        <f t="shared" si="5"/>
        <v>147500</v>
      </c>
      <c r="H49" s="537">
        <f t="shared" si="5"/>
        <v>151500</v>
      </c>
    </row>
    <row r="50" spans="1:8" x14ac:dyDescent="0.2">
      <c r="A50" s="530" t="s">
        <v>429</v>
      </c>
      <c r="B50" s="536"/>
      <c r="C50" s="535"/>
      <c r="D50" s="536"/>
      <c r="E50" s="536"/>
      <c r="F50" s="535"/>
      <c r="G50" s="535"/>
      <c r="H50" s="535"/>
    </row>
    <row r="51" spans="1:8" x14ac:dyDescent="0.2">
      <c r="A51" s="534" t="s">
        <v>420</v>
      </c>
      <c r="B51" s="536">
        <v>15561</v>
      </c>
      <c r="C51" s="535">
        <v>17210</v>
      </c>
      <c r="D51" s="536">
        <v>21800</v>
      </c>
      <c r="E51" s="536">
        <v>21800</v>
      </c>
      <c r="F51" s="535">
        <v>23340</v>
      </c>
      <c r="G51" s="535">
        <v>24500</v>
      </c>
      <c r="H51" s="535">
        <v>25700</v>
      </c>
    </row>
    <row r="52" spans="1:8" x14ac:dyDescent="0.2">
      <c r="A52" s="534" t="s">
        <v>421</v>
      </c>
      <c r="B52" s="536">
        <v>5484</v>
      </c>
      <c r="C52" s="535">
        <v>6255</v>
      </c>
      <c r="D52" s="536">
        <v>8000</v>
      </c>
      <c r="E52" s="536">
        <v>8000</v>
      </c>
      <c r="F52" s="535">
        <v>8600</v>
      </c>
      <c r="G52" s="535">
        <v>9000</v>
      </c>
      <c r="H52" s="535">
        <v>9400</v>
      </c>
    </row>
    <row r="53" spans="1:8" x14ac:dyDescent="0.2">
      <c r="A53" s="534" t="s">
        <v>422</v>
      </c>
      <c r="B53" s="536">
        <v>6497</v>
      </c>
      <c r="C53" s="535">
        <v>21169</v>
      </c>
      <c r="D53" s="536">
        <v>25358</v>
      </c>
      <c r="E53" s="536">
        <v>27176</v>
      </c>
      <c r="F53" s="535">
        <v>28985</v>
      </c>
      <c r="G53" s="535">
        <v>29200</v>
      </c>
      <c r="H53" s="535">
        <v>29500</v>
      </c>
    </row>
    <row r="54" spans="1:8" x14ac:dyDescent="0.2">
      <c r="A54" s="534" t="s">
        <v>423</v>
      </c>
      <c r="B54" s="536">
        <v>0</v>
      </c>
      <c r="C54" s="535">
        <v>91</v>
      </c>
      <c r="D54" s="536">
        <v>100</v>
      </c>
      <c r="E54" s="536">
        <v>100</v>
      </c>
      <c r="F54" s="535">
        <v>200</v>
      </c>
      <c r="G54" s="535">
        <v>200</v>
      </c>
      <c r="H54" s="535">
        <v>200</v>
      </c>
    </row>
    <row r="55" spans="1:8" x14ac:dyDescent="0.2">
      <c r="A55" s="530" t="s">
        <v>225</v>
      </c>
      <c r="B55" s="538">
        <f t="shared" ref="B55:H55" si="6">SUM(B51:B54)</f>
        <v>27542</v>
      </c>
      <c r="C55" s="537">
        <f t="shared" si="6"/>
        <v>44725</v>
      </c>
      <c r="D55" s="538">
        <f t="shared" si="6"/>
        <v>55258</v>
      </c>
      <c r="E55" s="538">
        <f t="shared" si="6"/>
        <v>57076</v>
      </c>
      <c r="F55" s="537">
        <f t="shared" si="6"/>
        <v>61125</v>
      </c>
      <c r="G55" s="537">
        <f t="shared" si="6"/>
        <v>62900</v>
      </c>
      <c r="H55" s="537">
        <f t="shared" si="6"/>
        <v>64800</v>
      </c>
    </row>
    <row r="56" spans="1:8" x14ac:dyDescent="0.2">
      <c r="A56" s="530" t="s">
        <v>479</v>
      </c>
      <c r="B56" s="538">
        <f>SUM(B25+B31+B37+B43+B49+B55)</f>
        <v>697010</v>
      </c>
      <c r="C56" s="537">
        <f>SUM(C25+C31+C37+C43+C49+C55)</f>
        <v>849540</v>
      </c>
      <c r="D56" s="538">
        <f>SUM(D25+D31+D37+D43+D49+D55)</f>
        <v>942594</v>
      </c>
      <c r="E56" s="538">
        <f>SUM(E55+E49+E43+E37+E31+E25)</f>
        <v>974298</v>
      </c>
      <c r="F56" s="537">
        <f>SUM(F25+F31+F37+F43+F49+F55)</f>
        <v>1151749</v>
      </c>
      <c r="G56" s="537">
        <f>SUM(G25+G31+G37+G43+G49+G55)</f>
        <v>1201280</v>
      </c>
      <c r="H56" s="537">
        <f>SUM(H25+H31+H37+H43+H49+H55)</f>
        <v>1254250</v>
      </c>
    </row>
    <row r="57" spans="1:8" x14ac:dyDescent="0.2">
      <c r="A57" s="530"/>
      <c r="B57" s="538"/>
      <c r="C57" s="537"/>
      <c r="D57" s="538"/>
      <c r="E57" s="538"/>
      <c r="F57" s="537"/>
      <c r="G57" s="537"/>
      <c r="H57" s="537"/>
    </row>
    <row r="58" spans="1:8" x14ac:dyDescent="0.2">
      <c r="A58" s="530" t="s">
        <v>430</v>
      </c>
      <c r="B58" s="539"/>
      <c r="C58" s="539"/>
      <c r="D58" s="539"/>
      <c r="E58" s="539"/>
      <c r="F58" s="539"/>
      <c r="G58" s="540"/>
      <c r="H58" s="540"/>
    </row>
    <row r="59" spans="1:8" x14ac:dyDescent="0.2">
      <c r="A59" s="534" t="s">
        <v>420</v>
      </c>
      <c r="B59" s="536">
        <v>70286</v>
      </c>
      <c r="C59" s="535">
        <v>94789</v>
      </c>
      <c r="D59" s="536">
        <v>109200</v>
      </c>
      <c r="E59" s="536">
        <v>113800</v>
      </c>
      <c r="F59" s="535">
        <v>139850</v>
      </c>
      <c r="G59" s="535">
        <v>147000</v>
      </c>
      <c r="H59" s="535">
        <v>154300</v>
      </c>
    </row>
    <row r="60" spans="1:8" x14ac:dyDescent="0.2">
      <c r="A60" s="534" t="s">
        <v>421</v>
      </c>
      <c r="B60" s="536">
        <v>24217</v>
      </c>
      <c r="C60" s="535">
        <v>32689</v>
      </c>
      <c r="D60" s="536">
        <v>38180</v>
      </c>
      <c r="E60" s="536">
        <v>39280</v>
      </c>
      <c r="F60" s="535">
        <v>52073</v>
      </c>
      <c r="G60" s="535">
        <v>54600</v>
      </c>
      <c r="H60" s="535">
        <v>57300</v>
      </c>
    </row>
    <row r="61" spans="1:8" x14ac:dyDescent="0.2">
      <c r="A61" s="534" t="s">
        <v>422</v>
      </c>
      <c r="B61" s="536">
        <v>17094</v>
      </c>
      <c r="C61" s="535">
        <v>18097</v>
      </c>
      <c r="D61" s="536">
        <v>13575</v>
      </c>
      <c r="E61" s="536">
        <v>14875</v>
      </c>
      <c r="F61" s="535">
        <v>22367</v>
      </c>
      <c r="G61" s="535">
        <v>23700</v>
      </c>
      <c r="H61" s="535">
        <v>24300</v>
      </c>
    </row>
    <row r="62" spans="1:8" x14ac:dyDescent="0.2">
      <c r="A62" s="534" t="s">
        <v>423</v>
      </c>
      <c r="B62" s="536">
        <v>189</v>
      </c>
      <c r="C62" s="535">
        <v>180</v>
      </c>
      <c r="D62" s="536">
        <v>300</v>
      </c>
      <c r="E62" s="536">
        <v>300</v>
      </c>
      <c r="F62" s="535">
        <v>200</v>
      </c>
      <c r="G62" s="535">
        <v>300</v>
      </c>
      <c r="H62" s="535">
        <v>300</v>
      </c>
    </row>
    <row r="63" spans="1:8" x14ac:dyDescent="0.2">
      <c r="A63" s="530" t="s">
        <v>424</v>
      </c>
      <c r="B63" s="538">
        <f>SUM(B59:B62)</f>
        <v>111786</v>
      </c>
      <c r="C63" s="537">
        <f t="shared" ref="C63:H63" si="7">SUM(C59:C62)</f>
        <v>145755</v>
      </c>
      <c r="D63" s="538">
        <f t="shared" si="7"/>
        <v>161255</v>
      </c>
      <c r="E63" s="538">
        <f>SUM(E59:E62)</f>
        <v>168255</v>
      </c>
      <c r="F63" s="537">
        <f t="shared" si="7"/>
        <v>214490</v>
      </c>
      <c r="G63" s="537">
        <f t="shared" si="7"/>
        <v>225600</v>
      </c>
      <c r="H63" s="537">
        <f t="shared" si="7"/>
        <v>236200</v>
      </c>
    </row>
    <row r="64" spans="1:8" ht="15" x14ac:dyDescent="0.25">
      <c r="A64" s="541" t="s">
        <v>582</v>
      </c>
      <c r="B64" s="538">
        <f>SUM(B63+B55+B49+B43+B37+B31+B25)</f>
        <v>808796</v>
      </c>
      <c r="C64" s="537">
        <f>SUM(C63+C55+C49+C43+C37+C31+C25)</f>
        <v>995295</v>
      </c>
      <c r="D64" s="538">
        <f>SUM(D63+D55+D49+D43+D37+D31+D25)</f>
        <v>1103849</v>
      </c>
      <c r="E64" s="538">
        <f>SUM(E56+E63)</f>
        <v>1142553</v>
      </c>
      <c r="F64" s="537">
        <f>SUM(F63+F55+F49+F43+F37+F31+F25)</f>
        <v>1366239</v>
      </c>
      <c r="G64" s="537">
        <f>SUM(G25+G31+G37+G43+G49+G55+G63)</f>
        <v>1426880</v>
      </c>
      <c r="H64" s="537">
        <f>SUM(H25+H31+H37+H43+H49+H55+H63)</f>
        <v>1490450</v>
      </c>
    </row>
    <row r="66" spans="1:8" ht="15" x14ac:dyDescent="0.25">
      <c r="A66" s="897" t="s">
        <v>591</v>
      </c>
      <c r="B66" s="898"/>
      <c r="C66" s="898"/>
    </row>
    <row r="67" spans="1:8" ht="15.75" x14ac:dyDescent="0.25">
      <c r="A67" s="797"/>
    </row>
    <row r="68" spans="1:8" x14ac:dyDescent="0.2">
      <c r="A68" s="798" t="s">
        <v>592</v>
      </c>
      <c r="B68" s="771">
        <v>0</v>
      </c>
      <c r="C68" s="771">
        <v>0</v>
      </c>
      <c r="D68" s="771">
        <v>0</v>
      </c>
      <c r="E68" s="899" t="s">
        <v>593</v>
      </c>
      <c r="F68" s="771">
        <v>0</v>
      </c>
      <c r="G68" s="771">
        <v>0</v>
      </c>
      <c r="H68" s="771">
        <v>0</v>
      </c>
    </row>
    <row r="69" spans="1:8" x14ac:dyDescent="0.2">
      <c r="A69" s="798" t="s">
        <v>583</v>
      </c>
      <c r="B69" s="799">
        <v>0</v>
      </c>
      <c r="C69" s="799">
        <v>0</v>
      </c>
      <c r="D69" s="799">
        <v>0</v>
      </c>
      <c r="E69" s="799">
        <v>4204</v>
      </c>
      <c r="F69" s="799">
        <v>0</v>
      </c>
      <c r="G69" s="799">
        <v>0</v>
      </c>
      <c r="H69" s="799">
        <v>0</v>
      </c>
    </row>
    <row r="70" spans="1:8" x14ac:dyDescent="0.2">
      <c r="A70" s="800"/>
      <c r="B70" s="800"/>
      <c r="C70" s="800"/>
      <c r="D70" s="800"/>
      <c r="E70" s="800"/>
      <c r="F70" s="800"/>
      <c r="G70" s="800"/>
      <c r="H70" s="800"/>
    </row>
  </sheetData>
  <pageMargins left="0.7" right="0.7" top="0.75" bottom="0.75" header="0.3" footer="0.3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B1:O81"/>
  <sheetViews>
    <sheetView topLeftCell="A7" workbookViewId="0">
      <selection activeCell="N10" sqref="N10"/>
    </sheetView>
  </sheetViews>
  <sheetFormatPr defaultRowHeight="12.75" x14ac:dyDescent="0.2"/>
  <cols>
    <col min="1" max="1" width="0.28515625" customWidth="1"/>
    <col min="2" max="2" width="25.7109375" customWidth="1"/>
    <col min="3" max="4" width="7.42578125" customWidth="1"/>
    <col min="5" max="5" width="11.7109375" style="558" customWidth="1"/>
    <col min="6" max="9" width="11.7109375" customWidth="1"/>
    <col min="10" max="10" width="14" hidden="1" customWidth="1"/>
    <col min="11" max="11" width="14" customWidth="1"/>
    <col min="12" max="12" width="12.7109375" customWidth="1"/>
    <col min="13" max="13" width="11.140625" style="7" customWidth="1"/>
    <col min="14" max="14" width="11.5703125" style="7" customWidth="1"/>
    <col min="15" max="15" width="12.5703125" style="7" customWidth="1"/>
  </cols>
  <sheetData>
    <row r="1" spans="2:15" ht="15.75" x14ac:dyDescent="0.25">
      <c r="B1" s="542" t="s">
        <v>431</v>
      </c>
      <c r="C1" s="542"/>
      <c r="D1" s="542"/>
      <c r="E1" s="543"/>
      <c r="F1" s="544"/>
      <c r="G1" s="544"/>
      <c r="H1" s="544"/>
      <c r="I1" s="544"/>
      <c r="J1" s="544"/>
      <c r="K1" s="544"/>
    </row>
    <row r="2" spans="2:15" ht="15" x14ac:dyDescent="0.25">
      <c r="B2" s="988" t="s">
        <v>587</v>
      </c>
      <c r="C2" s="988"/>
      <c r="D2" s="988"/>
      <c r="E2" s="988"/>
      <c r="F2" s="545"/>
      <c r="G2" s="545"/>
      <c r="H2" s="545"/>
      <c r="I2" s="546"/>
      <c r="J2" s="546"/>
      <c r="K2" s="546"/>
    </row>
    <row r="3" spans="2:15" ht="14.25" x14ac:dyDescent="0.2">
      <c r="B3" s="547"/>
      <c r="C3" s="547"/>
      <c r="D3" s="547"/>
      <c r="E3" s="548"/>
      <c r="F3" s="549"/>
      <c r="G3" s="549"/>
      <c r="H3" s="549"/>
      <c r="I3" s="549"/>
      <c r="J3" s="544"/>
      <c r="K3" s="544"/>
    </row>
    <row r="4" spans="2:15" ht="13.5" thickBot="1" x14ac:dyDescent="0.25">
      <c r="B4" s="544"/>
      <c r="C4" s="544"/>
      <c r="D4" s="544"/>
      <c r="E4" s="550"/>
      <c r="F4" s="544"/>
      <c r="G4" s="544"/>
      <c r="H4" s="544"/>
      <c r="I4" s="544"/>
      <c r="J4" s="544"/>
      <c r="K4" s="544"/>
    </row>
    <row r="5" spans="2:15" ht="16.5" thickBot="1" x14ac:dyDescent="0.3">
      <c r="B5" s="982" t="s">
        <v>432</v>
      </c>
      <c r="C5" s="983"/>
      <c r="D5" s="983"/>
      <c r="E5" s="983"/>
      <c r="F5" s="983"/>
      <c r="G5" s="983"/>
      <c r="H5" s="983"/>
      <c r="I5" s="983"/>
      <c r="J5" s="983"/>
      <c r="K5" s="983"/>
      <c r="L5" s="984"/>
    </row>
    <row r="6" spans="2:15" x14ac:dyDescent="0.2">
      <c r="B6" s="807"/>
      <c r="C6" s="808" t="s">
        <v>433</v>
      </c>
      <c r="D6" s="809" t="s">
        <v>554</v>
      </c>
      <c r="E6" s="810" t="s">
        <v>4</v>
      </c>
      <c r="F6" s="810" t="s">
        <v>5</v>
      </c>
      <c r="G6" s="810" t="s">
        <v>226</v>
      </c>
      <c r="H6" s="811" t="s">
        <v>226</v>
      </c>
      <c r="I6" s="811" t="s">
        <v>232</v>
      </c>
      <c r="J6" s="812"/>
      <c r="K6" s="812" t="s">
        <v>235</v>
      </c>
      <c r="L6" s="811" t="s">
        <v>484</v>
      </c>
      <c r="M6" s="553"/>
      <c r="N6" s="554"/>
      <c r="O6" s="554"/>
    </row>
    <row r="7" spans="2:15" x14ac:dyDescent="0.2">
      <c r="B7" s="534"/>
      <c r="C7" s="551"/>
      <c r="D7" s="555"/>
      <c r="E7" s="529" t="s">
        <v>434</v>
      </c>
      <c r="F7" s="529" t="s">
        <v>434</v>
      </c>
      <c r="G7" s="529" t="s">
        <v>9</v>
      </c>
      <c r="H7" s="539" t="s">
        <v>552</v>
      </c>
      <c r="I7" s="539" t="s">
        <v>9</v>
      </c>
      <c r="J7" s="552"/>
      <c r="K7" s="552" t="s">
        <v>9</v>
      </c>
      <c r="L7" s="539" t="s">
        <v>9</v>
      </c>
      <c r="M7" s="553"/>
      <c r="N7" s="554"/>
      <c r="O7" s="554"/>
    </row>
    <row r="8" spans="2:15" x14ac:dyDescent="0.2">
      <c r="B8" s="680" t="s">
        <v>553</v>
      </c>
      <c r="C8" s="555">
        <v>312012</v>
      </c>
      <c r="D8" s="555">
        <v>111</v>
      </c>
      <c r="E8" s="556">
        <v>115200</v>
      </c>
      <c r="F8" s="556">
        <v>149814</v>
      </c>
      <c r="G8" s="556">
        <v>201600</v>
      </c>
      <c r="H8" s="556">
        <v>201600</v>
      </c>
      <c r="I8" s="560">
        <v>245232</v>
      </c>
      <c r="J8" s="681"/>
      <c r="K8" s="560">
        <v>245232</v>
      </c>
      <c r="L8" s="560">
        <v>245232</v>
      </c>
      <c r="M8" s="553"/>
      <c r="N8" s="554"/>
      <c r="O8" s="554"/>
    </row>
    <row r="9" spans="2:15" s="558" customFormat="1" x14ac:dyDescent="0.2">
      <c r="B9" s="680" t="s">
        <v>435</v>
      </c>
      <c r="C9" s="555">
        <v>312012</v>
      </c>
      <c r="D9" s="555">
        <v>111</v>
      </c>
      <c r="E9" s="556">
        <v>470</v>
      </c>
      <c r="F9" s="556"/>
      <c r="G9" s="556"/>
      <c r="H9" s="556"/>
      <c r="I9" s="560"/>
      <c r="J9" s="682"/>
      <c r="K9" s="560"/>
      <c r="L9" s="560"/>
      <c r="M9" s="557"/>
      <c r="N9" s="557"/>
      <c r="O9" s="557"/>
    </row>
    <row r="10" spans="2:15" s="558" customFormat="1" x14ac:dyDescent="0.2">
      <c r="B10" s="680" t="s">
        <v>436</v>
      </c>
      <c r="C10" s="555">
        <v>453</v>
      </c>
      <c r="D10" s="555" t="s">
        <v>437</v>
      </c>
      <c r="E10" s="556"/>
      <c r="F10" s="556">
        <v>346</v>
      </c>
      <c r="G10" s="556"/>
      <c r="H10" s="556">
        <v>1288</v>
      </c>
      <c r="I10" s="560"/>
      <c r="J10" s="561"/>
      <c r="K10" s="560"/>
      <c r="L10" s="560"/>
      <c r="M10" s="557"/>
      <c r="N10" s="557"/>
      <c r="O10" s="557"/>
    </row>
    <row r="11" spans="2:15" s="558" customFormat="1" x14ac:dyDescent="0.2">
      <c r="B11" s="680" t="s">
        <v>438</v>
      </c>
      <c r="C11" s="555">
        <v>311</v>
      </c>
      <c r="D11" s="555" t="s">
        <v>437</v>
      </c>
      <c r="E11" s="556">
        <v>2627</v>
      </c>
      <c r="F11" s="556">
        <v>1553</v>
      </c>
      <c r="G11" s="556"/>
      <c r="H11" s="556"/>
      <c r="I11" s="560"/>
      <c r="J11" s="561"/>
      <c r="K11" s="560"/>
      <c r="L11" s="560"/>
      <c r="M11" s="557"/>
      <c r="N11" s="557"/>
      <c r="O11" s="557"/>
    </row>
    <row r="12" spans="2:15" x14ac:dyDescent="0.2">
      <c r="B12" s="559" t="s">
        <v>439</v>
      </c>
      <c r="C12" s="555">
        <v>223001</v>
      </c>
      <c r="D12" s="555"/>
      <c r="E12" s="556">
        <v>95520</v>
      </c>
      <c r="F12" s="556">
        <v>128204</v>
      </c>
      <c r="G12" s="556">
        <v>146000</v>
      </c>
      <c r="H12" s="556">
        <v>149000</v>
      </c>
      <c r="I12" s="560">
        <v>146000</v>
      </c>
      <c r="J12" s="561"/>
      <c r="K12" s="560">
        <v>146000</v>
      </c>
      <c r="L12" s="560">
        <v>146000</v>
      </c>
      <c r="M12" s="562"/>
      <c r="N12" s="562"/>
      <c r="O12" s="562"/>
    </row>
    <row r="13" spans="2:15" x14ac:dyDescent="0.2">
      <c r="B13" s="559" t="s">
        <v>440</v>
      </c>
      <c r="C13" s="555">
        <v>223003</v>
      </c>
      <c r="D13" s="555"/>
      <c r="E13" s="563">
        <v>69424</v>
      </c>
      <c r="F13" s="556">
        <v>75900</v>
      </c>
      <c r="G13" s="556">
        <v>90000</v>
      </c>
      <c r="H13" s="560">
        <v>95700</v>
      </c>
      <c r="I13" s="560">
        <v>104000</v>
      </c>
      <c r="J13" s="682"/>
      <c r="K13" s="560">
        <v>104000</v>
      </c>
      <c r="L13" s="560">
        <v>104000</v>
      </c>
      <c r="M13" s="562"/>
      <c r="N13" s="562"/>
      <c r="O13" s="562"/>
    </row>
    <row r="14" spans="2:15" x14ac:dyDescent="0.2">
      <c r="B14" s="559" t="s">
        <v>441</v>
      </c>
      <c r="C14" s="555">
        <v>292017</v>
      </c>
      <c r="D14" s="555">
        <v>41</v>
      </c>
      <c r="E14" s="563">
        <v>996</v>
      </c>
      <c r="F14" s="556">
        <v>1024</v>
      </c>
      <c r="G14" s="556"/>
      <c r="H14" s="560"/>
      <c r="I14" s="560"/>
      <c r="J14" s="682"/>
      <c r="K14" s="560"/>
      <c r="L14" s="560"/>
      <c r="M14" s="562"/>
      <c r="N14" s="562"/>
      <c r="O14" s="562"/>
    </row>
    <row r="15" spans="2:15" x14ac:dyDescent="0.2">
      <c r="B15" s="559" t="s">
        <v>442</v>
      </c>
      <c r="C15" s="555">
        <v>292006</v>
      </c>
      <c r="D15" s="555" t="s">
        <v>443</v>
      </c>
      <c r="E15" s="563">
        <v>83</v>
      </c>
      <c r="F15" s="556"/>
      <c r="G15" s="556"/>
      <c r="H15" s="560"/>
      <c r="I15" s="560"/>
      <c r="J15" s="682"/>
      <c r="K15" s="560"/>
      <c r="L15" s="560"/>
      <c r="M15" s="562"/>
      <c r="N15" s="562"/>
      <c r="O15" s="562"/>
    </row>
    <row r="16" spans="2:15" x14ac:dyDescent="0.2">
      <c r="B16" s="559" t="s">
        <v>444</v>
      </c>
      <c r="C16" s="555">
        <v>312011</v>
      </c>
      <c r="D16" s="555" t="s">
        <v>445</v>
      </c>
      <c r="E16" s="563">
        <v>255</v>
      </c>
      <c r="F16" s="556">
        <v>787</v>
      </c>
      <c r="G16" s="556"/>
      <c r="H16" s="560"/>
      <c r="I16" s="560"/>
      <c r="J16" s="682"/>
      <c r="K16" s="560"/>
      <c r="L16" s="560"/>
      <c r="M16" s="562"/>
      <c r="N16" s="562"/>
      <c r="O16" s="562"/>
    </row>
    <row r="17" spans="2:15" x14ac:dyDescent="0.2">
      <c r="B17" s="559" t="s">
        <v>446</v>
      </c>
      <c r="C17" s="555">
        <v>312011</v>
      </c>
      <c r="D17" s="555" t="s">
        <v>447</v>
      </c>
      <c r="E17" s="563">
        <v>2077</v>
      </c>
      <c r="F17" s="556"/>
      <c r="G17" s="556"/>
      <c r="H17" s="560"/>
      <c r="I17" s="560"/>
      <c r="J17" s="682"/>
      <c r="K17" s="560"/>
      <c r="L17" s="560"/>
      <c r="M17" s="562"/>
      <c r="N17" s="562"/>
      <c r="O17" s="562"/>
    </row>
    <row r="18" spans="2:15" x14ac:dyDescent="0.2">
      <c r="B18" s="564" t="s">
        <v>448</v>
      </c>
      <c r="C18" s="565"/>
      <c r="D18" s="565"/>
      <c r="E18" s="566">
        <f>SUM(E8:E17)</f>
        <v>286652</v>
      </c>
      <c r="F18" s="566">
        <f>SUM(F8:F17)</f>
        <v>357628</v>
      </c>
      <c r="G18" s="566">
        <f>SUM(G8:G17)</f>
        <v>437600</v>
      </c>
      <c r="H18" s="566">
        <f>SUM(H8:H17)</f>
        <v>447588</v>
      </c>
      <c r="I18" s="567">
        <f>SUM(I8:I17)</f>
        <v>495232</v>
      </c>
      <c r="J18" s="683"/>
      <c r="K18" s="567">
        <f>SUM(K8:K17)</f>
        <v>495232</v>
      </c>
      <c r="L18" s="567">
        <f>SUM(L8:L17)</f>
        <v>495232</v>
      </c>
      <c r="M18" s="562"/>
      <c r="N18" s="562"/>
      <c r="O18" s="562"/>
    </row>
    <row r="19" spans="2:15" x14ac:dyDescent="0.2">
      <c r="B19" s="559" t="s">
        <v>449</v>
      </c>
      <c r="C19" s="555"/>
      <c r="D19" s="555"/>
      <c r="E19" s="536">
        <v>41882</v>
      </c>
      <c r="F19" s="569">
        <v>29004</v>
      </c>
      <c r="G19" s="569">
        <v>32700</v>
      </c>
      <c r="H19" s="684">
        <v>32700</v>
      </c>
      <c r="I19" s="684">
        <v>9968</v>
      </c>
      <c r="J19" s="683"/>
      <c r="K19" s="683">
        <v>25668</v>
      </c>
      <c r="L19" s="683">
        <v>25668</v>
      </c>
      <c r="M19" s="562"/>
      <c r="N19" s="562"/>
      <c r="O19" s="562"/>
    </row>
    <row r="20" spans="2:15" x14ac:dyDescent="0.2">
      <c r="B20" s="570" t="s">
        <v>450</v>
      </c>
      <c r="C20" s="551"/>
      <c r="D20" s="555"/>
      <c r="E20" s="572">
        <f t="shared" ref="E20" si="0">SUM(E18:E19)</f>
        <v>328534</v>
      </c>
      <c r="F20" s="571">
        <f>SUM(F18:F19)</f>
        <v>386632</v>
      </c>
      <c r="G20" s="571">
        <f>SUM(G18:G19)</f>
        <v>470300</v>
      </c>
      <c r="H20" s="685">
        <f>SUM(H18:H19)</f>
        <v>480288</v>
      </c>
      <c r="I20" s="685">
        <f>SUM(I18:I19)</f>
        <v>505200</v>
      </c>
      <c r="J20" s="683"/>
      <c r="K20" s="683">
        <f>SUM(K18:K19)</f>
        <v>520900</v>
      </c>
      <c r="L20" s="683">
        <f>SUM(L18:L19)</f>
        <v>520900</v>
      </c>
      <c r="M20" s="562"/>
      <c r="N20" s="562"/>
      <c r="O20" s="562"/>
    </row>
    <row r="21" spans="2:15" ht="13.5" thickBot="1" x14ac:dyDescent="0.25">
      <c r="B21" s="813"/>
      <c r="C21" s="814"/>
      <c r="D21" s="815"/>
      <c r="E21" s="816"/>
      <c r="F21" s="816"/>
      <c r="G21" s="816"/>
      <c r="H21" s="817"/>
      <c r="I21" s="817"/>
      <c r="J21" s="818"/>
      <c r="K21" s="818"/>
      <c r="L21" s="817"/>
      <c r="M21" s="574"/>
      <c r="N21" s="574"/>
      <c r="O21" s="574"/>
    </row>
    <row r="22" spans="2:15" ht="16.5" thickBot="1" x14ac:dyDescent="0.3">
      <c r="B22" s="985" t="s">
        <v>451</v>
      </c>
      <c r="C22" s="986"/>
      <c r="D22" s="986"/>
      <c r="E22" s="986"/>
      <c r="F22" s="986"/>
      <c r="G22" s="986"/>
      <c r="H22" s="986"/>
      <c r="I22" s="986"/>
      <c r="J22" s="986"/>
      <c r="K22" s="986"/>
      <c r="L22" s="987"/>
      <c r="M22" s="575"/>
      <c r="N22" s="562"/>
      <c r="O22" s="562"/>
    </row>
    <row r="23" spans="2:15" x14ac:dyDescent="0.2">
      <c r="B23" s="819"/>
      <c r="C23" s="808" t="s">
        <v>433</v>
      </c>
      <c r="D23" s="808"/>
      <c r="E23" s="820" t="s">
        <v>4</v>
      </c>
      <c r="F23" s="820" t="s">
        <v>5</v>
      </c>
      <c r="G23" s="820" t="s">
        <v>226</v>
      </c>
      <c r="H23" s="821" t="s">
        <v>226</v>
      </c>
      <c r="I23" s="821" t="s">
        <v>232</v>
      </c>
      <c r="J23" s="822"/>
      <c r="K23" s="812" t="s">
        <v>235</v>
      </c>
      <c r="L23" s="821" t="s">
        <v>484</v>
      </c>
      <c r="M23" s="562"/>
      <c r="N23" s="562"/>
      <c r="O23" s="562"/>
    </row>
    <row r="24" spans="2:15" x14ac:dyDescent="0.2">
      <c r="B24" s="559"/>
      <c r="C24" s="551"/>
      <c r="D24" s="551"/>
      <c r="E24" s="576" t="s">
        <v>76</v>
      </c>
      <c r="F24" s="576" t="s">
        <v>8</v>
      </c>
      <c r="G24" s="576" t="s">
        <v>9</v>
      </c>
      <c r="H24" s="540" t="s">
        <v>34</v>
      </c>
      <c r="I24" s="540" t="s">
        <v>9</v>
      </c>
      <c r="J24" s="568"/>
      <c r="K24" s="552" t="s">
        <v>9</v>
      </c>
      <c r="L24" s="540" t="s">
        <v>9</v>
      </c>
      <c r="M24" s="562"/>
      <c r="N24" s="562"/>
      <c r="O24" s="562"/>
    </row>
    <row r="25" spans="2:15" x14ac:dyDescent="0.2">
      <c r="B25" s="559" t="s">
        <v>452</v>
      </c>
      <c r="C25" s="551">
        <v>610</v>
      </c>
      <c r="D25" s="551"/>
      <c r="E25" s="536">
        <v>159987.81</v>
      </c>
      <c r="F25" s="536">
        <v>184490</v>
      </c>
      <c r="G25" s="536">
        <v>245870</v>
      </c>
      <c r="H25" s="535">
        <v>239470</v>
      </c>
      <c r="I25" s="535">
        <v>254000</v>
      </c>
      <c r="J25" s="568"/>
      <c r="K25" s="568">
        <v>270460</v>
      </c>
      <c r="L25" s="568">
        <v>270460</v>
      </c>
      <c r="M25" s="562"/>
      <c r="N25" s="562"/>
      <c r="O25" s="562"/>
    </row>
    <row r="26" spans="2:15" x14ac:dyDescent="0.2">
      <c r="B26" s="559" t="s">
        <v>453</v>
      </c>
      <c r="C26" s="551">
        <v>620</v>
      </c>
      <c r="D26" s="551"/>
      <c r="E26" s="536">
        <v>55957.46</v>
      </c>
      <c r="F26" s="536">
        <v>63343</v>
      </c>
      <c r="G26" s="536">
        <v>85930</v>
      </c>
      <c r="H26" s="535">
        <v>84930</v>
      </c>
      <c r="I26" s="535">
        <v>88400</v>
      </c>
      <c r="J26" s="568"/>
      <c r="K26" s="568">
        <v>94540</v>
      </c>
      <c r="L26" s="568">
        <v>94540</v>
      </c>
      <c r="M26" s="562"/>
      <c r="N26" s="562"/>
      <c r="O26" s="562"/>
    </row>
    <row r="27" spans="2:15" x14ac:dyDescent="0.2">
      <c r="B27" s="559" t="s">
        <v>454</v>
      </c>
      <c r="C27" s="577">
        <v>630</v>
      </c>
      <c r="D27" s="577"/>
      <c r="E27" s="536">
        <v>109051.4</v>
      </c>
      <c r="F27" s="536">
        <v>132794</v>
      </c>
      <c r="G27" s="536">
        <v>137500</v>
      </c>
      <c r="H27" s="535">
        <v>151588</v>
      </c>
      <c r="I27" s="535">
        <v>157800</v>
      </c>
      <c r="J27" s="568"/>
      <c r="K27" s="568">
        <v>154900</v>
      </c>
      <c r="L27" s="568">
        <v>154900</v>
      </c>
      <c r="M27" s="562"/>
      <c r="N27" s="562"/>
      <c r="O27" s="562"/>
    </row>
    <row r="28" spans="2:15" x14ac:dyDescent="0.2">
      <c r="B28" s="559" t="s">
        <v>455</v>
      </c>
      <c r="C28" s="577">
        <v>640</v>
      </c>
      <c r="D28" s="577"/>
      <c r="E28" s="536">
        <v>910.16</v>
      </c>
      <c r="F28" s="536">
        <v>725</v>
      </c>
      <c r="G28" s="536">
        <v>1000</v>
      </c>
      <c r="H28" s="535">
        <v>4300</v>
      </c>
      <c r="I28" s="535">
        <v>5000</v>
      </c>
      <c r="J28" s="568"/>
      <c r="K28" s="568">
        <v>1000</v>
      </c>
      <c r="L28" s="568">
        <v>1000</v>
      </c>
      <c r="M28" s="562"/>
      <c r="N28" s="562"/>
      <c r="O28" s="562"/>
    </row>
    <row r="29" spans="2:15" x14ac:dyDescent="0.2">
      <c r="B29" s="559" t="s">
        <v>456</v>
      </c>
      <c r="C29" s="577"/>
      <c r="D29" s="577"/>
      <c r="E29" s="536">
        <v>2627.04</v>
      </c>
      <c r="F29" s="536">
        <v>5280</v>
      </c>
      <c r="G29" s="536"/>
      <c r="H29" s="535"/>
      <c r="I29" s="535"/>
      <c r="J29" s="568"/>
      <c r="K29" s="568"/>
      <c r="L29" s="568"/>
      <c r="M29" s="562"/>
      <c r="N29" s="562"/>
      <c r="O29" s="562"/>
    </row>
    <row r="30" spans="2:15" x14ac:dyDescent="0.2">
      <c r="B30" s="570" t="s">
        <v>450</v>
      </c>
      <c r="C30" s="577"/>
      <c r="D30" s="577"/>
      <c r="E30" s="572">
        <f>SUM(E25:E29)</f>
        <v>328533.86999999994</v>
      </c>
      <c r="F30" s="572">
        <f>SUM(F25:F29)</f>
        <v>386632</v>
      </c>
      <c r="G30" s="572">
        <f>SUM(G25:G29)</f>
        <v>470300</v>
      </c>
      <c r="H30" s="573">
        <f>SUM(H25:H29)</f>
        <v>480288</v>
      </c>
      <c r="I30" s="573">
        <f>SUM(I25:I29)</f>
        <v>505200</v>
      </c>
      <c r="J30" s="568"/>
      <c r="K30" s="568">
        <f>SUM(K25:K29)</f>
        <v>520900</v>
      </c>
      <c r="L30" s="568">
        <f>SUM(L25:L29)</f>
        <v>520900</v>
      </c>
      <c r="M30" s="562"/>
      <c r="N30" s="562"/>
      <c r="O30" s="562"/>
    </row>
    <row r="31" spans="2:15" x14ac:dyDescent="0.2">
      <c r="B31" s="578"/>
      <c r="C31" s="578"/>
      <c r="D31" s="578"/>
      <c r="E31" s="579"/>
      <c r="F31" s="580"/>
      <c r="G31" s="578"/>
      <c r="H31" s="578"/>
      <c r="I31" s="578"/>
      <c r="J31" s="581"/>
      <c r="K31" s="581"/>
    </row>
    <row r="32" spans="2:15" x14ac:dyDescent="0.2">
      <c r="B32" s="578"/>
      <c r="C32" s="578"/>
      <c r="D32" s="578"/>
      <c r="E32" s="579"/>
      <c r="F32" s="578"/>
      <c r="G32" s="578"/>
      <c r="H32" s="578"/>
      <c r="I32" s="578"/>
      <c r="J32" s="581"/>
      <c r="K32" s="581"/>
    </row>
    <row r="33" spans="2:11" x14ac:dyDescent="0.2">
      <c r="B33" s="578"/>
      <c r="C33" s="578"/>
      <c r="D33" s="578"/>
      <c r="E33" s="579"/>
      <c r="F33" s="578"/>
      <c r="G33" s="578"/>
      <c r="H33" s="578"/>
      <c r="I33" s="578"/>
      <c r="J33" s="581"/>
      <c r="K33" s="581"/>
    </row>
    <row r="34" spans="2:11" x14ac:dyDescent="0.2">
      <c r="B34" s="578"/>
      <c r="C34" s="578"/>
      <c r="D34" s="578"/>
      <c r="E34" s="579"/>
      <c r="F34" s="578"/>
      <c r="G34" s="578"/>
      <c r="H34" s="578"/>
      <c r="I34" s="578"/>
      <c r="J34" s="581"/>
      <c r="K34" s="581"/>
    </row>
    <row r="35" spans="2:11" x14ac:dyDescent="0.2">
      <c r="B35" s="578"/>
      <c r="C35" s="578"/>
      <c r="D35" s="578"/>
      <c r="E35" s="579"/>
      <c r="F35" s="578"/>
      <c r="G35" s="578"/>
      <c r="H35" s="578"/>
      <c r="I35" s="578"/>
      <c r="J35" s="581"/>
      <c r="K35" s="581"/>
    </row>
    <row r="36" spans="2:11" x14ac:dyDescent="0.2">
      <c r="B36" s="578"/>
      <c r="C36" s="578"/>
      <c r="D36" s="578"/>
      <c r="E36" s="579"/>
      <c r="F36" s="578"/>
      <c r="G36" s="578"/>
      <c r="H36" s="578"/>
      <c r="I36" s="578"/>
      <c r="J36" s="581"/>
      <c r="K36" s="581"/>
    </row>
    <row r="37" spans="2:11" x14ac:dyDescent="0.2">
      <c r="B37" s="578"/>
      <c r="C37" s="578"/>
      <c r="D37" s="578"/>
      <c r="E37" s="579"/>
      <c r="F37" s="578"/>
      <c r="G37" s="578"/>
      <c r="H37" s="578"/>
      <c r="I37" s="578"/>
      <c r="J37" s="581"/>
      <c r="K37" s="581"/>
    </row>
    <row r="40" spans="2:11" x14ac:dyDescent="0.2">
      <c r="B40" s="582"/>
      <c r="C40" s="582"/>
      <c r="D40" s="582"/>
      <c r="E40" s="583"/>
      <c r="F40" s="582"/>
      <c r="G40" s="582"/>
      <c r="H40" s="582"/>
      <c r="I40" s="582"/>
      <c r="J40" s="578"/>
      <c r="K40" s="578"/>
    </row>
    <row r="41" spans="2:11" x14ac:dyDescent="0.2">
      <c r="B41" s="544"/>
      <c r="C41" s="544"/>
      <c r="D41" s="544"/>
      <c r="E41" s="550"/>
      <c r="F41" s="544"/>
      <c r="G41" s="544"/>
      <c r="H41" s="544"/>
      <c r="I41" s="544"/>
      <c r="J41" s="544"/>
      <c r="K41" s="544"/>
    </row>
    <row r="44" spans="2:11" x14ac:dyDescent="0.2">
      <c r="J44" s="7"/>
      <c r="K44" s="7"/>
    </row>
    <row r="45" spans="2:11" x14ac:dyDescent="0.2">
      <c r="J45" s="584"/>
      <c r="K45" s="7"/>
    </row>
    <row r="60" spans="2:11" x14ac:dyDescent="0.2">
      <c r="B60" s="585"/>
      <c r="C60" s="585"/>
      <c r="D60" s="585"/>
      <c r="E60" s="585"/>
      <c r="F60" s="574"/>
      <c r="G60" s="574"/>
      <c r="H60" s="574"/>
      <c r="I60" s="574"/>
      <c r="J60" s="574"/>
      <c r="K60" s="574"/>
    </row>
    <row r="61" spans="2:11" x14ac:dyDescent="0.2">
      <c r="B61" s="578"/>
      <c r="C61" s="578"/>
      <c r="D61" s="578"/>
      <c r="E61" s="578"/>
      <c r="F61" s="581"/>
      <c r="G61" s="581"/>
      <c r="H61" s="581"/>
      <c r="I61" s="581"/>
      <c r="J61" s="581"/>
      <c r="K61" s="581"/>
    </row>
    <row r="62" spans="2:11" x14ac:dyDescent="0.2">
      <c r="B62" s="586"/>
      <c r="C62" s="586"/>
      <c r="D62" s="586"/>
      <c r="E62" s="578"/>
      <c r="F62" s="581"/>
      <c r="G62" s="581"/>
      <c r="H62" s="581"/>
      <c r="I62" s="581"/>
      <c r="J62" s="581"/>
      <c r="K62" s="581"/>
    </row>
    <row r="63" spans="2:11" x14ac:dyDescent="0.2">
      <c r="B63" s="578"/>
      <c r="C63" s="578"/>
      <c r="D63" s="578"/>
      <c r="E63" s="578"/>
      <c r="F63" s="581"/>
      <c r="G63" s="581"/>
      <c r="H63" s="581"/>
      <c r="I63" s="581"/>
      <c r="J63" s="581"/>
      <c r="K63" s="581"/>
    </row>
    <row r="64" spans="2:11" x14ac:dyDescent="0.2">
      <c r="B64" s="578"/>
      <c r="C64" s="578"/>
      <c r="D64" s="578"/>
      <c r="E64" s="578"/>
      <c r="F64" s="581"/>
      <c r="G64" s="581"/>
      <c r="H64" s="581"/>
      <c r="I64" s="581"/>
      <c r="J64" s="581"/>
      <c r="K64" s="581"/>
    </row>
    <row r="65" spans="2:11" x14ac:dyDescent="0.2">
      <c r="B65" s="578"/>
      <c r="C65" s="578"/>
      <c r="D65" s="578"/>
      <c r="E65" s="578"/>
      <c r="F65" s="581"/>
      <c r="G65" s="581"/>
      <c r="H65" s="581"/>
      <c r="I65" s="581"/>
      <c r="J65" s="581"/>
      <c r="K65" s="581"/>
    </row>
    <row r="66" spans="2:11" x14ac:dyDescent="0.2">
      <c r="B66" s="578"/>
      <c r="C66" s="578"/>
      <c r="D66" s="578"/>
      <c r="E66" s="578"/>
      <c r="F66" s="581"/>
      <c r="G66" s="581"/>
      <c r="H66" s="581"/>
      <c r="I66" s="581"/>
      <c r="J66" s="581"/>
      <c r="K66" s="581"/>
    </row>
    <row r="67" spans="2:11" x14ac:dyDescent="0.2">
      <c r="B67" s="578"/>
      <c r="C67" s="578"/>
      <c r="D67" s="578"/>
      <c r="E67" s="578"/>
      <c r="F67" s="581"/>
      <c r="G67" s="581"/>
      <c r="H67" s="581"/>
      <c r="I67" s="581"/>
      <c r="J67" s="581"/>
      <c r="K67" s="581"/>
    </row>
    <row r="68" spans="2:11" x14ac:dyDescent="0.2">
      <c r="B68" s="578"/>
      <c r="C68" s="578"/>
      <c r="D68" s="578"/>
      <c r="E68" s="578"/>
      <c r="F68" s="581"/>
      <c r="G68" s="581"/>
      <c r="H68" s="581"/>
      <c r="I68" s="581"/>
      <c r="J68" s="581"/>
      <c r="K68" s="581"/>
    </row>
    <row r="69" spans="2:11" x14ac:dyDescent="0.2">
      <c r="B69" s="578"/>
      <c r="C69" s="578"/>
      <c r="D69" s="578"/>
      <c r="E69" s="578"/>
      <c r="F69" s="581"/>
      <c r="G69" s="581"/>
      <c r="H69" s="581"/>
      <c r="I69" s="581"/>
      <c r="J69" s="581"/>
      <c r="K69" s="581"/>
    </row>
    <row r="70" spans="2:11" x14ac:dyDescent="0.2">
      <c r="B70" s="578"/>
      <c r="C70" s="578"/>
      <c r="D70" s="578"/>
      <c r="E70" s="578"/>
      <c r="F70" s="581"/>
      <c r="G70" s="581"/>
      <c r="H70" s="581"/>
      <c r="I70" s="581"/>
      <c r="J70" s="581"/>
      <c r="K70" s="581"/>
    </row>
    <row r="71" spans="2:11" x14ac:dyDescent="0.2">
      <c r="B71" s="578"/>
      <c r="C71" s="578"/>
      <c r="D71" s="578"/>
      <c r="E71" s="578"/>
      <c r="F71" s="581"/>
      <c r="G71" s="581"/>
      <c r="H71" s="581"/>
      <c r="I71" s="581"/>
      <c r="J71" s="581"/>
      <c r="K71" s="581"/>
    </row>
    <row r="72" spans="2:11" x14ac:dyDescent="0.2">
      <c r="B72" s="578"/>
      <c r="C72" s="578"/>
      <c r="D72" s="578"/>
      <c r="E72" s="578"/>
      <c r="F72" s="581"/>
      <c r="G72" s="581"/>
      <c r="H72" s="581"/>
      <c r="I72" s="581"/>
      <c r="J72" s="581"/>
      <c r="K72" s="581"/>
    </row>
    <row r="73" spans="2:11" x14ac:dyDescent="0.2">
      <c r="B73" s="578"/>
      <c r="C73" s="578"/>
      <c r="D73" s="578"/>
      <c r="E73" s="578"/>
      <c r="F73" s="581"/>
      <c r="G73" s="581"/>
      <c r="H73" s="581"/>
      <c r="I73" s="581"/>
      <c r="J73" s="581"/>
      <c r="K73" s="581"/>
    </row>
    <row r="74" spans="2:11" x14ac:dyDescent="0.2">
      <c r="B74" s="578"/>
      <c r="C74" s="578"/>
      <c r="D74" s="578"/>
      <c r="E74" s="578"/>
      <c r="F74" s="581"/>
      <c r="G74" s="581"/>
      <c r="H74" s="581"/>
      <c r="I74" s="581"/>
      <c r="J74" s="581"/>
      <c r="K74" s="581"/>
    </row>
    <row r="75" spans="2:11" x14ac:dyDescent="0.2">
      <c r="B75" s="578"/>
      <c r="C75" s="578"/>
      <c r="D75" s="578"/>
      <c r="E75" s="578"/>
      <c r="F75" s="581"/>
      <c r="G75" s="581"/>
      <c r="H75" s="581"/>
      <c r="I75" s="581"/>
      <c r="J75" s="581"/>
      <c r="K75" s="581"/>
    </row>
    <row r="76" spans="2:11" x14ac:dyDescent="0.2">
      <c r="B76" s="578"/>
      <c r="C76" s="578"/>
      <c r="D76" s="578"/>
      <c r="E76" s="578"/>
      <c r="F76" s="581"/>
      <c r="G76" s="581"/>
      <c r="H76" s="581"/>
      <c r="I76" s="581"/>
      <c r="J76" s="581"/>
      <c r="K76" s="581"/>
    </row>
    <row r="77" spans="2:11" x14ac:dyDescent="0.2">
      <c r="B77" s="578"/>
      <c r="C77" s="578"/>
      <c r="D77" s="578"/>
      <c r="E77" s="578"/>
      <c r="F77" s="581"/>
      <c r="G77" s="581"/>
      <c r="H77" s="581"/>
      <c r="I77" s="581"/>
      <c r="J77" s="581"/>
      <c r="K77" s="581"/>
    </row>
    <row r="78" spans="2:11" x14ac:dyDescent="0.2">
      <c r="B78" s="578"/>
      <c r="C78" s="578"/>
      <c r="D78" s="578"/>
      <c r="E78" s="578"/>
      <c r="F78" s="581"/>
      <c r="G78" s="581"/>
      <c r="H78" s="581"/>
      <c r="I78" s="581"/>
      <c r="J78" s="581"/>
      <c r="K78" s="581"/>
    </row>
    <row r="79" spans="2:11" x14ac:dyDescent="0.2">
      <c r="B79" s="578"/>
      <c r="C79" s="578"/>
      <c r="D79" s="578"/>
      <c r="E79" s="578"/>
      <c r="F79" s="581"/>
      <c r="G79" s="581"/>
      <c r="H79" s="581"/>
      <c r="I79" s="581"/>
      <c r="J79" s="581"/>
      <c r="K79" s="581"/>
    </row>
    <row r="80" spans="2:11" x14ac:dyDescent="0.2">
      <c r="B80" s="578"/>
      <c r="C80" s="578"/>
      <c r="D80" s="578"/>
      <c r="E80" s="578"/>
      <c r="F80" s="581"/>
      <c r="G80" s="581"/>
      <c r="H80" s="581"/>
      <c r="I80" s="581"/>
      <c r="J80" s="581"/>
      <c r="K80" s="581"/>
    </row>
    <row r="81" spans="2:11" x14ac:dyDescent="0.2">
      <c r="B81" s="578"/>
      <c r="C81" s="578"/>
      <c r="D81" s="578"/>
      <c r="E81" s="578"/>
      <c r="F81" s="581"/>
      <c r="G81" s="581"/>
      <c r="H81" s="581"/>
      <c r="I81" s="581"/>
      <c r="J81" s="581"/>
      <c r="K81" s="581"/>
    </row>
  </sheetData>
  <mergeCells count="3">
    <mergeCell ref="B5:L5"/>
    <mergeCell ref="B22:L22"/>
    <mergeCell ref="B2:E2"/>
  </mergeCells>
  <pageMargins left="0.7" right="0.7" top="0.75" bottom="0.75" header="0.3" footer="0.3"/>
  <pageSetup paperSize="9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7"/>
  <sheetViews>
    <sheetView workbookViewId="0">
      <selection activeCell="J3" sqref="J3"/>
    </sheetView>
  </sheetViews>
  <sheetFormatPr defaultRowHeight="12.75" x14ac:dyDescent="0.2"/>
  <cols>
    <col min="1" max="1" width="5.5703125" style="770" customWidth="1"/>
    <col min="2" max="3" width="4.85546875" style="770" customWidth="1"/>
    <col min="4" max="4" width="43.42578125" style="770" customWidth="1"/>
    <col min="5" max="5" width="8.42578125" style="770" hidden="1" customWidth="1"/>
    <col min="6" max="7" width="10.140625" style="770" hidden="1" customWidth="1"/>
    <col min="8" max="8" width="9.140625" style="770"/>
    <col min="9" max="9" width="46.5703125" style="770" customWidth="1"/>
    <col min="10" max="16384" width="9.140625" style="770"/>
  </cols>
  <sheetData>
    <row r="1" spans="1:9" ht="18" x14ac:dyDescent="0.25">
      <c r="A1" s="472"/>
      <c r="B1" s="473"/>
      <c r="C1" s="473" t="s">
        <v>251</v>
      </c>
      <c r="D1" s="474"/>
      <c r="E1" s="475"/>
      <c r="F1" s="475"/>
      <c r="G1" s="475"/>
    </row>
    <row r="2" spans="1:9" x14ac:dyDescent="0.2">
      <c r="A2" s="476"/>
      <c r="B2" s="477"/>
      <c r="C2" s="477"/>
      <c r="D2" s="477"/>
      <c r="E2" s="478" t="s">
        <v>75</v>
      </c>
      <c r="F2" s="479" t="s">
        <v>252</v>
      </c>
      <c r="G2" s="479" t="s">
        <v>34</v>
      </c>
      <c r="H2" s="904" t="s">
        <v>9</v>
      </c>
      <c r="I2" s="771"/>
    </row>
    <row r="3" spans="1:9" x14ac:dyDescent="0.2">
      <c r="A3" s="476" t="s">
        <v>253</v>
      </c>
      <c r="B3" s="477" t="s">
        <v>551</v>
      </c>
      <c r="C3" s="477" t="s">
        <v>550</v>
      </c>
      <c r="D3" s="477" t="s">
        <v>254</v>
      </c>
      <c r="E3" s="481"/>
      <c r="F3" s="480">
        <v>2013</v>
      </c>
      <c r="G3" s="482">
        <v>2013</v>
      </c>
      <c r="H3" s="905">
        <v>2020</v>
      </c>
      <c r="I3" s="12" t="s">
        <v>649</v>
      </c>
    </row>
    <row r="4" spans="1:9" ht="38.25" x14ac:dyDescent="0.2">
      <c r="A4" s="483" t="s">
        <v>255</v>
      </c>
      <c r="B4" s="484">
        <v>620</v>
      </c>
      <c r="C4" s="503">
        <v>711</v>
      </c>
      <c r="D4" s="772" t="s">
        <v>256</v>
      </c>
      <c r="E4" s="773"/>
      <c r="F4" s="487">
        <v>0</v>
      </c>
      <c r="G4" s="488">
        <v>0</v>
      </c>
      <c r="H4" s="906">
        <v>50000</v>
      </c>
      <c r="I4" s="781" t="s">
        <v>597</v>
      </c>
    </row>
    <row r="5" spans="1:9" ht="25.5" x14ac:dyDescent="0.2">
      <c r="A5" s="494">
        <v>42737</v>
      </c>
      <c r="B5" s="774">
        <v>620</v>
      </c>
      <c r="C5" s="490">
        <v>713</v>
      </c>
      <c r="D5" s="772" t="s">
        <v>457</v>
      </c>
      <c r="E5" s="496"/>
      <c r="F5" s="497"/>
      <c r="G5" s="497"/>
      <c r="H5" s="907">
        <v>10000</v>
      </c>
      <c r="I5" s="781" t="s">
        <v>640</v>
      </c>
    </row>
    <row r="6" spans="1:9" ht="38.25" x14ac:dyDescent="0.2">
      <c r="A6" s="499" t="s">
        <v>258</v>
      </c>
      <c r="B6" s="774">
        <v>510</v>
      </c>
      <c r="C6" s="774"/>
      <c r="D6" s="772" t="s">
        <v>259</v>
      </c>
      <c r="E6" s="773"/>
      <c r="F6" s="775"/>
      <c r="G6" s="773"/>
      <c r="H6" s="907">
        <v>30000</v>
      </c>
      <c r="I6" s="781" t="s">
        <v>641</v>
      </c>
    </row>
    <row r="7" spans="1:9" ht="25.5" x14ac:dyDescent="0.2">
      <c r="A7" s="499" t="s">
        <v>270</v>
      </c>
      <c r="B7" s="774">
        <v>620</v>
      </c>
      <c r="C7" s="774"/>
      <c r="D7" s="772" t="s">
        <v>271</v>
      </c>
      <c r="E7" s="773"/>
      <c r="F7" s="775">
        <v>0</v>
      </c>
      <c r="G7" s="773">
        <v>0</v>
      </c>
      <c r="H7" s="906">
        <v>20000</v>
      </c>
      <c r="I7" s="781" t="s">
        <v>598</v>
      </c>
    </row>
    <row r="8" spans="1:9" hidden="1" x14ac:dyDescent="0.2">
      <c r="A8" s="483" t="s">
        <v>274</v>
      </c>
      <c r="B8" s="484"/>
      <c r="C8" s="484"/>
      <c r="D8" s="772" t="s">
        <v>275</v>
      </c>
      <c r="E8" s="773"/>
      <c r="F8" s="775"/>
      <c r="G8" s="773"/>
      <c r="H8" s="906"/>
      <c r="I8" s="771"/>
    </row>
    <row r="9" spans="1:9" ht="38.25" x14ac:dyDescent="0.2">
      <c r="A9" s="483" t="s">
        <v>276</v>
      </c>
      <c r="B9" s="484">
        <v>320</v>
      </c>
      <c r="C9" s="484"/>
      <c r="D9" s="772" t="s">
        <v>277</v>
      </c>
      <c r="E9" s="773"/>
      <c r="F9" s="775"/>
      <c r="G9" s="773"/>
      <c r="H9" s="906">
        <v>30000</v>
      </c>
      <c r="I9" s="781" t="s">
        <v>642</v>
      </c>
    </row>
    <row r="10" spans="1:9" x14ac:dyDescent="0.2">
      <c r="A10" s="501">
        <v>43476</v>
      </c>
      <c r="B10" s="484">
        <v>320</v>
      </c>
      <c r="C10" s="484"/>
      <c r="D10" s="772" t="s">
        <v>278</v>
      </c>
      <c r="E10" s="773"/>
      <c r="F10" s="775"/>
      <c r="G10" s="773"/>
      <c r="H10" s="908">
        <v>1500</v>
      </c>
      <c r="I10" s="771" t="s">
        <v>643</v>
      </c>
    </row>
    <row r="11" spans="1:9" x14ac:dyDescent="0.2">
      <c r="A11" s="501">
        <v>43103</v>
      </c>
      <c r="B11" s="484">
        <v>840</v>
      </c>
      <c r="C11" s="503">
        <v>716</v>
      </c>
      <c r="D11" s="772" t="s">
        <v>284</v>
      </c>
      <c r="E11" s="773"/>
      <c r="F11" s="504"/>
      <c r="G11" s="773"/>
      <c r="H11" s="906">
        <v>1000</v>
      </c>
      <c r="I11" s="771" t="s">
        <v>599</v>
      </c>
    </row>
    <row r="12" spans="1:9" hidden="1" x14ac:dyDescent="0.2">
      <c r="A12" s="499" t="s">
        <v>258</v>
      </c>
      <c r="B12" s="774"/>
      <c r="C12" s="774"/>
      <c r="D12" s="772" t="s">
        <v>285</v>
      </c>
      <c r="E12" s="777"/>
      <c r="F12" s="775">
        <v>1000</v>
      </c>
      <c r="G12" s="773">
        <v>1000</v>
      </c>
      <c r="H12" s="906"/>
      <c r="I12" s="771"/>
    </row>
    <row r="13" spans="1:9" hidden="1" x14ac:dyDescent="0.2">
      <c r="A13" s="483" t="s">
        <v>286</v>
      </c>
      <c r="B13" s="484"/>
      <c r="C13" s="484"/>
      <c r="D13" s="772" t="s">
        <v>287</v>
      </c>
      <c r="E13" s="773"/>
      <c r="F13" s="775"/>
      <c r="G13" s="773"/>
      <c r="H13" s="906"/>
      <c r="I13" s="771"/>
    </row>
    <row r="14" spans="1:9" x14ac:dyDescent="0.2">
      <c r="A14" s="499" t="s">
        <v>286</v>
      </c>
      <c r="B14" s="774">
        <v>520</v>
      </c>
      <c r="C14" s="774"/>
      <c r="D14" s="778" t="s">
        <v>600</v>
      </c>
      <c r="E14" s="777"/>
      <c r="F14" s="775"/>
      <c r="G14" s="773"/>
      <c r="H14" s="906">
        <v>5900</v>
      </c>
      <c r="I14" s="771" t="s">
        <v>601</v>
      </c>
    </row>
    <row r="15" spans="1:9" x14ac:dyDescent="0.2">
      <c r="A15" s="779">
        <v>43470</v>
      </c>
      <c r="B15" s="780">
        <v>451</v>
      </c>
      <c r="C15" s="780"/>
      <c r="D15" s="778" t="s">
        <v>488</v>
      </c>
      <c r="E15" s="777"/>
      <c r="F15" s="775"/>
      <c r="G15" s="773"/>
      <c r="H15" s="906">
        <v>2000</v>
      </c>
      <c r="I15" s="771" t="s">
        <v>602</v>
      </c>
    </row>
    <row r="16" spans="1:9" x14ac:dyDescent="0.2">
      <c r="A16" s="779">
        <v>43470</v>
      </c>
      <c r="B16" s="780">
        <v>451</v>
      </c>
      <c r="C16" s="780"/>
      <c r="D16" s="778" t="s">
        <v>603</v>
      </c>
      <c r="E16" s="777"/>
      <c r="F16" s="775"/>
      <c r="G16" s="773"/>
      <c r="H16" s="906">
        <v>5000</v>
      </c>
      <c r="I16" s="771" t="s">
        <v>604</v>
      </c>
    </row>
    <row r="17" spans="1:9" x14ac:dyDescent="0.2">
      <c r="A17" s="779">
        <v>43502</v>
      </c>
      <c r="B17" s="780"/>
      <c r="C17" s="780"/>
      <c r="D17" s="778" t="s">
        <v>645</v>
      </c>
      <c r="E17" s="777"/>
      <c r="F17" s="775"/>
      <c r="G17" s="773"/>
      <c r="H17" s="906">
        <v>5000</v>
      </c>
      <c r="I17" s="771" t="s">
        <v>646</v>
      </c>
    </row>
    <row r="18" spans="1:9" x14ac:dyDescent="0.2">
      <c r="A18" s="779">
        <v>43472</v>
      </c>
      <c r="B18" s="780">
        <v>810</v>
      </c>
      <c r="C18" s="780"/>
      <c r="D18" s="778" t="s">
        <v>308</v>
      </c>
      <c r="E18" s="777"/>
      <c r="F18" s="775"/>
      <c r="G18" s="773"/>
      <c r="H18" s="906">
        <v>5000</v>
      </c>
      <c r="I18" s="909" t="s">
        <v>605</v>
      </c>
    </row>
    <row r="19" spans="1:9" x14ac:dyDescent="0.2">
      <c r="A19" s="499" t="s">
        <v>270</v>
      </c>
      <c r="B19" s="774">
        <v>620</v>
      </c>
      <c r="C19" s="774"/>
      <c r="D19" s="772" t="s">
        <v>298</v>
      </c>
      <c r="E19" s="777"/>
      <c r="F19" s="775"/>
      <c r="G19" s="773"/>
      <c r="H19" s="906">
        <v>2500</v>
      </c>
      <c r="I19" s="771" t="s">
        <v>601</v>
      </c>
    </row>
    <row r="20" spans="1:9" x14ac:dyDescent="0.2">
      <c r="A20" s="499" t="s">
        <v>270</v>
      </c>
      <c r="B20" s="774">
        <v>620</v>
      </c>
      <c r="C20" s="774"/>
      <c r="D20" s="772" t="s">
        <v>299</v>
      </c>
      <c r="E20" s="777"/>
      <c r="F20" s="775"/>
      <c r="G20" s="773"/>
      <c r="H20" s="906">
        <v>16000</v>
      </c>
      <c r="I20" s="771" t="s">
        <v>601</v>
      </c>
    </row>
    <row r="21" spans="1:9" hidden="1" x14ac:dyDescent="0.2">
      <c r="A21" s="499" t="s">
        <v>270</v>
      </c>
      <c r="B21" s="774"/>
      <c r="C21" s="774"/>
      <c r="D21" s="772" t="s">
        <v>315</v>
      </c>
      <c r="E21" s="773"/>
      <c r="F21" s="773"/>
      <c r="G21" s="773"/>
      <c r="H21" s="906"/>
      <c r="I21" s="771"/>
    </row>
    <row r="22" spans="1:9" x14ac:dyDescent="0.2">
      <c r="A22" s="499" t="s">
        <v>270</v>
      </c>
      <c r="B22" s="774">
        <v>620</v>
      </c>
      <c r="C22" s="774"/>
      <c r="D22" s="772" t="s">
        <v>317</v>
      </c>
      <c r="E22" s="773"/>
      <c r="F22" s="773">
        <v>2000</v>
      </c>
      <c r="G22" s="773">
        <v>2000</v>
      </c>
      <c r="H22" s="906">
        <v>20000</v>
      </c>
      <c r="I22" s="771" t="s">
        <v>606</v>
      </c>
    </row>
    <row r="23" spans="1:9" x14ac:dyDescent="0.2">
      <c r="A23" s="776">
        <v>42409</v>
      </c>
      <c r="B23" s="774">
        <v>620</v>
      </c>
      <c r="C23" s="774"/>
      <c r="D23" s="772" t="s">
        <v>475</v>
      </c>
      <c r="E23" s="773"/>
      <c r="F23" s="773"/>
      <c r="G23" s="773"/>
      <c r="H23" s="906">
        <v>1500</v>
      </c>
      <c r="I23" s="771" t="s">
        <v>607</v>
      </c>
    </row>
    <row r="24" spans="1:9" x14ac:dyDescent="0.2">
      <c r="A24" s="776">
        <v>43505</v>
      </c>
      <c r="B24" s="774">
        <v>620</v>
      </c>
      <c r="C24" s="774"/>
      <c r="D24" s="772" t="s">
        <v>491</v>
      </c>
      <c r="E24" s="773"/>
      <c r="F24" s="773"/>
      <c r="G24" s="773"/>
      <c r="H24" s="906">
        <v>10000</v>
      </c>
      <c r="I24" s="771" t="s">
        <v>601</v>
      </c>
    </row>
    <row r="25" spans="1:9" x14ac:dyDescent="0.2">
      <c r="A25" s="776">
        <v>43505</v>
      </c>
      <c r="B25" s="774">
        <v>660</v>
      </c>
      <c r="C25" s="774"/>
      <c r="D25" s="772" t="s">
        <v>557</v>
      </c>
      <c r="E25" s="773"/>
      <c r="F25" s="773"/>
      <c r="G25" s="773"/>
      <c r="H25" s="906">
        <v>8000</v>
      </c>
      <c r="I25" s="771" t="s">
        <v>608</v>
      </c>
    </row>
    <row r="26" spans="1:9" x14ac:dyDescent="0.2">
      <c r="A26" s="499" t="s">
        <v>320</v>
      </c>
      <c r="B26" s="774">
        <v>640</v>
      </c>
      <c r="C26" s="774"/>
      <c r="D26" s="772" t="s">
        <v>321</v>
      </c>
      <c r="E26" s="777"/>
      <c r="F26" s="773"/>
      <c r="G26" s="773"/>
      <c r="H26" s="906">
        <v>15000</v>
      </c>
      <c r="I26" s="771" t="s">
        <v>609</v>
      </c>
    </row>
    <row r="27" spans="1:9" x14ac:dyDescent="0.2">
      <c r="A27" s="499" t="s">
        <v>320</v>
      </c>
      <c r="B27" s="774">
        <v>640</v>
      </c>
      <c r="C27" s="774"/>
      <c r="D27" s="772" t="s">
        <v>324</v>
      </c>
      <c r="E27" s="777"/>
      <c r="F27" s="773">
        <v>0</v>
      </c>
      <c r="G27" s="773">
        <v>0</v>
      </c>
      <c r="H27" s="906">
        <v>5000</v>
      </c>
      <c r="I27" s="771" t="s">
        <v>610</v>
      </c>
    </row>
    <row r="28" spans="1:9" x14ac:dyDescent="0.2">
      <c r="A28" s="776">
        <v>43564</v>
      </c>
      <c r="B28" s="774">
        <v>620</v>
      </c>
      <c r="C28" s="774"/>
      <c r="D28" s="772" t="s">
        <v>474</v>
      </c>
      <c r="E28" s="777"/>
      <c r="F28" s="773"/>
      <c r="G28" s="773"/>
      <c r="H28" s="906">
        <v>5000</v>
      </c>
      <c r="I28" s="771" t="s">
        <v>611</v>
      </c>
    </row>
    <row r="29" spans="1:9" x14ac:dyDescent="0.2">
      <c r="A29" s="499" t="s">
        <v>329</v>
      </c>
      <c r="B29" s="774">
        <v>320</v>
      </c>
      <c r="C29" s="774"/>
      <c r="D29" s="772" t="s">
        <v>555</v>
      </c>
      <c r="E29" s="773"/>
      <c r="F29" s="773"/>
      <c r="G29" s="773"/>
      <c r="H29" s="906">
        <v>5000</v>
      </c>
      <c r="I29" s="771" t="s">
        <v>612</v>
      </c>
    </row>
    <row r="30" spans="1:9" x14ac:dyDescent="0.2">
      <c r="A30" s="776">
        <v>43479</v>
      </c>
      <c r="B30" s="774">
        <v>820</v>
      </c>
      <c r="C30" s="774"/>
      <c r="D30" s="772" t="s">
        <v>613</v>
      </c>
      <c r="E30" s="773"/>
      <c r="F30" s="773"/>
      <c r="G30" s="773"/>
      <c r="H30" s="906">
        <v>10000</v>
      </c>
      <c r="I30" s="771" t="s">
        <v>614</v>
      </c>
    </row>
    <row r="31" spans="1:9" ht="25.5" x14ac:dyDescent="0.2">
      <c r="A31" s="499" t="s">
        <v>286</v>
      </c>
      <c r="B31" s="774">
        <v>520</v>
      </c>
      <c r="C31" s="774"/>
      <c r="D31" s="772" t="s">
        <v>339</v>
      </c>
      <c r="E31" s="777"/>
      <c r="F31" s="777"/>
      <c r="G31" s="773"/>
      <c r="H31" s="906">
        <v>100000</v>
      </c>
      <c r="I31" s="781" t="s">
        <v>615</v>
      </c>
    </row>
    <row r="32" spans="1:9" hidden="1" x14ac:dyDescent="0.2">
      <c r="A32" s="499" t="s">
        <v>286</v>
      </c>
      <c r="B32" s="774"/>
      <c r="C32" s="774"/>
      <c r="D32" s="772" t="s">
        <v>340</v>
      </c>
      <c r="E32" s="773"/>
      <c r="F32" s="773"/>
      <c r="G32" s="773"/>
      <c r="H32" s="906"/>
      <c r="I32" s="771"/>
    </row>
    <row r="33" spans="1:9" x14ac:dyDescent="0.2">
      <c r="A33" s="776">
        <v>42404</v>
      </c>
      <c r="B33" s="774">
        <v>520</v>
      </c>
      <c r="C33" s="774"/>
      <c r="D33" s="772" t="s">
        <v>343</v>
      </c>
      <c r="E33" s="773"/>
      <c r="F33" s="773"/>
      <c r="G33" s="773"/>
      <c r="H33" s="906">
        <v>25000</v>
      </c>
      <c r="I33" s="771" t="s">
        <v>616</v>
      </c>
    </row>
    <row r="34" spans="1:9" x14ac:dyDescent="0.2">
      <c r="A34" s="511">
        <v>42374</v>
      </c>
      <c r="B34" s="774">
        <v>451</v>
      </c>
      <c r="C34" s="774"/>
      <c r="D34" s="772" t="s">
        <v>345</v>
      </c>
      <c r="E34" s="773"/>
      <c r="F34" s="773">
        <v>150000</v>
      </c>
      <c r="G34" s="773">
        <v>150000</v>
      </c>
      <c r="H34" s="906">
        <v>6000</v>
      </c>
      <c r="I34" s="771" t="s">
        <v>616</v>
      </c>
    </row>
    <row r="35" spans="1:9" x14ac:dyDescent="0.2">
      <c r="A35" s="776">
        <v>42374</v>
      </c>
      <c r="B35" s="774">
        <v>451</v>
      </c>
      <c r="C35" s="774"/>
      <c r="D35" s="772" t="s">
        <v>346</v>
      </c>
      <c r="E35" s="773"/>
      <c r="F35" s="773">
        <v>15000</v>
      </c>
      <c r="G35" s="773">
        <v>50</v>
      </c>
      <c r="H35" s="906">
        <v>15000</v>
      </c>
      <c r="I35" s="771" t="s">
        <v>616</v>
      </c>
    </row>
    <row r="36" spans="1:9" hidden="1" x14ac:dyDescent="0.2">
      <c r="A36" s="499" t="s">
        <v>347</v>
      </c>
      <c r="B36" s="774"/>
      <c r="C36" s="774"/>
      <c r="D36" s="772" t="s">
        <v>348</v>
      </c>
      <c r="E36" s="773"/>
      <c r="F36" s="773"/>
      <c r="G36" s="773"/>
      <c r="H36" s="906"/>
      <c r="I36" s="771"/>
    </row>
    <row r="37" spans="1:9" hidden="1" x14ac:dyDescent="0.2">
      <c r="A37" s="499" t="s">
        <v>347</v>
      </c>
      <c r="B37" s="774"/>
      <c r="C37" s="774"/>
      <c r="D37" s="772" t="s">
        <v>349</v>
      </c>
      <c r="E37" s="777"/>
      <c r="F37" s="773"/>
      <c r="G37" s="773"/>
      <c r="H37" s="906"/>
      <c r="I37" s="771"/>
    </row>
    <row r="38" spans="1:9" x14ac:dyDescent="0.2">
      <c r="A38" s="776">
        <v>42374</v>
      </c>
      <c r="B38" s="774">
        <v>451</v>
      </c>
      <c r="C38" s="774"/>
      <c r="D38" s="772" t="s">
        <v>354</v>
      </c>
      <c r="E38" s="773"/>
      <c r="F38" s="773"/>
      <c r="G38" s="773"/>
      <c r="H38" s="906">
        <v>70000</v>
      </c>
      <c r="I38" s="771" t="s">
        <v>617</v>
      </c>
    </row>
    <row r="39" spans="1:9" x14ac:dyDescent="0.2">
      <c r="A39" s="776">
        <v>43470</v>
      </c>
      <c r="B39" s="774">
        <v>451</v>
      </c>
      <c r="C39" s="774"/>
      <c r="D39" s="772" t="s">
        <v>490</v>
      </c>
      <c r="E39" s="773"/>
      <c r="F39" s="773"/>
      <c r="G39" s="773"/>
      <c r="H39" s="906">
        <v>20000</v>
      </c>
      <c r="I39" s="771" t="s">
        <v>618</v>
      </c>
    </row>
    <row r="40" spans="1:9" hidden="1" x14ac:dyDescent="0.2">
      <c r="A40" s="499" t="s">
        <v>126</v>
      </c>
      <c r="B40" s="774"/>
      <c r="C40" s="774"/>
      <c r="D40" s="772" t="s">
        <v>356</v>
      </c>
      <c r="E40" s="773"/>
      <c r="F40" s="773"/>
      <c r="G40" s="773"/>
      <c r="H40" s="906"/>
      <c r="I40" s="771"/>
    </row>
    <row r="41" spans="1:9" hidden="1" x14ac:dyDescent="0.2">
      <c r="A41" s="499" t="s">
        <v>126</v>
      </c>
      <c r="B41" s="774"/>
      <c r="C41" s="774"/>
      <c r="D41" s="772" t="s">
        <v>357</v>
      </c>
      <c r="E41" s="773"/>
      <c r="F41" s="773"/>
      <c r="G41" s="773"/>
      <c r="H41" s="906"/>
      <c r="I41" s="771"/>
    </row>
    <row r="42" spans="1:9" hidden="1" x14ac:dyDescent="0.2">
      <c r="A42" s="499" t="s">
        <v>126</v>
      </c>
      <c r="B42" s="774"/>
      <c r="C42" s="774"/>
      <c r="D42" s="772" t="s">
        <v>358</v>
      </c>
      <c r="E42" s="773"/>
      <c r="F42" s="773"/>
      <c r="G42" s="773"/>
      <c r="H42" s="906"/>
      <c r="I42" s="771"/>
    </row>
    <row r="43" spans="1:9" hidden="1" x14ac:dyDescent="0.2">
      <c r="A43" s="499" t="s">
        <v>126</v>
      </c>
      <c r="B43" s="774"/>
      <c r="C43" s="774"/>
      <c r="D43" s="772" t="s">
        <v>359</v>
      </c>
      <c r="E43" s="773"/>
      <c r="F43" s="773"/>
      <c r="G43" s="773"/>
      <c r="H43" s="906"/>
      <c r="I43" s="771"/>
    </row>
    <row r="44" spans="1:9" hidden="1" x14ac:dyDescent="0.2">
      <c r="A44" s="499" t="s">
        <v>126</v>
      </c>
      <c r="B44" s="774"/>
      <c r="C44" s="774"/>
      <c r="D44" s="772" t="s">
        <v>360</v>
      </c>
      <c r="E44" s="773"/>
      <c r="F44" s="773"/>
      <c r="G44" s="773"/>
      <c r="H44" s="906"/>
      <c r="I44" s="771"/>
    </row>
    <row r="45" spans="1:9" x14ac:dyDescent="0.2">
      <c r="A45" s="776">
        <v>43470</v>
      </c>
      <c r="B45" s="774">
        <v>451</v>
      </c>
      <c r="C45" s="774"/>
      <c r="D45" s="772" t="s">
        <v>619</v>
      </c>
      <c r="E45" s="773"/>
      <c r="F45" s="773"/>
      <c r="G45" s="773"/>
      <c r="H45" s="906">
        <v>52000</v>
      </c>
      <c r="I45" s="771" t="s">
        <v>620</v>
      </c>
    </row>
    <row r="46" spans="1:9" x14ac:dyDescent="0.2">
      <c r="A46" s="499" t="s">
        <v>361</v>
      </c>
      <c r="B46" s="774">
        <v>9121</v>
      </c>
      <c r="C46" s="774"/>
      <c r="D46" s="772" t="s">
        <v>362</v>
      </c>
      <c r="E46" s="773"/>
      <c r="F46" s="773">
        <v>212900</v>
      </c>
      <c r="G46" s="773">
        <v>212900</v>
      </c>
      <c r="H46" s="906">
        <v>15000</v>
      </c>
      <c r="I46" s="771" t="s">
        <v>621</v>
      </c>
    </row>
    <row r="47" spans="1:9" hidden="1" x14ac:dyDescent="0.2">
      <c r="A47" s="499" t="s">
        <v>264</v>
      </c>
      <c r="B47" s="774"/>
      <c r="C47" s="774"/>
      <c r="D47" s="772" t="s">
        <v>363</v>
      </c>
      <c r="E47" s="773"/>
      <c r="F47" s="773">
        <v>0</v>
      </c>
      <c r="G47" s="773"/>
      <c r="H47" s="906"/>
      <c r="I47" s="771"/>
    </row>
    <row r="48" spans="1:9" ht="25.5" x14ac:dyDescent="0.2">
      <c r="A48" s="776">
        <v>43502</v>
      </c>
      <c r="B48" s="774">
        <v>9211</v>
      </c>
      <c r="C48" s="774"/>
      <c r="D48" s="770" t="s">
        <v>364</v>
      </c>
      <c r="E48" s="512"/>
      <c r="F48" s="512"/>
      <c r="G48" s="512"/>
      <c r="H48" s="906">
        <v>95620</v>
      </c>
      <c r="I48" s="781" t="s">
        <v>622</v>
      </c>
    </row>
    <row r="49" spans="1:10" x14ac:dyDescent="0.2">
      <c r="A49" s="776">
        <v>43502</v>
      </c>
      <c r="B49" s="774">
        <v>9211</v>
      </c>
      <c r="C49" s="774"/>
      <c r="D49" s="770" t="s">
        <v>365</v>
      </c>
      <c r="H49" s="906">
        <v>5035</v>
      </c>
      <c r="I49" s="781" t="s">
        <v>623</v>
      </c>
    </row>
    <row r="50" spans="1:10" x14ac:dyDescent="0.2">
      <c r="A50" s="776">
        <v>43472</v>
      </c>
      <c r="B50" s="774">
        <v>810</v>
      </c>
      <c r="C50" s="774"/>
      <c r="D50" s="772" t="s">
        <v>493</v>
      </c>
      <c r="E50" s="777"/>
      <c r="F50" s="773"/>
      <c r="G50" s="773"/>
      <c r="H50" s="906">
        <v>1900</v>
      </c>
      <c r="I50" s="771" t="s">
        <v>621</v>
      </c>
      <c r="J50" s="677"/>
    </row>
    <row r="51" spans="1:10" ht="25.5" x14ac:dyDescent="0.2">
      <c r="A51" s="776">
        <v>43107</v>
      </c>
      <c r="B51" s="774">
        <v>810</v>
      </c>
      <c r="C51" s="774"/>
      <c r="D51" s="772" t="s">
        <v>556</v>
      </c>
      <c r="E51" s="777"/>
      <c r="F51" s="773"/>
      <c r="G51" s="773"/>
      <c r="H51" s="906">
        <v>50000</v>
      </c>
      <c r="I51" s="910" t="s">
        <v>624</v>
      </c>
    </row>
    <row r="52" spans="1:10" ht="25.5" x14ac:dyDescent="0.2">
      <c r="A52" s="776">
        <v>43472</v>
      </c>
      <c r="B52" s="774">
        <v>810</v>
      </c>
      <c r="C52" s="774"/>
      <c r="D52" s="772" t="s">
        <v>559</v>
      </c>
      <c r="E52" s="777"/>
      <c r="F52" s="773"/>
      <c r="G52" s="773"/>
      <c r="H52" s="906">
        <v>110000</v>
      </c>
      <c r="I52" s="910" t="s">
        <v>625</v>
      </c>
    </row>
    <row r="53" spans="1:10" ht="25.5" x14ac:dyDescent="0.2">
      <c r="A53" s="499" t="s">
        <v>270</v>
      </c>
      <c r="B53" s="774">
        <v>620</v>
      </c>
      <c r="C53" s="774"/>
      <c r="D53" s="772" t="s">
        <v>377</v>
      </c>
      <c r="E53" s="773"/>
      <c r="F53" s="777"/>
      <c r="G53" s="773"/>
      <c r="H53" s="906">
        <v>50000</v>
      </c>
      <c r="I53" s="781" t="s">
        <v>626</v>
      </c>
    </row>
    <row r="54" spans="1:10" x14ac:dyDescent="0.2">
      <c r="A54" s="776">
        <v>42775</v>
      </c>
      <c r="B54" s="774">
        <v>620</v>
      </c>
      <c r="C54" s="774"/>
      <c r="D54" s="772" t="s">
        <v>378</v>
      </c>
      <c r="E54" s="773"/>
      <c r="F54" s="777"/>
      <c r="G54" s="773"/>
      <c r="H54" s="906">
        <v>15000</v>
      </c>
      <c r="I54" s="781" t="s">
        <v>627</v>
      </c>
    </row>
    <row r="55" spans="1:10" x14ac:dyDescent="0.2">
      <c r="A55" s="776">
        <v>42775</v>
      </c>
      <c r="B55" s="774">
        <v>620</v>
      </c>
      <c r="C55" s="774"/>
      <c r="D55" s="772" t="s">
        <v>380</v>
      </c>
      <c r="E55" s="773"/>
      <c r="F55" s="773"/>
      <c r="G55" s="773"/>
      <c r="H55" s="906">
        <v>160000</v>
      </c>
      <c r="I55" s="771" t="s">
        <v>628</v>
      </c>
    </row>
    <row r="56" spans="1:10" ht="38.25" x14ac:dyDescent="0.2">
      <c r="A56" s="499" t="s">
        <v>320</v>
      </c>
      <c r="B56" s="774">
        <v>640</v>
      </c>
      <c r="C56" s="774"/>
      <c r="D56" s="772" t="s">
        <v>383</v>
      </c>
      <c r="E56" s="777"/>
      <c r="F56" s="773"/>
      <c r="G56" s="773"/>
      <c r="H56" s="906">
        <v>100000</v>
      </c>
      <c r="I56" s="781" t="s">
        <v>629</v>
      </c>
    </row>
    <row r="57" spans="1:10" ht="38.25" x14ac:dyDescent="0.2">
      <c r="A57" s="776">
        <v>42469</v>
      </c>
      <c r="B57" s="774">
        <v>620</v>
      </c>
      <c r="C57" s="774"/>
      <c r="D57" s="772" t="s">
        <v>384</v>
      </c>
      <c r="E57" s="777"/>
      <c r="F57" s="773"/>
      <c r="G57" s="773"/>
      <c r="H57" s="906">
        <v>90000</v>
      </c>
      <c r="I57" s="781" t="s">
        <v>644</v>
      </c>
    </row>
    <row r="58" spans="1:10" ht="25.5" x14ac:dyDescent="0.2">
      <c r="A58" s="499" t="s">
        <v>385</v>
      </c>
      <c r="B58" s="774">
        <v>421</v>
      </c>
      <c r="C58" s="774"/>
      <c r="D58" s="772" t="s">
        <v>173</v>
      </c>
      <c r="E58" s="773"/>
      <c r="F58" s="773">
        <v>4100</v>
      </c>
      <c r="G58" s="773">
        <v>4100</v>
      </c>
      <c r="H58" s="906">
        <v>10000</v>
      </c>
      <c r="I58" s="781" t="s">
        <v>630</v>
      </c>
    </row>
    <row r="59" spans="1:10" ht="25.5" x14ac:dyDescent="0.2">
      <c r="A59" s="776">
        <v>42560</v>
      </c>
      <c r="B59" s="774">
        <v>620</v>
      </c>
      <c r="C59" s="774"/>
      <c r="D59" s="778" t="s">
        <v>631</v>
      </c>
      <c r="E59" s="777"/>
      <c r="F59" s="773"/>
      <c r="G59" s="773"/>
      <c r="H59" s="906">
        <v>45000</v>
      </c>
      <c r="I59" s="781" t="s">
        <v>632</v>
      </c>
    </row>
    <row r="60" spans="1:10" ht="25.5" x14ac:dyDescent="0.2">
      <c r="A60" s="776">
        <v>43655</v>
      </c>
      <c r="B60" s="774">
        <v>620</v>
      </c>
      <c r="C60" s="774"/>
      <c r="D60" s="778" t="s">
        <v>558</v>
      </c>
      <c r="E60" s="777"/>
      <c r="F60" s="773"/>
      <c r="G60" s="773"/>
      <c r="H60" s="906">
        <v>80000</v>
      </c>
      <c r="I60" s="781" t="s">
        <v>633</v>
      </c>
    </row>
    <row r="61" spans="1:10" ht="25.5" x14ac:dyDescent="0.2">
      <c r="A61" s="499" t="s">
        <v>276</v>
      </c>
      <c r="B61" s="774">
        <v>421</v>
      </c>
      <c r="C61" s="774"/>
      <c r="D61" s="772" t="s">
        <v>392</v>
      </c>
      <c r="E61" s="773"/>
      <c r="F61" s="773">
        <v>40</v>
      </c>
      <c r="G61" s="773">
        <v>40</v>
      </c>
      <c r="H61" s="906">
        <v>10000</v>
      </c>
      <c r="I61" s="781" t="s">
        <v>648</v>
      </c>
    </row>
    <row r="62" spans="1:10" x14ac:dyDescent="0.2">
      <c r="A62" s="499" t="s">
        <v>276</v>
      </c>
      <c r="B62" s="774">
        <v>320</v>
      </c>
      <c r="C62" s="774"/>
      <c r="D62" s="772" t="s">
        <v>393</v>
      </c>
      <c r="E62" s="773"/>
      <c r="F62" s="773"/>
      <c r="G62" s="773"/>
      <c r="H62" s="906">
        <v>500000</v>
      </c>
      <c r="I62" s="771" t="s">
        <v>634</v>
      </c>
    </row>
    <row r="63" spans="1:10" x14ac:dyDescent="0.2">
      <c r="A63" s="776">
        <v>42383</v>
      </c>
      <c r="B63" s="774">
        <v>620</v>
      </c>
      <c r="C63" s="774"/>
      <c r="D63" s="772" t="s">
        <v>397</v>
      </c>
      <c r="E63" s="773"/>
      <c r="F63" s="773">
        <v>0</v>
      </c>
      <c r="G63" s="773">
        <v>0</v>
      </c>
      <c r="H63" s="906">
        <v>15000</v>
      </c>
      <c r="I63" s="771" t="s">
        <v>635</v>
      </c>
    </row>
    <row r="64" spans="1:10" hidden="1" x14ac:dyDescent="0.2">
      <c r="A64" s="499" t="s">
        <v>398</v>
      </c>
      <c r="B64" s="774"/>
      <c r="C64" s="774"/>
      <c r="D64" s="772" t="s">
        <v>399</v>
      </c>
      <c r="E64" s="773"/>
      <c r="F64" s="773"/>
      <c r="G64" s="773"/>
      <c r="H64" s="906"/>
      <c r="I64" s="771"/>
    </row>
    <row r="65" spans="1:9" x14ac:dyDescent="0.2">
      <c r="A65" s="776">
        <v>43479</v>
      </c>
      <c r="B65" s="774">
        <v>620</v>
      </c>
      <c r="C65" s="774"/>
      <c r="D65" s="772" t="s">
        <v>636</v>
      </c>
      <c r="E65" s="773"/>
      <c r="F65" s="773"/>
      <c r="G65" s="773"/>
      <c r="H65" s="906">
        <v>50000</v>
      </c>
      <c r="I65" s="771" t="s">
        <v>637</v>
      </c>
    </row>
    <row r="66" spans="1:9" x14ac:dyDescent="0.2">
      <c r="A66" s="776">
        <v>43479</v>
      </c>
      <c r="B66" s="774">
        <v>451</v>
      </c>
      <c r="C66" s="774"/>
      <c r="D66" s="772" t="s">
        <v>638</v>
      </c>
      <c r="E66" s="773"/>
      <c r="F66" s="773"/>
      <c r="G66" s="773"/>
      <c r="H66" s="906">
        <v>180000</v>
      </c>
      <c r="I66" s="771" t="s">
        <v>639</v>
      </c>
    </row>
    <row r="67" spans="1:9" x14ac:dyDescent="0.2">
      <c r="D67" s="911" t="s">
        <v>450</v>
      </c>
      <c r="H67" s="3">
        <f>SUM(H4:H66)</f>
        <v>2133955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6</vt:i4>
      </vt:variant>
    </vt:vector>
  </HeadingPairs>
  <TitlesOfParts>
    <vt:vector size="6" baseType="lpstr">
      <vt:lpstr>príjmy 2020-2022</vt:lpstr>
      <vt:lpstr>výdavky 2020-2022</vt:lpstr>
      <vt:lpstr>kap.výdavky 2020-2022</vt:lpstr>
      <vt:lpstr>Školstvo</vt:lpstr>
      <vt:lpstr>Bohunka</vt:lpstr>
      <vt:lpstr>komentár kap.výdavky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HERIBANOVÁ Daniela</dc:creator>
  <cp:lastModifiedBy>HERIBANOVÁ Daniela</cp:lastModifiedBy>
  <cp:lastPrinted>2019-12-13T11:42:49Z</cp:lastPrinted>
  <dcterms:created xsi:type="dcterms:W3CDTF">2015-12-15T11:30:55Z</dcterms:created>
  <dcterms:modified xsi:type="dcterms:W3CDTF">2019-12-18T08:32:17Z</dcterms:modified>
</cp:coreProperties>
</file>