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st98741\Desktop\Rozpočet 2026\"/>
    </mc:Choice>
  </mc:AlternateContent>
  <xr:revisionPtr revIDLastSave="0" documentId="13_ncr:1_{43660668-981F-45C9-BC32-B3B54AEE2385}" xr6:coauthVersionLast="36" xr6:coauthVersionMax="36" xr10:uidLastSave="{00000000-0000-0000-0000-000000000000}"/>
  <bookViews>
    <workbookView xWindow="0" yWindow="0" windowWidth="20496" windowHeight="7152" xr2:uid="{00000000-000D-0000-FFFF-FFFF00000000}"/>
  </bookViews>
  <sheets>
    <sheet name="príjmy 2026-2028" sheetId="1" r:id="rId1"/>
    <sheet name="výdavky 2026-2028" sheetId="2" r:id="rId2"/>
    <sheet name="kap.výdavky 2026-2028" sheetId="10" r:id="rId3"/>
    <sheet name="Školstvo" sheetId="7" r:id="rId4"/>
    <sheet name="Bohunka" sheetId="8" r:id="rId5"/>
    <sheet name="koment kap.výdavky 2026-2028 " sheetId="13" r:id="rId6"/>
  </sheets>
  <definedNames>
    <definedName name="_xlnm.Print_Area" localSheetId="0">'príjmy 2026-2028'!$A$1:$R$125</definedName>
    <definedName name="_xlnm.Print_Area" localSheetId="1">'výdavky 2026-2028'!$A$1:$R$334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7" l="1"/>
  <c r="G74" i="2" l="1"/>
  <c r="E190" i="13" l="1"/>
  <c r="G156" i="2"/>
  <c r="G210" i="2" l="1"/>
  <c r="E187" i="13" l="1"/>
  <c r="E108" i="13"/>
  <c r="E57" i="13"/>
  <c r="E52" i="13"/>
  <c r="E9" i="13"/>
  <c r="E7" i="13"/>
  <c r="E188" i="13" l="1"/>
  <c r="G24" i="2"/>
  <c r="F6" i="10"/>
  <c r="F74" i="2"/>
  <c r="G313" i="2"/>
  <c r="G285" i="2"/>
  <c r="G187" i="2"/>
  <c r="G98" i="2"/>
  <c r="G83" i="2"/>
  <c r="G229" i="2"/>
  <c r="J190" i="10"/>
  <c r="J109" i="10"/>
  <c r="J52" i="10"/>
  <c r="J6" i="10"/>
  <c r="D112" i="1"/>
  <c r="E112" i="1"/>
  <c r="F112" i="1"/>
  <c r="G112" i="1"/>
  <c r="J112" i="1"/>
  <c r="I112" i="1"/>
  <c r="F45" i="7"/>
  <c r="G45" i="7"/>
  <c r="J193" i="10"/>
  <c r="K190" i="10"/>
  <c r="L190" i="10"/>
  <c r="G123" i="1" l="1"/>
  <c r="H112" i="1" l="1"/>
  <c r="H53" i="1"/>
  <c r="H16" i="1"/>
  <c r="I190" i="10" l="1"/>
  <c r="H190" i="10"/>
  <c r="I109" i="10"/>
  <c r="H109" i="10"/>
  <c r="I52" i="10"/>
  <c r="H52" i="10"/>
  <c r="H98" i="2"/>
  <c r="I98" i="2"/>
  <c r="F98" i="2"/>
  <c r="H313" i="2"/>
  <c r="I313" i="2"/>
  <c r="F313" i="2"/>
  <c r="H285" i="2"/>
  <c r="I285" i="2"/>
  <c r="F285" i="2"/>
  <c r="G272" i="2"/>
  <c r="H272" i="2"/>
  <c r="I272" i="2"/>
  <c r="F272" i="2"/>
  <c r="G253" i="2"/>
  <c r="H253" i="2"/>
  <c r="I253" i="2"/>
  <c r="F253" i="2"/>
  <c r="H229" i="2"/>
  <c r="I229" i="2"/>
  <c r="F229" i="2"/>
  <c r="H187" i="2"/>
  <c r="I187" i="2"/>
  <c r="F187" i="2"/>
  <c r="H156" i="2"/>
  <c r="I156" i="2"/>
  <c r="F156" i="2"/>
  <c r="H83" i="2"/>
  <c r="I83" i="2"/>
  <c r="F83" i="2"/>
  <c r="G53" i="2"/>
  <c r="H53" i="2"/>
  <c r="I53" i="2"/>
  <c r="H74" i="2"/>
  <c r="I74" i="2"/>
  <c r="F53" i="2"/>
  <c r="H24" i="2"/>
  <c r="I24" i="2"/>
  <c r="F24" i="2"/>
  <c r="I193" i="10" l="1"/>
  <c r="H193" i="10" l="1"/>
  <c r="G190" i="10"/>
  <c r="I57" i="10"/>
  <c r="H57" i="10"/>
  <c r="G52" i="10"/>
  <c r="H71" i="1" l="1"/>
  <c r="G147" i="2"/>
  <c r="H147" i="2"/>
  <c r="I147" i="2"/>
  <c r="C147" i="2" l="1"/>
  <c r="D147" i="2"/>
  <c r="E147" i="2"/>
  <c r="F147" i="2"/>
  <c r="C19" i="7" l="1"/>
  <c r="H25" i="8" l="1"/>
  <c r="H27" i="8" s="1"/>
  <c r="I25" i="8"/>
  <c r="I27" i="8" s="1"/>
  <c r="J25" i="8"/>
  <c r="J27" i="8" s="1"/>
  <c r="K25" i="8"/>
  <c r="K27" i="8" s="1"/>
  <c r="F25" i="8"/>
  <c r="D272" i="2" l="1"/>
  <c r="D156" i="2"/>
  <c r="E313" i="2"/>
  <c r="D313" i="2"/>
  <c r="E285" i="2"/>
  <c r="D285" i="2"/>
  <c r="E272" i="2"/>
  <c r="E229" i="2"/>
  <c r="D229" i="2"/>
  <c r="E187" i="2"/>
  <c r="D187" i="2"/>
  <c r="E156" i="2"/>
  <c r="E98" i="2"/>
  <c r="D98" i="2"/>
  <c r="E83" i="2" l="1"/>
  <c r="D83" i="2"/>
  <c r="E74" i="2"/>
  <c r="D74" i="2"/>
  <c r="E53" i="2"/>
  <c r="D53" i="2"/>
  <c r="C74" i="2"/>
  <c r="D24" i="2"/>
  <c r="E24" i="2"/>
  <c r="F193" i="10"/>
  <c r="F190" i="10"/>
  <c r="E190" i="10"/>
  <c r="F109" i="10"/>
  <c r="F57" i="10"/>
  <c r="F52" i="10"/>
  <c r="F8" i="10"/>
  <c r="F191" i="10" l="1"/>
  <c r="F37" i="8"/>
  <c r="D328" i="2" s="1"/>
  <c r="F27" i="8"/>
  <c r="E27" i="7"/>
  <c r="F27" i="7"/>
  <c r="G27" i="7"/>
  <c r="H27" i="7"/>
  <c r="G193" i="10" l="1"/>
  <c r="G57" i="10"/>
  <c r="G6" i="10"/>
  <c r="G109" i="10"/>
  <c r="D324" i="2"/>
  <c r="D322" i="2"/>
  <c r="C313" i="2"/>
  <c r="D310" i="2"/>
  <c r="D320" i="2" s="1"/>
  <c r="D303" i="2"/>
  <c r="D294" i="2"/>
  <c r="D323" i="2" s="1"/>
  <c r="D292" i="2"/>
  <c r="D295" i="2" s="1"/>
  <c r="D283" i="2"/>
  <c r="D286" i="2" s="1"/>
  <c r="D270" i="2"/>
  <c r="D264" i="2"/>
  <c r="D271" i="2" s="1"/>
  <c r="D273" i="2" s="1"/>
  <c r="D251" i="2"/>
  <c r="D246" i="2"/>
  <c r="D241" i="2"/>
  <c r="D226" i="2"/>
  <c r="D220" i="2"/>
  <c r="D216" i="2"/>
  <c r="D213" i="2"/>
  <c r="D210" i="2"/>
  <c r="D207" i="2"/>
  <c r="D203" i="2"/>
  <c r="D195" i="2"/>
  <c r="D185" i="2"/>
  <c r="D179" i="2"/>
  <c r="D176" i="2"/>
  <c r="D172" i="2"/>
  <c r="D164" i="2"/>
  <c r="D154" i="2"/>
  <c r="D131" i="2"/>
  <c r="D149" i="2" s="1"/>
  <c r="D108" i="2"/>
  <c r="D94" i="2"/>
  <c r="D97" i="2" s="1"/>
  <c r="D99" i="2" s="1"/>
  <c r="D82" i="2"/>
  <c r="D84" i="2" s="1"/>
  <c r="D72" i="2"/>
  <c r="D69" i="2"/>
  <c r="D63" i="2"/>
  <c r="D51" i="2"/>
  <c r="D46" i="2"/>
  <c r="D41" i="2"/>
  <c r="D33" i="2"/>
  <c r="D23" i="2"/>
  <c r="D25" i="2" s="1"/>
  <c r="D12" i="2"/>
  <c r="D9" i="2"/>
  <c r="E82" i="1"/>
  <c r="D312" i="2" l="1"/>
  <c r="D314" i="2" s="1"/>
  <c r="D325" i="2"/>
  <c r="D252" i="2"/>
  <c r="D254" i="2" s="1"/>
  <c r="D227" i="2"/>
  <c r="D230" i="2" s="1"/>
  <c r="D186" i="2"/>
  <c r="D188" i="2" s="1"/>
  <c r="D155" i="2"/>
  <c r="D157" i="2" s="1"/>
  <c r="D73" i="2"/>
  <c r="D75" i="2" s="1"/>
  <c r="D52" i="2"/>
  <c r="D54" i="2" s="1"/>
  <c r="D13" i="2"/>
  <c r="D15" i="2" s="1"/>
  <c r="E123" i="1"/>
  <c r="E94" i="1"/>
  <c r="E71" i="1"/>
  <c r="E53" i="1"/>
  <c r="E16" i="1"/>
  <c r="G53" i="1"/>
  <c r="D319" i="2" l="1"/>
  <c r="D321" i="2" s="1"/>
  <c r="D326" i="2" s="1"/>
  <c r="E72" i="1"/>
  <c r="E96" i="1" s="1"/>
  <c r="E125" i="1" s="1"/>
  <c r="G172" i="2"/>
  <c r="I37" i="8" l="1"/>
  <c r="I6" i="10" l="1"/>
  <c r="I191" i="10" s="1"/>
  <c r="F94" i="1" l="1"/>
  <c r="D94" i="1"/>
  <c r="F322" i="2" l="1"/>
  <c r="L57" i="10" l="1"/>
  <c r="K57" i="10"/>
  <c r="J57" i="10"/>
  <c r="J191" i="10" s="1"/>
  <c r="H82" i="1" l="1"/>
  <c r="J53" i="1"/>
  <c r="G71" i="1"/>
  <c r="H72" i="1"/>
  <c r="C241" i="2"/>
  <c r="G328" i="2" l="1"/>
  <c r="G72" i="2" l="1"/>
  <c r="H72" i="2"/>
  <c r="I72" i="2"/>
  <c r="I53" i="1" l="1"/>
  <c r="D53" i="1"/>
  <c r="F53" i="1"/>
  <c r="F185" i="2" l="1"/>
  <c r="G185" i="2"/>
  <c r="H185" i="2"/>
  <c r="I185" i="2"/>
  <c r="F72" i="2"/>
  <c r="C65" i="7" l="1"/>
  <c r="C57" i="7"/>
  <c r="C51" i="7"/>
  <c r="C45" i="7"/>
  <c r="C39" i="7"/>
  <c r="C33" i="7"/>
  <c r="C27" i="7"/>
  <c r="C246" i="2"/>
  <c r="G195" i="2"/>
  <c r="F195" i="2"/>
  <c r="C195" i="2"/>
  <c r="C83" i="2"/>
  <c r="C272" i="2"/>
  <c r="C187" i="2"/>
  <c r="C285" i="2"/>
  <c r="C229" i="2"/>
  <c r="C156" i="2"/>
  <c r="C98" i="2"/>
  <c r="C53" i="2"/>
  <c r="C24" i="2"/>
  <c r="C294" i="2"/>
  <c r="E253" i="2"/>
  <c r="H6" i="10"/>
  <c r="E193" i="10"/>
  <c r="E109" i="10"/>
  <c r="E57" i="10"/>
  <c r="E52" i="10"/>
  <c r="K52" i="10"/>
  <c r="L52" i="10"/>
  <c r="E8" i="10"/>
  <c r="E6" i="10"/>
  <c r="C58" i="7" l="1"/>
  <c r="C66" i="7"/>
  <c r="C327" i="2" s="1"/>
  <c r="C322" i="2"/>
  <c r="E191" i="10"/>
  <c r="E195" i="2"/>
  <c r="E9" i="2" l="1"/>
  <c r="C324" i="2"/>
  <c r="C310" i="2"/>
  <c r="C320" i="2" s="1"/>
  <c r="C303" i="2"/>
  <c r="C323" i="2"/>
  <c r="C325" i="2" s="1"/>
  <c r="C292" i="2"/>
  <c r="C283" i="2"/>
  <c r="C286" i="2" s="1"/>
  <c r="C270" i="2"/>
  <c r="C264" i="2"/>
  <c r="C251" i="2"/>
  <c r="C226" i="2"/>
  <c r="C220" i="2"/>
  <c r="C216" i="2"/>
  <c r="C213" i="2"/>
  <c r="C210" i="2"/>
  <c r="C207" i="2"/>
  <c r="C203" i="2"/>
  <c r="C185" i="2"/>
  <c r="C179" i="2"/>
  <c r="C176" i="2"/>
  <c r="C172" i="2"/>
  <c r="C164" i="2"/>
  <c r="C154" i="2"/>
  <c r="C131" i="2"/>
  <c r="C149" i="2" s="1"/>
  <c r="C108" i="2"/>
  <c r="C94" i="2"/>
  <c r="C97" i="2" s="1"/>
  <c r="C99" i="2" s="1"/>
  <c r="C82" i="2"/>
  <c r="C84" i="2" s="1"/>
  <c r="C72" i="2"/>
  <c r="C69" i="2"/>
  <c r="C63" i="2"/>
  <c r="C73" i="2" s="1"/>
  <c r="C75" i="2" s="1"/>
  <c r="C51" i="2"/>
  <c r="C46" i="2"/>
  <c r="C41" i="2"/>
  <c r="C33" i="2"/>
  <c r="C23" i="2"/>
  <c r="C25" i="2" s="1"/>
  <c r="C12" i="2"/>
  <c r="C9" i="2"/>
  <c r="C13" i="2" s="1"/>
  <c r="D123" i="1"/>
  <c r="D82" i="1"/>
  <c r="D71" i="1"/>
  <c r="D16" i="1"/>
  <c r="F16" i="1"/>
  <c r="D72" i="1" l="1"/>
  <c r="D96" i="1" s="1"/>
  <c r="D125" i="1" s="1"/>
  <c r="C312" i="2"/>
  <c r="C314" i="2" s="1"/>
  <c r="C271" i="2"/>
  <c r="C273" i="2" s="1"/>
  <c r="C252" i="2"/>
  <c r="C254" i="2" s="1"/>
  <c r="C227" i="2"/>
  <c r="C230" i="2" s="1"/>
  <c r="C186" i="2"/>
  <c r="C188" i="2" s="1"/>
  <c r="C155" i="2"/>
  <c r="C157" i="2" s="1"/>
  <c r="C52" i="2"/>
  <c r="C54" i="2" s="1"/>
  <c r="C295" i="2"/>
  <c r="C15" i="2"/>
  <c r="G23" i="2"/>
  <c r="G9" i="2"/>
  <c r="H94" i="1"/>
  <c r="H96" i="1" s="1"/>
  <c r="J16" i="1"/>
  <c r="I16" i="1"/>
  <c r="C319" i="2" l="1"/>
  <c r="C321" i="2" s="1"/>
  <c r="J71" i="1" l="1"/>
  <c r="I71" i="1"/>
  <c r="G283" i="2" l="1"/>
  <c r="G94" i="2"/>
  <c r="G63" i="2"/>
  <c r="I63" i="2"/>
  <c r="H63" i="2"/>
  <c r="F63" i="2"/>
  <c r="E63" i="2"/>
  <c r="G108" i="2" l="1"/>
  <c r="G69" i="2"/>
  <c r="G73" i="2" s="1"/>
  <c r="F324" i="2" l="1"/>
  <c r="G324" i="2"/>
  <c r="B65" i="7"/>
  <c r="B57" i="7"/>
  <c r="B51" i="7"/>
  <c r="B45" i="7"/>
  <c r="B39" i="7"/>
  <c r="B33" i="7"/>
  <c r="B27" i="7"/>
  <c r="D65" i="7"/>
  <c r="D57" i="7"/>
  <c r="D51" i="7"/>
  <c r="D45" i="7"/>
  <c r="D39" i="7"/>
  <c r="D33" i="7"/>
  <c r="D27" i="7"/>
  <c r="D19" i="7"/>
  <c r="B19" i="7"/>
  <c r="B66" i="7" l="1"/>
  <c r="B58" i="7"/>
  <c r="D58" i="7"/>
  <c r="D66" i="7"/>
  <c r="F71" i="1"/>
  <c r="D327" i="2" l="1"/>
  <c r="E327" i="2"/>
  <c r="L109" i="10"/>
  <c r="K109" i="10"/>
  <c r="I322" i="2" l="1"/>
  <c r="F203" i="2"/>
  <c r="I195" i="2"/>
  <c r="H195" i="2"/>
  <c r="F220" i="2"/>
  <c r="F210" i="2"/>
  <c r="F131" i="2" l="1"/>
  <c r="F149" i="2" s="1"/>
  <c r="G131" i="2"/>
  <c r="G149" i="2" s="1"/>
  <c r="G97" i="2" l="1"/>
  <c r="F12" i="2"/>
  <c r="G12" i="2"/>
  <c r="G13" i="2" s="1"/>
  <c r="H12" i="2"/>
  <c r="I12" i="2"/>
  <c r="G322" i="2" l="1"/>
  <c r="H322" i="2"/>
  <c r="E37" i="8"/>
  <c r="C328" i="2" s="1"/>
  <c r="E25" i="8" l="1"/>
  <c r="E27" i="8" s="1"/>
  <c r="G25" i="8"/>
  <c r="G27" i="8"/>
  <c r="H8" i="10" l="1"/>
  <c r="H191" i="10" l="1"/>
  <c r="G16" i="1" l="1"/>
  <c r="G72" i="1" l="1"/>
  <c r="E270" i="2"/>
  <c r="F310" i="2"/>
  <c r="F320" i="2" s="1"/>
  <c r="G310" i="2"/>
  <c r="G320" i="2" s="1"/>
  <c r="F303" i="2"/>
  <c r="G303" i="2"/>
  <c r="F294" i="2"/>
  <c r="F323" i="2" s="1"/>
  <c r="F325" i="2" s="1"/>
  <c r="G294" i="2"/>
  <c r="G323" i="2" s="1"/>
  <c r="G325" i="2" s="1"/>
  <c r="F292" i="2"/>
  <c r="G292" i="2"/>
  <c r="F283" i="2"/>
  <c r="F286" i="2" s="1"/>
  <c r="G286" i="2"/>
  <c r="F270" i="2"/>
  <c r="G270" i="2"/>
  <c r="F264" i="2"/>
  <c r="G264" i="2"/>
  <c r="F251" i="2"/>
  <c r="G251" i="2"/>
  <c r="H251" i="2"/>
  <c r="F246" i="2"/>
  <c r="G246" i="2"/>
  <c r="F241" i="2"/>
  <c r="G241" i="2"/>
  <c r="H241" i="2"/>
  <c r="F226" i="2"/>
  <c r="G226" i="2"/>
  <c r="G220" i="2"/>
  <c r="F216" i="2"/>
  <c r="G216" i="2"/>
  <c r="H216" i="2"/>
  <c r="F213" i="2"/>
  <c r="G213" i="2"/>
  <c r="F207" i="2"/>
  <c r="G207" i="2"/>
  <c r="G203" i="2"/>
  <c r="F154" i="2"/>
  <c r="G154" i="2"/>
  <c r="F108" i="2"/>
  <c r="G99" i="2"/>
  <c r="F94" i="2"/>
  <c r="F97" i="2" s="1"/>
  <c r="F99" i="2" s="1"/>
  <c r="F82" i="2"/>
  <c r="F84" i="2" s="1"/>
  <c r="G82" i="2"/>
  <c r="G84" i="2" s="1"/>
  <c r="G75" i="2"/>
  <c r="F69" i="2"/>
  <c r="F73" i="2" s="1"/>
  <c r="F51" i="2"/>
  <c r="G51" i="2"/>
  <c r="F46" i="2"/>
  <c r="G46" i="2"/>
  <c r="F41" i="2"/>
  <c r="G41" i="2"/>
  <c r="F33" i="2"/>
  <c r="G33" i="2"/>
  <c r="F23" i="2"/>
  <c r="F25" i="2" s="1"/>
  <c r="G25" i="2"/>
  <c r="F179" i="2"/>
  <c r="G179" i="2"/>
  <c r="F176" i="2"/>
  <c r="G176" i="2"/>
  <c r="F172" i="2"/>
  <c r="F164" i="2"/>
  <c r="G164" i="2"/>
  <c r="F9" i="2"/>
  <c r="F13" i="2" s="1"/>
  <c r="F15" i="2" s="1"/>
  <c r="F82" i="1"/>
  <c r="G52" i="2" l="1"/>
  <c r="G54" i="2" s="1"/>
  <c r="F52" i="2"/>
  <c r="F54" i="2" s="1"/>
  <c r="G227" i="2"/>
  <c r="G230" i="2" s="1"/>
  <c r="G15" i="2"/>
  <c r="G312" i="2"/>
  <c r="G314" i="2" s="1"/>
  <c r="F312" i="2"/>
  <c r="F314" i="2" s="1"/>
  <c r="G295" i="2"/>
  <c r="F295" i="2"/>
  <c r="F271" i="2"/>
  <c r="F273" i="2" s="1"/>
  <c r="G271" i="2"/>
  <c r="G252" i="2"/>
  <c r="G254" i="2" s="1"/>
  <c r="F252" i="2"/>
  <c r="F254" i="2" s="1"/>
  <c r="F227" i="2"/>
  <c r="F230" i="2" s="1"/>
  <c r="G186" i="2"/>
  <c r="F186" i="2"/>
  <c r="F188" i="2" s="1"/>
  <c r="F155" i="2"/>
  <c r="F157" i="2" s="1"/>
  <c r="G155" i="2"/>
  <c r="G157" i="2" s="1"/>
  <c r="G188" i="2" l="1"/>
  <c r="G319" i="2"/>
  <c r="G321" i="2" s="1"/>
  <c r="G326" i="2" s="1"/>
  <c r="F75" i="2"/>
  <c r="F319" i="2"/>
  <c r="F321" i="2" s="1"/>
  <c r="F326" i="2" s="1"/>
  <c r="G273" i="2"/>
  <c r="I270" i="2" l="1"/>
  <c r="H270" i="2"/>
  <c r="F19" i="7" l="1"/>
  <c r="E203" i="2" l="1"/>
  <c r="E185" i="2"/>
  <c r="E176" i="2"/>
  <c r="E172" i="2"/>
  <c r="E322" i="2" l="1"/>
  <c r="E94" i="2" l="1"/>
  <c r="E19" i="7" l="1"/>
  <c r="G51" i="7" l="1"/>
  <c r="E241" i="2" l="1"/>
  <c r="I94" i="2"/>
  <c r="I97" i="2" s="1"/>
  <c r="H94" i="2"/>
  <c r="H97" i="2" s="1"/>
  <c r="I207" i="2"/>
  <c r="H207" i="2"/>
  <c r="E207" i="2"/>
  <c r="I241" i="2"/>
  <c r="C326" i="2" l="1"/>
  <c r="C329" i="2" s="1"/>
  <c r="G8" i="10" l="1"/>
  <c r="G191" i="10" s="1"/>
  <c r="I8" i="10"/>
  <c r="L8" i="10"/>
  <c r="K8" i="10"/>
  <c r="J8" i="10"/>
  <c r="L6" i="10"/>
  <c r="L191" i="10" s="1"/>
  <c r="K6" i="10"/>
  <c r="K191" i="10" s="1"/>
  <c r="H294" i="2"/>
  <c r="H323" i="2" s="1"/>
  <c r="G82" i="1" l="1"/>
  <c r="E264" i="2" l="1"/>
  <c r="F51" i="7" l="1"/>
  <c r="E294" i="2" l="1"/>
  <c r="E323" i="2" s="1"/>
  <c r="I283" i="2"/>
  <c r="E283" i="2"/>
  <c r="E226" i="2"/>
  <c r="H203" i="2"/>
  <c r="H172" i="2"/>
  <c r="E131" i="2" l="1"/>
  <c r="E149" i="2" s="1"/>
  <c r="E108" i="2"/>
  <c r="E69" i="2"/>
  <c r="E46" i="2"/>
  <c r="E41" i="2"/>
  <c r="E33" i="2"/>
  <c r="I23" i="2"/>
  <c r="H23" i="2"/>
  <c r="E23" i="2"/>
  <c r="I294" i="2"/>
  <c r="I323" i="2" s="1"/>
  <c r="I292" i="2"/>
  <c r="I295" i="2" l="1"/>
  <c r="H123" i="1" l="1"/>
  <c r="H125" i="1" s="1"/>
  <c r="I72" i="1"/>
  <c r="J82" i="1"/>
  <c r="I82" i="1"/>
  <c r="E324" i="2" l="1"/>
  <c r="E325" i="2" s="1"/>
  <c r="H324" i="2"/>
  <c r="H325" i="2" s="1"/>
  <c r="I324" i="2"/>
  <c r="I325" i="2" s="1"/>
  <c r="E310" i="2"/>
  <c r="E320" i="2" s="1"/>
  <c r="H310" i="2"/>
  <c r="H320" i="2" s="1"/>
  <c r="I310" i="2"/>
  <c r="I320" i="2" s="1"/>
  <c r="E303" i="2"/>
  <c r="H303" i="2"/>
  <c r="I303" i="2"/>
  <c r="E292" i="2"/>
  <c r="H292" i="2"/>
  <c r="E286" i="2"/>
  <c r="H283" i="2"/>
  <c r="H286" i="2" s="1"/>
  <c r="I286" i="2"/>
  <c r="E271" i="2"/>
  <c r="H264" i="2"/>
  <c r="I264" i="2"/>
  <c r="E251" i="2"/>
  <c r="I251" i="2"/>
  <c r="E246" i="2"/>
  <c r="H246" i="2"/>
  <c r="I246" i="2"/>
  <c r="E72" i="2"/>
  <c r="E73" i="2" s="1"/>
  <c r="E220" i="2"/>
  <c r="H220" i="2"/>
  <c r="I220" i="2"/>
  <c r="J37" i="8"/>
  <c r="H328" i="2" s="1"/>
  <c r="H37" i="8"/>
  <c r="F328" i="2" s="1"/>
  <c r="G19" i="7"/>
  <c r="H19" i="7"/>
  <c r="E65" i="7"/>
  <c r="F65" i="7"/>
  <c r="G65" i="7"/>
  <c r="H65" i="7"/>
  <c r="E57" i="7"/>
  <c r="F57" i="7"/>
  <c r="G57" i="7"/>
  <c r="H57" i="7"/>
  <c r="E51" i="7"/>
  <c r="H51" i="7"/>
  <c r="E45" i="7"/>
  <c r="H45" i="7"/>
  <c r="E39" i="7"/>
  <c r="F39" i="7"/>
  <c r="G39" i="7"/>
  <c r="H39" i="7"/>
  <c r="E33" i="7"/>
  <c r="F33" i="7"/>
  <c r="G33" i="7"/>
  <c r="H271" i="2" l="1"/>
  <c r="H273" i="2" s="1"/>
  <c r="F58" i="7"/>
  <c r="G66" i="7"/>
  <c r="H327" i="2" s="1"/>
  <c r="G58" i="7"/>
  <c r="F66" i="7"/>
  <c r="G327" i="2" s="1"/>
  <c r="E66" i="7"/>
  <c r="E58" i="7"/>
  <c r="I312" i="2"/>
  <c r="I314" i="2" s="1"/>
  <c r="H252" i="2"/>
  <c r="H254" i="2" s="1"/>
  <c r="E252" i="2"/>
  <c r="E254" i="2" s="1"/>
  <c r="I252" i="2"/>
  <c r="I254" i="2" s="1"/>
  <c r="I271" i="2"/>
  <c r="I273" i="2" s="1"/>
  <c r="E273" i="2"/>
  <c r="H312" i="2"/>
  <c r="H314" i="2" s="1"/>
  <c r="E312" i="2"/>
  <c r="E314" i="2" s="1"/>
  <c r="H295" i="2"/>
  <c r="E295" i="2"/>
  <c r="H226" i="2"/>
  <c r="I226" i="2"/>
  <c r="I216" i="2"/>
  <c r="E216" i="2"/>
  <c r="E213" i="2"/>
  <c r="H213" i="2"/>
  <c r="I213" i="2"/>
  <c r="E210" i="2"/>
  <c r="H210" i="2"/>
  <c r="I210" i="2"/>
  <c r="I203" i="2"/>
  <c r="E179" i="2"/>
  <c r="H179" i="2"/>
  <c r="I179" i="2"/>
  <c r="H176" i="2"/>
  <c r="I176" i="2"/>
  <c r="I172" i="2"/>
  <c r="E164" i="2"/>
  <c r="H164" i="2"/>
  <c r="I164" i="2"/>
  <c r="E154" i="2"/>
  <c r="E155" i="2" s="1"/>
  <c r="H154" i="2"/>
  <c r="I154" i="2"/>
  <c r="H131" i="2"/>
  <c r="I131" i="2"/>
  <c r="H108" i="2"/>
  <c r="I108" i="2"/>
  <c r="E82" i="2"/>
  <c r="H82" i="2"/>
  <c r="I82" i="2"/>
  <c r="I84" i="2" s="1"/>
  <c r="H69" i="2"/>
  <c r="H73" i="2" s="1"/>
  <c r="I69" i="2"/>
  <c r="I73" i="2" s="1"/>
  <c r="E51" i="2"/>
  <c r="H51" i="2"/>
  <c r="I51" i="2"/>
  <c r="H46" i="2"/>
  <c r="I46" i="2"/>
  <c r="H41" i="2"/>
  <c r="I41" i="2"/>
  <c r="E36" i="2"/>
  <c r="H36" i="2"/>
  <c r="I36" i="2"/>
  <c r="H33" i="2"/>
  <c r="I33" i="2"/>
  <c r="E25" i="2"/>
  <c r="H25" i="2"/>
  <c r="I25" i="2"/>
  <c r="E12" i="2"/>
  <c r="E13" i="2" s="1"/>
  <c r="H9" i="2"/>
  <c r="I9" i="2"/>
  <c r="F327" i="2" l="1"/>
  <c r="F329" i="2" s="1"/>
  <c r="H149" i="2"/>
  <c r="H155" i="2" s="1"/>
  <c r="H157" i="2" s="1"/>
  <c r="E186" i="2"/>
  <c r="E188" i="2" s="1"/>
  <c r="E227" i="2"/>
  <c r="I149" i="2"/>
  <c r="I155" i="2" s="1"/>
  <c r="I157" i="2" s="1"/>
  <c r="E52" i="2"/>
  <c r="E54" i="2" s="1"/>
  <c r="H13" i="2"/>
  <c r="H15" i="2" s="1"/>
  <c r="H186" i="2"/>
  <c r="H188" i="2" s="1"/>
  <c r="I13" i="2"/>
  <c r="I15" i="2" s="1"/>
  <c r="I99" i="2"/>
  <c r="I227" i="2"/>
  <c r="I230" i="2" s="1"/>
  <c r="I52" i="2"/>
  <c r="I54" i="2" s="1"/>
  <c r="H227" i="2"/>
  <c r="H230" i="2" s="1"/>
  <c r="H52" i="2"/>
  <c r="H54" i="2" s="1"/>
  <c r="I75" i="2"/>
  <c r="I186" i="2"/>
  <c r="I188" i="2" s="1"/>
  <c r="E15" i="2"/>
  <c r="I319" i="2" l="1"/>
  <c r="I321" i="2" s="1"/>
  <c r="J123" i="1"/>
  <c r="J94" i="1"/>
  <c r="G94" i="1"/>
  <c r="I326" i="2" l="1"/>
  <c r="G96" i="1"/>
  <c r="G125" i="1" s="1"/>
  <c r="J72" i="1"/>
  <c r="J96" i="1" s="1"/>
  <c r="J125" i="1" s="1"/>
  <c r="I94" i="1" l="1"/>
  <c r="I96" i="1" s="1"/>
  <c r="H33" i="7" l="1"/>
  <c r="H58" i="7" l="1"/>
  <c r="H66" i="7"/>
  <c r="I327" i="2" s="1"/>
  <c r="E230" i="2"/>
  <c r="E157" i="2"/>
  <c r="F123" i="1" l="1"/>
  <c r="I123" i="1" l="1"/>
  <c r="E97" i="2" l="1"/>
  <c r="E319" i="2" s="1"/>
  <c r="H99" i="2"/>
  <c r="H84" i="2"/>
  <c r="E84" i="2"/>
  <c r="H319" i="2" l="1"/>
  <c r="E99" i="2"/>
  <c r="E321" i="2"/>
  <c r="E326" i="2" s="1"/>
  <c r="H75" i="2"/>
  <c r="E75" i="2"/>
  <c r="H321" i="2" l="1"/>
  <c r="H326" i="2" s="1"/>
  <c r="K37" i="8" l="1"/>
  <c r="I328" i="2" l="1"/>
  <c r="I329" i="2" s="1"/>
  <c r="F72" i="1"/>
  <c r="F96" i="1" s="1"/>
  <c r="H329" i="2" l="1"/>
  <c r="I125" i="1" l="1"/>
  <c r="G329" i="2"/>
  <c r="G37" i="8"/>
  <c r="D329" i="2" l="1"/>
  <c r="E328" i="2"/>
  <c r="E329" i="2"/>
  <c r="F1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STREČANSKÁ Veronika</author>
  </authors>
  <commentList>
    <comment ref="G81" authorId="0" shapeId="0" xr:uid="{B209E9F6-A07A-4161-9684-73268066CC24}">
      <text>
        <r>
          <rPr>
            <b/>
            <sz val="9"/>
            <color indexed="81"/>
            <rFont val="Segoe UI"/>
            <charset val="1"/>
          </rPr>
          <t>z 59 500 €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G175" authorId="0" shapeId="0" xr:uid="{53EB2B3A-0972-4AE5-9227-9CB47698BE23}">
      <text>
        <r>
          <rPr>
            <b/>
            <sz val="9"/>
            <color indexed="81"/>
            <rFont val="Segoe UI"/>
            <charset val="1"/>
          </rPr>
          <t>z 119 700 €</t>
        </r>
      </text>
    </comment>
    <comment ref="G183" authorId="0" shapeId="0" xr:uid="{3BE08A1A-B46D-44DD-9B91-2D1851B6A142}">
      <text>
        <r>
          <rPr>
            <b/>
            <sz val="9"/>
            <color indexed="81"/>
            <rFont val="Segoe UI"/>
            <charset val="1"/>
          </rPr>
          <t>z 56 000 €</t>
        </r>
      </text>
    </comment>
    <comment ref="G224" authorId="0" shapeId="0" xr:uid="{80B81D9E-7974-4B96-ADFA-0A3AC09192B6}">
      <text>
        <r>
          <rPr>
            <b/>
            <sz val="9"/>
            <color indexed="81"/>
            <rFont val="Segoe UI"/>
            <charset val="1"/>
          </rPr>
          <t>z 75 000 €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G260" authorId="0" shapeId="0" xr:uid="{62C5E44C-71BB-4029-9DC3-F879AA842AFF}">
      <text>
        <r>
          <rPr>
            <b/>
            <sz val="9"/>
            <color indexed="81"/>
            <rFont val="Segoe UI"/>
            <charset val="1"/>
          </rPr>
          <t>z 65 000 €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G302" authorId="0" shapeId="0" xr:uid="{8F77E1A4-F6AE-46B4-BF52-BD0AC1517A9D}">
      <text>
        <r>
          <rPr>
            <b/>
            <sz val="9"/>
            <color indexed="81"/>
            <rFont val="Segoe UI"/>
            <charset val="1"/>
          </rPr>
          <t>z 193 200 €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STREČANSKÁ Veronika</author>
  </authors>
  <commentList>
    <comment ref="E116" authorId="0" shapeId="0" xr:uid="{ED99B18B-89B2-41D0-9CD7-CA63D16F1E9A}">
      <text>
        <r>
          <rPr>
            <b/>
            <sz val="9"/>
            <color indexed="81"/>
            <rFont val="Segoe UI"/>
            <charset val="1"/>
          </rPr>
          <t>10 000 € z RF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<sst xmlns="http://schemas.openxmlformats.org/spreadsheetml/2006/main" count="1365" uniqueCount="671">
  <si>
    <t xml:space="preserve">OBEC JASLOVSKÉ BOHUNICE </t>
  </si>
  <si>
    <t xml:space="preserve">Príjmová časť v EUR </t>
  </si>
  <si>
    <t>Bežné príjmy</t>
  </si>
  <si>
    <t>položka</t>
  </si>
  <si>
    <t>100 - Daňové príjmy</t>
  </si>
  <si>
    <t>plnenie</t>
  </si>
  <si>
    <t>rozpočet</t>
  </si>
  <si>
    <t>Výnos dane z príjmov územnej samospráve</t>
  </si>
  <si>
    <t>Daň z pozemkov</t>
  </si>
  <si>
    <t>Daň zo stavieb</t>
  </si>
  <si>
    <t>Daň z bytov</t>
  </si>
  <si>
    <t>Daň za psa</t>
  </si>
  <si>
    <t>Daň za zábav. hracie prístroje</t>
  </si>
  <si>
    <t>Daň za ubytovanie</t>
  </si>
  <si>
    <t>Daň za užívanie verejného priestranstva</t>
  </si>
  <si>
    <t>Daň za umiestnenie jadrového zariadenia</t>
  </si>
  <si>
    <t>Daňové príjmy spolu</t>
  </si>
  <si>
    <t>200 - Nedaňové príjmy</t>
  </si>
  <si>
    <t>Príjmy z prenajatých pozemkov</t>
  </si>
  <si>
    <t>Cintorínsky poplatok (prenájom hrobových miest)</t>
  </si>
  <si>
    <t>z prenajatých budov  (NP a garáže)</t>
  </si>
  <si>
    <t>z prenajatých bytov - nájomné</t>
  </si>
  <si>
    <t xml:space="preserve">                                - poplatky za služby</t>
  </si>
  <si>
    <t xml:space="preserve">                                - fond opráv a údržby</t>
  </si>
  <si>
    <t>Príjmy z prenajatých zariadení</t>
  </si>
  <si>
    <t>Správne poplatky</t>
  </si>
  <si>
    <t>Pokuty a penále</t>
  </si>
  <si>
    <t>Stočné, vodné</t>
  </si>
  <si>
    <t>Za reláciu v MR, zápisné, kopírovacie práce</t>
  </si>
  <si>
    <t>Za opatrovateľskú službu</t>
  </si>
  <si>
    <t>Poplatok za športové zariadenia</t>
  </si>
  <si>
    <t>predpoklad</t>
  </si>
  <si>
    <t>Poplatok za pripojenie TKR</t>
  </si>
  <si>
    <t>Vstupné kultúrne podujatia, ostatné poplatky</t>
  </si>
  <si>
    <t>Príjmy z preúčtovania energií, ostatné príjmy</t>
  </si>
  <si>
    <t>Nedaňové príjmy spolu</t>
  </si>
  <si>
    <t>311 - Tuzemské bežné granty</t>
  </si>
  <si>
    <t>312 - Granty a transfery zo ŠR/EFRR</t>
  </si>
  <si>
    <t>Transfer rodinné prídavky</t>
  </si>
  <si>
    <t>Transfery na ŽP a stavebný poriadok</t>
  </si>
  <si>
    <t>Transfer na matričnú činnosť</t>
  </si>
  <si>
    <t>Transfer na register obyvateľov</t>
  </si>
  <si>
    <t>Bežné granty a transfery zo ŠR/EFspolu</t>
  </si>
  <si>
    <t>Bežné príjmy obce spolu</t>
  </si>
  <si>
    <t>Zariadenie pre seniorov BOHUNKA</t>
  </si>
  <si>
    <t>Transfer zo ŠR</t>
  </si>
  <si>
    <t xml:space="preserve">Vlastné príjmy </t>
  </si>
  <si>
    <t xml:space="preserve">Bežné príjmy ZPS spolu </t>
  </si>
  <si>
    <t>Školstvo</t>
  </si>
  <si>
    <t>Školstvo -  vlastné príjmy ZŠ, MŠ</t>
  </si>
  <si>
    <t>Školstvo - vlastné príjmy ZUŠ</t>
  </si>
  <si>
    <t>Bežné príjmy školstvo spolu</t>
  </si>
  <si>
    <t>BP obce spolu so školstvom a ZPS</t>
  </si>
  <si>
    <t>Kapitálové príjmy</t>
  </si>
  <si>
    <t>Kapitálové príjmy spolu</t>
  </si>
  <si>
    <t>Finančné operácie</t>
  </si>
  <si>
    <t>Prevod z rezervného fondu</t>
  </si>
  <si>
    <t>Prevod z Fondu opráv</t>
  </si>
  <si>
    <t xml:space="preserve">Finančné operácie spolu </t>
  </si>
  <si>
    <t>Príjmy spolu</t>
  </si>
  <si>
    <t>OBEC JASLOVSKÉ BOHUNICE- Výdavková časť v EUR</t>
  </si>
  <si>
    <t>Program 1 - Plánovanie, manažment a kontrola</t>
  </si>
  <si>
    <t>čerpanie</t>
  </si>
  <si>
    <t xml:space="preserve">rozpočet </t>
  </si>
  <si>
    <t xml:space="preserve">Podprogram 1.1 </t>
  </si>
  <si>
    <t>Mzdy a platy</t>
  </si>
  <si>
    <t>Poistné</t>
  </si>
  <si>
    <t>Tovary a služby</t>
  </si>
  <si>
    <t>Transfery a dotácie</t>
  </si>
  <si>
    <t>Spolu podprogram 1.1</t>
  </si>
  <si>
    <t xml:space="preserve">Podprogram 1.2 </t>
  </si>
  <si>
    <t>Spolu podprogram 1.2</t>
  </si>
  <si>
    <t xml:space="preserve">Bežné výdavky P1 </t>
  </si>
  <si>
    <t xml:space="preserve">Kapitálové výdavky P1 </t>
  </si>
  <si>
    <t xml:space="preserve">Program 1 spolu </t>
  </si>
  <si>
    <t>Program 2 - Propagácia a marketing</t>
  </si>
  <si>
    <t xml:space="preserve">Bežné výdavky P2 </t>
  </si>
  <si>
    <t xml:space="preserve">Kapitálové výdavky P2 </t>
  </si>
  <si>
    <t>Program 2 spolu</t>
  </si>
  <si>
    <t>Program 3 - Služby občanom</t>
  </si>
  <si>
    <t xml:space="preserve">Podprogram 3.1 </t>
  </si>
  <si>
    <t>Príspevok na pohreb</t>
  </si>
  <si>
    <t>Spolu podprogram 3.1</t>
  </si>
  <si>
    <t xml:space="preserve">Podprogram 3.2 </t>
  </si>
  <si>
    <t>Spolu podprogram 3.2</t>
  </si>
  <si>
    <t xml:space="preserve">Podprogram 3.3 </t>
  </si>
  <si>
    <t>Mzdy a platy</t>
  </si>
  <si>
    <t>Spolu podprogram 3.3</t>
  </si>
  <si>
    <t xml:space="preserve">Podprogram 3.4 </t>
  </si>
  <si>
    <t>Spolu podprogram 3.4</t>
  </si>
  <si>
    <t xml:space="preserve">Bežné výdavky P3 </t>
  </si>
  <si>
    <t xml:space="preserve">Kapitálové výdavky P3 </t>
  </si>
  <si>
    <t>Program 3 spolu</t>
  </si>
  <si>
    <t>Program 4  - Odpadové hospodárstvo</t>
  </si>
  <si>
    <t xml:space="preserve">Podprogram 4.1 </t>
  </si>
  <si>
    <t xml:space="preserve">Mzdy a platy </t>
  </si>
  <si>
    <t xml:space="preserve">Spolu podprogram 4.1 </t>
  </si>
  <si>
    <t xml:space="preserve">Podprogram 4.2 </t>
  </si>
  <si>
    <t>Spolu podprogram 4.2</t>
  </si>
  <si>
    <t xml:space="preserve">Podprogram 4.3 </t>
  </si>
  <si>
    <t>Spolu podprogram 4.3</t>
  </si>
  <si>
    <t xml:space="preserve">Bežné výdavky P4 </t>
  </si>
  <si>
    <t xml:space="preserve">Kapitálové výdavky P4 </t>
  </si>
  <si>
    <t>Program 4 spolu</t>
  </si>
  <si>
    <t>Program 5 - Komunikácie</t>
  </si>
  <si>
    <t xml:space="preserve">Bežné výdavky P5 </t>
  </si>
  <si>
    <t xml:space="preserve">Kapitálové výdavky P5 </t>
  </si>
  <si>
    <t>Program 5 spolu</t>
  </si>
  <si>
    <t>6.1</t>
  </si>
  <si>
    <t>6.2</t>
  </si>
  <si>
    <t>Spolu podprogram 6.1,6.2</t>
  </si>
  <si>
    <t>6.6.</t>
  </si>
  <si>
    <t xml:space="preserve">Bežné výdavky P6 </t>
  </si>
  <si>
    <t xml:space="preserve">Kapitálové výdavky P6 </t>
  </si>
  <si>
    <t>Program 6 spolu</t>
  </si>
  <si>
    <t>Program 7 – Šport</t>
  </si>
  <si>
    <t xml:space="preserve">Podprogram 7.1  </t>
  </si>
  <si>
    <t>Spolu podprogram 7.1</t>
  </si>
  <si>
    <t>Spolu 7.2.8</t>
  </si>
  <si>
    <t>Transfery  a dotácie</t>
  </si>
  <si>
    <t>ŠK Blava 1928SPOLU</t>
  </si>
  <si>
    <t>Spolu podprogram 7.2</t>
  </si>
  <si>
    <t xml:space="preserve">Podprogram 7.3 </t>
  </si>
  <si>
    <t>Spolu podprogram 7.3</t>
  </si>
  <si>
    <t xml:space="preserve">Bežné výdavky P7 </t>
  </si>
  <si>
    <t xml:space="preserve">Kapitálové výdavky P7 </t>
  </si>
  <si>
    <t xml:space="preserve">Program 7 spolu </t>
  </si>
  <si>
    <t>Program 8 - Kultúra</t>
  </si>
  <si>
    <t>Podprogram 8.1</t>
  </si>
  <si>
    <t>Tovary  a služby</t>
  </si>
  <si>
    <t xml:space="preserve">Spolu podprogram 8.1 </t>
  </si>
  <si>
    <t xml:space="preserve">Podprogram 8.2 </t>
  </si>
  <si>
    <t>Transfery a dotácie-FS Blavanka</t>
  </si>
  <si>
    <t>Transfery a dotácie-Rodič.združ.</t>
  </si>
  <si>
    <t xml:space="preserve">Transfery a dotácie /ostatní/ </t>
  </si>
  <si>
    <t>Spolu podprogram 8.2</t>
  </si>
  <si>
    <t xml:space="preserve">Podprogram 8.3 </t>
  </si>
  <si>
    <t>Spolu podprogram 8.3</t>
  </si>
  <si>
    <t xml:space="preserve">Podprogram 8.6 </t>
  </si>
  <si>
    <t>Spolu podprogram 8.6</t>
  </si>
  <si>
    <t xml:space="preserve">Podprogram 8.8 </t>
  </si>
  <si>
    <t xml:space="preserve">Spolu podprogram 8.8 </t>
  </si>
  <si>
    <t xml:space="preserve">Bežné výdavky P8 </t>
  </si>
  <si>
    <t xml:space="preserve">Kapitálové výdavky P8 </t>
  </si>
  <si>
    <t xml:space="preserve">Program 8 spolu </t>
  </si>
  <si>
    <t>Program 9 – Prostredie pre život</t>
  </si>
  <si>
    <t xml:space="preserve">Podprogram 9.1 </t>
  </si>
  <si>
    <t xml:space="preserve">Spolu podprogram 9.1 </t>
  </si>
  <si>
    <t xml:space="preserve">Podprogram 9.2 </t>
  </si>
  <si>
    <t>Údržby a opravy byty z  FOaÚ</t>
  </si>
  <si>
    <t xml:space="preserve">Spolu podprogram 9.2 </t>
  </si>
  <si>
    <t xml:space="preserve">Podprogram 9.3 </t>
  </si>
  <si>
    <t>Spolu podprogram 9.3</t>
  </si>
  <si>
    <t xml:space="preserve">Podprogram 9.4 </t>
  </si>
  <si>
    <t>Spolu podprogram 9.4</t>
  </si>
  <si>
    <t xml:space="preserve">Podprogram 9.5 </t>
  </si>
  <si>
    <t>Závlahový vodovod</t>
  </si>
  <si>
    <t>Spolu podprogram 9.5</t>
  </si>
  <si>
    <t xml:space="preserve">Podprogram 9.6 </t>
  </si>
  <si>
    <t>Spolu podprogram 9.6</t>
  </si>
  <si>
    <t xml:space="preserve">Podprogram 9.7 </t>
  </si>
  <si>
    <t>Spolu podprogram 9.7</t>
  </si>
  <si>
    <t xml:space="preserve">Podprogram 9.8 </t>
  </si>
  <si>
    <t xml:space="preserve">Spolu podprogram 9.8 </t>
  </si>
  <si>
    <t xml:space="preserve">Bežné výdavky P9 </t>
  </si>
  <si>
    <t xml:space="preserve">Kapitálové výdavky P9 </t>
  </si>
  <si>
    <t xml:space="preserve">Program 9 spolu </t>
  </si>
  <si>
    <t>Program 10 – Sociálne služby</t>
  </si>
  <si>
    <t xml:space="preserve">Podprogram 10.1 </t>
  </si>
  <si>
    <t>Transfer JDS</t>
  </si>
  <si>
    <t>Spolu podprogram 10.1</t>
  </si>
  <si>
    <t xml:space="preserve">Podprogram 10.2 </t>
  </si>
  <si>
    <t>Spolu podprogram 10.2</t>
  </si>
  <si>
    <t xml:space="preserve">Podprogram 10.3 </t>
  </si>
  <si>
    <t>Spolu podprogram 10.3</t>
  </si>
  <si>
    <t xml:space="preserve">Bežné výdavky P10 </t>
  </si>
  <si>
    <t xml:space="preserve">Kapitálové výdavky P10 </t>
  </si>
  <si>
    <t xml:space="preserve">Program 10 spolu </t>
  </si>
  <si>
    <t>Program 11 – Bezpečnosť a ochrana</t>
  </si>
  <si>
    <t xml:space="preserve">Podprogram 11.1 </t>
  </si>
  <si>
    <t>Transfery a dotácie DHZ J.Bohunice</t>
  </si>
  <si>
    <t>Transfery a dotácie DHZ Paderovce</t>
  </si>
  <si>
    <t>Spolu  podprogram 11.1</t>
  </si>
  <si>
    <t xml:space="preserve">Podprogram 11.2 </t>
  </si>
  <si>
    <t>Spolu  podprogram 11.2</t>
  </si>
  <si>
    <t xml:space="preserve">Bežné výdavky P11 </t>
  </si>
  <si>
    <t xml:space="preserve">Kapitálové výdavky P11 </t>
  </si>
  <si>
    <t xml:space="preserve">Program 11 spolu </t>
  </si>
  <si>
    <t>Program 12 – Správa obce</t>
  </si>
  <si>
    <t xml:space="preserve">Bežné výdavky P12 </t>
  </si>
  <si>
    <t xml:space="preserve">Kapitálové výdavky P12 </t>
  </si>
  <si>
    <t xml:space="preserve">Program 12 spolu </t>
  </si>
  <si>
    <t>Program 13 – Dlhová služba</t>
  </si>
  <si>
    <t>Splátky úrokov</t>
  </si>
  <si>
    <t xml:space="preserve">Bežné výdavky P13 </t>
  </si>
  <si>
    <t>Finančné operácie spolu</t>
  </si>
  <si>
    <t>Program 13 spolu</t>
  </si>
  <si>
    <t>Program 14 – Areál ubytovne</t>
  </si>
  <si>
    <t xml:space="preserve">Bežné výdavky P14 </t>
  </si>
  <si>
    <t xml:space="preserve">Kapitálové výdavky P14 </t>
  </si>
  <si>
    <t xml:space="preserve">Program 14 spolu </t>
  </si>
  <si>
    <t>REKAPITULÁCIA :</t>
  </si>
  <si>
    <t xml:space="preserve">Kapitálové výdavky spolu </t>
  </si>
  <si>
    <t>Obec spolu</t>
  </si>
  <si>
    <t>Subjekty školstva +</t>
  </si>
  <si>
    <t>Zariadenie pre seniorov +</t>
  </si>
  <si>
    <t>S P O L U</t>
  </si>
  <si>
    <t>Školstvo PK - normatívne  príjmy</t>
  </si>
  <si>
    <t>Transfer register adries</t>
  </si>
  <si>
    <t>Transfery a dotácie -Farský úrad</t>
  </si>
  <si>
    <t>Poplatok DSO</t>
  </si>
  <si>
    <t>Príjmy od ostatných subjektov VS</t>
  </si>
  <si>
    <t>Program 6 - Vzdelávanie + viď samostatný rozpočet školstva</t>
  </si>
  <si>
    <t>311/453</t>
  </si>
  <si>
    <t>Dary</t>
  </si>
  <si>
    <t>Príjmy za stravné kuchyňa /pod.činnosť./</t>
  </si>
  <si>
    <t>Príjmy z podnikateľskej činnosti /ubytovanie/</t>
  </si>
  <si>
    <t xml:space="preserve">Poistné </t>
  </si>
  <si>
    <t>FO-vrátené finančné zábezpeky</t>
  </si>
  <si>
    <t>FO-vrátené finančné zabezpeky</t>
  </si>
  <si>
    <t xml:space="preserve">Podprogram 14.1 </t>
  </si>
  <si>
    <t>Podprogram 14.2</t>
  </si>
  <si>
    <t>Výdavky kapitálové v Eur</t>
  </si>
  <si>
    <t>Prog.</t>
  </si>
  <si>
    <t>Popis</t>
  </si>
  <si>
    <t>9.1</t>
  </si>
  <si>
    <t xml:space="preserve">Nákup pozemkov a nehmotných aktív                       </t>
  </si>
  <si>
    <t>Spolu 711</t>
  </si>
  <si>
    <t>4.1</t>
  </si>
  <si>
    <t>Interiérové vybavenie ZŠ</t>
  </si>
  <si>
    <t>Vybavenie učebne ZŠ-výpočt.</t>
  </si>
  <si>
    <t>7.2.8</t>
  </si>
  <si>
    <t>Zariadenie posiľňovňa</t>
  </si>
  <si>
    <t>9.2</t>
  </si>
  <si>
    <t>Rozšírenie kamerového systému</t>
  </si>
  <si>
    <t>12.1</t>
  </si>
  <si>
    <t>11.1</t>
  </si>
  <si>
    <t>Spolu 713</t>
  </si>
  <si>
    <t>Spolu 714</t>
  </si>
  <si>
    <t>PD usporiadanie hrobových miest</t>
  </si>
  <si>
    <t>4.2</t>
  </si>
  <si>
    <t>PD prepojenie kanalizácie Šidúnky, Krátke pole, Sídlisko</t>
  </si>
  <si>
    <t xml:space="preserve">PD IBV Panské diely </t>
  </si>
  <si>
    <t>PD IBV Kopanice</t>
  </si>
  <si>
    <t>PD Športoviská v ŠA + exteriér základnej školy</t>
  </si>
  <si>
    <t>PD Revitalizácia Sídlisko</t>
  </si>
  <si>
    <t xml:space="preserve">Zmena územného plánu </t>
  </si>
  <si>
    <t>9.3</t>
  </si>
  <si>
    <t xml:space="preserve">PD rekonštrukcia VO a inž.siete J.Bohunice (po uliciach) </t>
  </si>
  <si>
    <t>PD VO a inž.sietí Šidúnky</t>
  </si>
  <si>
    <t>11.1.</t>
  </si>
  <si>
    <t>Spolu 716 -prípravná a projektová dokumentácia</t>
  </si>
  <si>
    <t>3.1</t>
  </si>
  <si>
    <t>Realizácia hrobových miest v zmysle PD</t>
  </si>
  <si>
    <t>Kanalizačné prípojky Jaslovské Bohunice</t>
  </si>
  <si>
    <t>Miestne komunikácie Panské diely</t>
  </si>
  <si>
    <t>Chodníky a vjazdy Jaslovce, Bohunice</t>
  </si>
  <si>
    <t>6.2.</t>
  </si>
  <si>
    <t>Modernizácia fyzikálnej a biol. učebne z dotácie</t>
  </si>
  <si>
    <t>Modernizácia fyzikálnej a biol. učebne vl.zdroje 5%</t>
  </si>
  <si>
    <t>Infraštruktúra Panské diely - Dubová ulica</t>
  </si>
  <si>
    <t>Rekonštrukcia VO a inž siete J.Bohunice</t>
  </si>
  <si>
    <t>Detské ihriská v obci</t>
  </si>
  <si>
    <t>9.5</t>
  </si>
  <si>
    <t>Rekonštrukcia elektrických rozvodov v objekte Ubytovne</t>
  </si>
  <si>
    <t>Rekonštrukcia garáží areál Ubytovne</t>
  </si>
  <si>
    <t>Spolu 717 - realizácia stavieb a ich techn.zhodnot.</t>
  </si>
  <si>
    <t>Výdavky kapitálové   S P O L U :</t>
  </si>
  <si>
    <t xml:space="preserve">Rozpočet subjektov  školstva </t>
  </si>
  <si>
    <t>PK ZŠ zostatok dotácii z predch roku</t>
  </si>
  <si>
    <t>Ostatné príjmy zo ŠR  ZŠ</t>
  </si>
  <si>
    <t>Ostatné príjmy zo ŠR  ZUŠ</t>
  </si>
  <si>
    <t>Strava ZŠ a MŠ od rodičov</t>
  </si>
  <si>
    <t>Príspevok na vzdeláv. z rozpočtu obce</t>
  </si>
  <si>
    <t>Vlastné príjmy ZUŠ</t>
  </si>
  <si>
    <t xml:space="preserve">Bežné výdavky </t>
  </si>
  <si>
    <t>Základná škola  6.2 1.st.</t>
  </si>
  <si>
    <t>610 Mzdy</t>
  </si>
  <si>
    <t>620 Poistné</t>
  </si>
  <si>
    <t>630 Bežné výdavky</t>
  </si>
  <si>
    <t>640 Bežné transfery</t>
  </si>
  <si>
    <t xml:space="preserve">S P O L U </t>
  </si>
  <si>
    <t>Základná škola  6.2 2.st</t>
  </si>
  <si>
    <t>Materská škola 6.1</t>
  </si>
  <si>
    <t>Školský klub 6.4</t>
  </si>
  <si>
    <t>ŠJ pri ZŠ 6.3</t>
  </si>
  <si>
    <t>ŠJ pri  MŠ 6.3</t>
  </si>
  <si>
    <t>ZUŠ 6.5.</t>
  </si>
  <si>
    <t xml:space="preserve">Zariadenie  pre seniorov BOHUNKA </t>
  </si>
  <si>
    <t>Časť príjmová- bežný rozpočet v EUR</t>
  </si>
  <si>
    <t>pol</t>
  </si>
  <si>
    <t>zapojenie darov z min rokov</t>
  </si>
  <si>
    <t>72a</t>
  </si>
  <si>
    <t>Tuzemské dary</t>
  </si>
  <si>
    <t>Vlastné príjmy - za služby</t>
  </si>
  <si>
    <t>Vlastné príjmy- stravovanie klienti</t>
  </si>
  <si>
    <t>72c</t>
  </si>
  <si>
    <t xml:space="preserve">Bežné príjmy spolu </t>
  </si>
  <si>
    <t>Príspevok z  rozpočtu obce</t>
  </si>
  <si>
    <t xml:space="preserve">SPOLU </t>
  </si>
  <si>
    <t xml:space="preserve">Mzdy </t>
  </si>
  <si>
    <t xml:space="preserve">Odvody </t>
  </si>
  <si>
    <t xml:space="preserve">Tovary a služby </t>
  </si>
  <si>
    <t xml:space="preserve">Florian , rozhlas rekonštrukcia </t>
  </si>
  <si>
    <t>Transfery a dotácie-Farský úrad</t>
  </si>
  <si>
    <t>Spolu PČ</t>
  </si>
  <si>
    <t xml:space="preserve">Bežné výdavky verejná správa </t>
  </si>
  <si>
    <t>Bežné výdavky podnik.činnosť</t>
  </si>
  <si>
    <t xml:space="preserve">Bežné výdavky obec spolu </t>
  </si>
  <si>
    <t xml:space="preserve">Bežné výdavky P14 VS </t>
  </si>
  <si>
    <t>Spolu VS</t>
  </si>
  <si>
    <t>Úroky z účtov VS</t>
  </si>
  <si>
    <t>Finančné operácie-úvery</t>
  </si>
  <si>
    <t>Vrátené finančné zábezpeky</t>
  </si>
  <si>
    <t>PD športoviská Paderovce</t>
  </si>
  <si>
    <t>PD Rek.nž.sietí Námestie SVM- Záhradná</t>
  </si>
  <si>
    <t>PD Zázemie OZ Meander</t>
  </si>
  <si>
    <t>Poplatok za miestny rozvoj</t>
  </si>
  <si>
    <t>SPOLU ZŠ s MŠ</t>
  </si>
  <si>
    <t>Interiérové vybavenie PZ</t>
  </si>
  <si>
    <t>Školstvo - ostatné príjmy zo ŠR</t>
  </si>
  <si>
    <t>Strava zo ŠR /predškoláci, ŠJ pri ZŠ,HN/</t>
  </si>
  <si>
    <r>
      <t>I</t>
    </r>
    <r>
      <rPr>
        <sz val="11"/>
        <rFont val="Arial"/>
        <family val="2"/>
        <charset val="238"/>
      </rPr>
      <t>né príjmy z podnikania</t>
    </r>
  </si>
  <si>
    <t>Za znečisťovanie ovzdušia</t>
  </si>
  <si>
    <t>PD prechody pre chodcov</t>
  </si>
  <si>
    <t>Prechody pre chodcov</t>
  </si>
  <si>
    <t>PD meranie a regulácia</t>
  </si>
  <si>
    <t>Spojovací trakt TH - technické zhodnotenie</t>
  </si>
  <si>
    <t>Manažment obce/0111</t>
  </si>
  <si>
    <t>Členstvo obce v združeniach/0850</t>
  </si>
  <si>
    <t>Podprogram 2.1</t>
  </si>
  <si>
    <r>
      <t>Propagácia a marketing/</t>
    </r>
    <r>
      <rPr>
        <i/>
        <sz val="11"/>
        <rFont val="Times New Roman"/>
        <family val="1"/>
        <charset val="238"/>
      </rPr>
      <t>0111/0620/0850</t>
    </r>
  </si>
  <si>
    <t>Cintorínske služby/0840</t>
  </si>
  <si>
    <t>Spoločný obecný úrad/0111/0560</t>
  </si>
  <si>
    <t>Matrika/0133</t>
  </si>
  <si>
    <t>Register obyvateľov,adries/0111</t>
  </si>
  <si>
    <t>Zber a likvidácia odpadu/0510</t>
  </si>
  <si>
    <t>Nakladanie s odpadovými vodami/0520</t>
  </si>
  <si>
    <t>Likvidácia divokých skládok/0510</t>
  </si>
  <si>
    <t>Podprogram 5.1</t>
  </si>
  <si>
    <t>Komunikácie/0411</t>
  </si>
  <si>
    <t>Materská škola/09111:</t>
  </si>
  <si>
    <t>Základná škola/09121/09211:</t>
  </si>
  <si>
    <t>CVČ/0950:</t>
  </si>
  <si>
    <t>7.2.1 Futbalový klub/0810</t>
  </si>
  <si>
    <t>7.2.3 Stolnotenisový klub/0810</t>
  </si>
  <si>
    <t>7.2.4 Klub silového trojboja/0810</t>
  </si>
  <si>
    <t>7.2.6 Vodácky klub/0810</t>
  </si>
  <si>
    <t>7.2.7 Klub paraglindingu/0810</t>
  </si>
  <si>
    <t>7.2.8 Posilňovňa/telocvičňa/0810</t>
  </si>
  <si>
    <t>7.2.9 Rybárský šport - OZ Meander/0810</t>
  </si>
  <si>
    <t>7.2.11 Poľovnícke združenie/0810</t>
  </si>
  <si>
    <t>7.2.12 Klub tenisových amatérov/0810</t>
  </si>
  <si>
    <t>7.2.13 Tenisový klub TK E.K./0810</t>
  </si>
  <si>
    <t>Podpora športu pre všetkých/0810</t>
  </si>
  <si>
    <t xml:space="preserve"> Knižnica/0820</t>
  </si>
  <si>
    <t>Podpora malej tradičnej kultúry/0820</t>
  </si>
  <si>
    <t>Kultúrne leto Jaslovské Bohunice/0820</t>
  </si>
  <si>
    <t>Zachovanie historických cirkevných stavieb a pamiatok/0820</t>
  </si>
  <si>
    <t>Zázemie kultúrneho života/0820</t>
  </si>
  <si>
    <t>Budovanie základne pre všeobecný rozvoj obce/0620</t>
  </si>
  <si>
    <t>Bývanie a občianská vybavenosť/0620/0660</t>
  </si>
  <si>
    <t>Verejné osvetlenie/0620</t>
  </si>
  <si>
    <t>Verejna zeleň a drobná oddychová architektúra/0640</t>
  </si>
  <si>
    <t>Závlahový vodovod/0421</t>
  </si>
  <si>
    <t>Zásobovanie pitnou vodou/0620</t>
  </si>
  <si>
    <t>Starostlivosť o vodné plochy/0620</t>
  </si>
  <si>
    <t>Personálne a technické zabezpečenie obsluhy a údržby/0620</t>
  </si>
  <si>
    <t>Dotácie a príspevky sociálnej pomoci/1020/1040/1070</t>
  </si>
  <si>
    <t>Opatrovateľská služba, ZpS/1020</t>
  </si>
  <si>
    <t>Zdravotné stredisko/0760</t>
  </si>
  <si>
    <t>Protipožiarna ochrana a protipovodňová ochrana/0320/0421/0451</t>
  </si>
  <si>
    <t>Civilná ochrana/0111</t>
  </si>
  <si>
    <t>Podprogram 12.1</t>
  </si>
  <si>
    <t>Správa obce/0111/0112/0160</t>
  </si>
  <si>
    <t>Dlhová služba/0170</t>
  </si>
  <si>
    <t>Podprogram 13.1</t>
  </si>
  <si>
    <t>Areál ubytovne/0620</t>
  </si>
  <si>
    <t>Podnikateľská činnosť /od r. 2019 rozpočtovaná/0411</t>
  </si>
  <si>
    <t>pol.</t>
  </si>
  <si>
    <t>FK</t>
  </si>
  <si>
    <t>Príspevok z MPSVaR-ŠR</t>
  </si>
  <si>
    <t>KZ</t>
  </si>
  <si>
    <t>PD Hasičská zbrojnica, zmena projektu, autorský dozor</t>
  </si>
  <si>
    <t>Rekonštrukcia telocvične v areáli Ubytovne</t>
  </si>
  <si>
    <t>PD zateplenie bytového domu 420</t>
  </si>
  <si>
    <t>Zázemie Meander</t>
  </si>
  <si>
    <t>Transfer Farský úrad /Útulok</t>
  </si>
  <si>
    <t>Podprogram 3.5</t>
  </si>
  <si>
    <t>PD chodníky Záhradná ulica</t>
  </si>
  <si>
    <t>Parkovisko Sídlisko, pri št.ceste</t>
  </si>
  <si>
    <t>Športový areál/športoviská 0810</t>
  </si>
  <si>
    <t>Stavebný úrad/0111</t>
  </si>
  <si>
    <t>Tovary a služby údržba obce</t>
  </si>
  <si>
    <t xml:space="preserve">Tovary a služby nájomné byty </t>
  </si>
  <si>
    <t>Kalová jama vrátane rekonštrukcie stavidiel 1,2,3,rek. mosta</t>
  </si>
  <si>
    <t xml:space="preserve">Prijaté finančné zábezpeky , predaj pozemky </t>
  </si>
  <si>
    <t>Zostatok-príjem za stravu z predch. Roku</t>
  </si>
  <si>
    <t>Spolu bežné príjmy</t>
  </si>
  <si>
    <t>Výdavky bežné spolu</t>
  </si>
  <si>
    <t>713 Kapitálové výdavky</t>
  </si>
  <si>
    <t xml:space="preserve">Bežné príjmy </t>
  </si>
  <si>
    <t>Tovary a služby /DHZO/</t>
  </si>
  <si>
    <t xml:space="preserve">PD výťah v Základnej škole </t>
  </si>
  <si>
    <t>Parkovisko, areál  Ubytovňa</t>
  </si>
  <si>
    <t>rok 2023</t>
  </si>
  <si>
    <t>Ekodvor-stroje, prístroje,  zariadenia - 5%vl.zdroje</t>
  </si>
  <si>
    <t>Rekonštrukcia Základnej školy vl.zdroje</t>
  </si>
  <si>
    <t>Nafukovacia tenisová hala - dotácia JAVYS</t>
  </si>
  <si>
    <t>Požiarna ochrana-stroje, prístroje, zariadenia - vl. zdroje</t>
  </si>
  <si>
    <t>Revitalizácia Sídlisko - vl.zdroje</t>
  </si>
  <si>
    <t>Transféry a dotácie</t>
  </si>
  <si>
    <t>Príjmy z ročného zúčt. ZP</t>
  </si>
  <si>
    <t>Časť výdavková - bežný rozpočet v EUR</t>
  </si>
  <si>
    <t>Vstupná rampa na Ekodor</t>
  </si>
  <si>
    <t>Hasičská zbrojnica - vl.zdroje</t>
  </si>
  <si>
    <t>Požiarna ochrana-stroje, prístroje, zariadenia - dot. MR</t>
  </si>
  <si>
    <t>Výdavky spojené s voľbami/ščít.ľudu</t>
  </si>
  <si>
    <t>Strava zo ŠR diétne stravovanie /10.1 Obec</t>
  </si>
  <si>
    <t>Prenesené kompetencie ZŠ/ŠR</t>
  </si>
  <si>
    <t>Dotácia strava ZŠ a MŠ/HN/ŠR</t>
  </si>
  <si>
    <t>Originálne kompetencie ZŠ/obec</t>
  </si>
  <si>
    <t>Príspevok z obce doprava žiakov  z Paderoviec/obec</t>
  </si>
  <si>
    <t>Dotácia z obce digitalizácia/ BV klíma/obec</t>
  </si>
  <si>
    <t>Vlastné príjmy ZŠ, MŠ, dary</t>
  </si>
  <si>
    <t>Kapitálové výdavky</t>
  </si>
  <si>
    <t>ZUŠ 6.5</t>
  </si>
  <si>
    <r>
      <t xml:space="preserve">Transfer </t>
    </r>
    <r>
      <rPr>
        <sz val="11"/>
        <color rgb="FF070B05"/>
        <rFont val="Arial"/>
        <family val="2"/>
        <charset val="238"/>
      </rPr>
      <t xml:space="preserve">od iných subjektov </t>
    </r>
  </si>
  <si>
    <t>Prev.stroje  multikára z Kohézny fond</t>
  </si>
  <si>
    <t>Hasičská zbrojnica - RF</t>
  </si>
  <si>
    <t xml:space="preserve">Združ.chodník pre chodcov a cyklistov J.B-Paderovce </t>
  </si>
  <si>
    <t>Kapitálová príjem</t>
  </si>
  <si>
    <t>Zostatok z predchádzajúcich rokov- ŚR školstvo ( Obec)</t>
  </si>
  <si>
    <t>Zapojenie príjmov z MR v rozpočte ZŠsMŠ</t>
  </si>
  <si>
    <t>Strava  od rodičov</t>
  </si>
  <si>
    <t>Transfer na DVP CO, COVID</t>
  </si>
  <si>
    <t>rok 2024</t>
  </si>
  <si>
    <t>Učebňa ZŠ - EFRR</t>
  </si>
  <si>
    <t>Učebňa ZŠ - spolufin.ŠR</t>
  </si>
  <si>
    <t>Komun.stroj ekodvor RF</t>
  </si>
  <si>
    <t>PD cyklotrasa JB-Sl.elektrárne RF</t>
  </si>
  <si>
    <t>PD chodníky tenisové kurty RF</t>
  </si>
  <si>
    <t>PD výmenník.stanica ŠA</t>
  </si>
  <si>
    <t>PD Kalová Jama</t>
  </si>
  <si>
    <t>PD MaR Ubytovňa</t>
  </si>
  <si>
    <t>Multifunkčné ihrisko na umelej tráve RF</t>
  </si>
  <si>
    <t>Chodník tenisové kurty RF</t>
  </si>
  <si>
    <t>Spolu 712</t>
  </si>
  <si>
    <t>Nákup budovy CHVB RF</t>
  </si>
  <si>
    <t>PD prekrytie stojiska kontajnerov na eko dvore</t>
  </si>
  <si>
    <t xml:space="preserve">PD športoviská RF (prekládka teplovodného rozvodu) </t>
  </si>
  <si>
    <t>Poplatok za komunál. odpady</t>
  </si>
  <si>
    <t>Príjem z predaja kapitálového majetku</t>
  </si>
  <si>
    <t>Príjmy z predaja pozemkov</t>
  </si>
  <si>
    <t>Transfer zo št.účel.fondu - enviromentálny fond</t>
  </si>
  <si>
    <t>Dotácia z MPSVaR mim.odm</t>
  </si>
  <si>
    <t>Dotácia z MPSVaR výživ.dopl.</t>
  </si>
  <si>
    <t>Bežné transfery /PN,FP-stravné/</t>
  </si>
  <si>
    <t>7.2.10 Jazdecký šport - Jazdecký klub AXA/Zelená míľa 0810</t>
  </si>
  <si>
    <t>7.2.5 Klub futbalových amatérov/0810</t>
  </si>
  <si>
    <t>PD stojisko na kontajnery na Rybníku</t>
  </si>
  <si>
    <t xml:space="preserve">PD rekonštrukcia ČOV </t>
  </si>
  <si>
    <t>Rampa zberný dvor</t>
  </si>
  <si>
    <t>Stojisko na odpad na Rybníku</t>
  </si>
  <si>
    <t>PD osvetlenie tréningového ihriska</t>
  </si>
  <si>
    <t>PD osvetlenie chodník od kurtov do parku</t>
  </si>
  <si>
    <t>Klimatizácia zdravotné stredisko</t>
  </si>
  <si>
    <t>Zariadenie na monitoring regulácie tepla, stavidiel, čerpadiel</t>
  </si>
  <si>
    <t>PD Altánok v ZŠ + terénne úpravy</t>
  </si>
  <si>
    <t>Osvetlenie tréningové ihrisko  ŠA</t>
  </si>
  <si>
    <t>Základná škola 6.2. 1.st.</t>
  </si>
  <si>
    <t>Infraštruktúra Krátke Pole RF</t>
  </si>
  <si>
    <t>Kanalizácia Šidúnky -rekonštrukci a inž. Sietí - vl. Zdroje</t>
  </si>
  <si>
    <t>Zateplenie časti bytového domu 420 RF</t>
  </si>
  <si>
    <r>
      <t xml:space="preserve">7.2.14 </t>
    </r>
    <r>
      <rPr>
        <sz val="10"/>
        <rFont val="Arial"/>
        <family val="2"/>
        <charset val="238"/>
      </rPr>
      <t xml:space="preserve"> DGC Treecutters./0810</t>
    </r>
  </si>
  <si>
    <t>rok 2025</t>
  </si>
  <si>
    <t>Vysokotlakový kompresor a hasiace zariadenie pre štvorkolky</t>
  </si>
  <si>
    <t>Meranie a regulácia, areál Ubytovňa</t>
  </si>
  <si>
    <t>KV z rezervného fondu</t>
  </si>
  <si>
    <t>Rozpočet 2025</t>
  </si>
  <si>
    <t>Lávka mlyn</t>
  </si>
  <si>
    <t>Príjmy II.vlna pandemie UPSVaR</t>
  </si>
  <si>
    <t>Príjmy od ost. ver.spr</t>
  </si>
  <si>
    <t>Príspevok MPSVaR energie</t>
  </si>
  <si>
    <t>Dotácia MPSVaR účel. Viazaná</t>
  </si>
  <si>
    <t>Príjmy z dobropisov</t>
  </si>
  <si>
    <t>72j</t>
  </si>
  <si>
    <t>Príjmy od sub.mimo VS - SPP</t>
  </si>
  <si>
    <t>Dotácie z MPSVaR</t>
  </si>
  <si>
    <t>Poistné plnenie/RZP/Dobropisy</t>
  </si>
  <si>
    <t>Transfer z rozpočtu VUC</t>
  </si>
  <si>
    <t>610-620-630</t>
  </si>
  <si>
    <t>Splátky úverov ŠFRB</t>
  </si>
  <si>
    <t>Kapitálovy  transfer Európsky poľnohospodársky fond pre rozvoj vidieka</t>
  </si>
  <si>
    <t>Transfer Príspevok odídenci z Ukrajiny</t>
  </si>
  <si>
    <t>Kapitálový transfer z MPSVaR pre ZpS</t>
  </si>
  <si>
    <t>Príspevok ÚPSVaR</t>
  </si>
  <si>
    <t>Originálne kompetencie ZUŠ/obec</t>
  </si>
  <si>
    <t>Transfer Príspevok odídenci z Ukrajiny - PČ obce</t>
  </si>
  <si>
    <t>PD rozšírenie kapacity MŠ</t>
  </si>
  <si>
    <t>Realiz.altánku + terénne úpravy</t>
  </si>
  <si>
    <t>MaR športový areál</t>
  </si>
  <si>
    <t>Tréningové ihrisko</t>
  </si>
  <si>
    <t>MaR budova CHVB</t>
  </si>
  <si>
    <t>Rekonštrukcia garáží areál Ubytovne z RF</t>
  </si>
  <si>
    <t>Transfer zo SFZ - tréningové ihrisko</t>
  </si>
  <si>
    <t>PD rozšír.kanalizácie JB, Paderovce</t>
  </si>
  <si>
    <t>PD Fotovoltaika obecnej budovy</t>
  </si>
  <si>
    <t>Klimatizácia MŠ</t>
  </si>
  <si>
    <t>Rekonštrukcia inž.siete a chodíky, Nová, Orechová</t>
  </si>
  <si>
    <t>Odvodnenie bytového domu 420</t>
  </si>
  <si>
    <t>PD odvodnenie bytového domu 420, statika</t>
  </si>
  <si>
    <t>Dotácia z obce, asistent učiteľa</t>
  </si>
  <si>
    <t>rok 2026</t>
  </si>
  <si>
    <t>predpok</t>
  </si>
  <si>
    <t xml:space="preserve">Chodník tenisové kurty </t>
  </si>
  <si>
    <t>Zostatok z predchádzajúcich rokov- ŚR/obec</t>
  </si>
  <si>
    <t>Zostatok z predchádzajúcich rokov- ŚR/obec/Ščítanie ľudu/Referendum</t>
  </si>
  <si>
    <t xml:space="preserve">Transfer  zo ŠR na referendum/ voľby </t>
  </si>
  <si>
    <t>upravený</t>
  </si>
  <si>
    <t>Váha ekodvor</t>
  </si>
  <si>
    <t>Vzduchotechnika telocvična</t>
  </si>
  <si>
    <t>Vybavenie kuchyne</t>
  </si>
  <si>
    <t>Odsávanie kuchyňa</t>
  </si>
  <si>
    <t>PD IBV Kopanice - RF</t>
  </si>
  <si>
    <t>Prívesný vozík</t>
  </si>
  <si>
    <t>PD zatepl.budovy CHVB</t>
  </si>
  <si>
    <t>Zvýš.energ.účinnosti</t>
  </si>
  <si>
    <t>Rekonštrukcia CHVB RF</t>
  </si>
  <si>
    <t xml:space="preserve">Rekonštrukcia CHVB </t>
  </si>
  <si>
    <t>Prísp. z MPSVaR - prev.nak.stabilizačný prísp.</t>
  </si>
  <si>
    <t>72h</t>
  </si>
  <si>
    <t>7.2.15  D.A.R.T.S. klub/0810</t>
  </si>
  <si>
    <t>Transfer soc.služba neverej.posk.</t>
  </si>
  <si>
    <t>Vybavenie kuchyne ZŠ</t>
  </si>
  <si>
    <t>Komunálny stroj - kosačka</t>
  </si>
  <si>
    <t>PD Dielne ZŠ</t>
  </si>
  <si>
    <t>PD rekonštrukcia hlavnej tribúny</t>
  </si>
  <si>
    <t>PD Dom Kultúry</t>
  </si>
  <si>
    <t>PD budova starej pošty</t>
  </si>
  <si>
    <t>Školstvo - Príspevok ÚPSVaR ZUŠ, Národný projekt POP 3 - asistenti</t>
  </si>
  <si>
    <t>Rozpočet 2026</t>
  </si>
  <si>
    <t>Priemyselný vysavač Hydra</t>
  </si>
  <si>
    <t>rok 2027</t>
  </si>
  <si>
    <t>Konvektomat</t>
  </si>
  <si>
    <t>Vstupné brány ŠA, pergola</t>
  </si>
  <si>
    <t>PD Kanalizácia Šidúnky</t>
  </si>
  <si>
    <t>Parkovisko Sídlisko, pri št.ceste z dotácie</t>
  </si>
  <si>
    <t>Rekonštrukcia MŠ z RF</t>
  </si>
  <si>
    <t>Rekonštrukcia MŠ z vl.zdrojov</t>
  </si>
  <si>
    <t>PD Multifunkčné ihrisko RF</t>
  </si>
  <si>
    <t>PD rekonštrukcia ŠA</t>
  </si>
  <si>
    <t>ŠA vstup prestrešenie</t>
  </si>
  <si>
    <t>Komunálny stroj z dotácie</t>
  </si>
  <si>
    <t>Elektrocentrála Bohunka</t>
  </si>
  <si>
    <t>Plnenie 2023</t>
  </si>
  <si>
    <t>Rozpočet 2027</t>
  </si>
  <si>
    <t>Finančná náhrada výrub drevín z JESS</t>
  </si>
  <si>
    <t>Transfer zo ŠR - vykrytie dôsledkov inflácie, výpadku príjmov DzP FO</t>
  </si>
  <si>
    <t>Transfer fond na podporu umenia,hudobný fond</t>
  </si>
  <si>
    <t>7.2.2 Tenisový klub/0810</t>
  </si>
  <si>
    <t>Kanalizácia Nám.sv.Michala</t>
  </si>
  <si>
    <t>Oplotenie objektov údržby v areáli Ubytovne</t>
  </si>
  <si>
    <t>Termokamera</t>
  </si>
  <si>
    <t>Pojazdná sušička hadíc</t>
  </si>
  <si>
    <t>Rekonštrukcia chodníka na starom cintoríne vl.zdroje</t>
  </si>
  <si>
    <t>Rekonštrukcia chodníka na starom cintoríne NFP</t>
  </si>
  <si>
    <t>Základná škola 6.2. 2.st.</t>
  </si>
  <si>
    <t>Kapitálový transfer z Min.školstva, výskumu, vývoja a mládeže SR</t>
  </si>
  <si>
    <t>7-miestna dodávka Valník - sklápač</t>
  </si>
  <si>
    <t>komentár</t>
  </si>
  <si>
    <t>Infraštruktúra Krátke Pole vl.zdroje</t>
  </si>
  <si>
    <t>Rekonštr.vstupnej ČOV RF</t>
  </si>
  <si>
    <t xml:space="preserve">Rekonštrukcia inž.siete a chodíky, Jaslovce </t>
  </si>
  <si>
    <t>Rekonštrukcia inž.siete a chodníky Šidúnky II.a III.etapa</t>
  </si>
  <si>
    <t xml:space="preserve">Infraštruktúra Kopanice </t>
  </si>
  <si>
    <t>rok 2028</t>
  </si>
  <si>
    <t>Výťažok lotérií, poistné plnenie,vratky,dobropisy, zrušenie fin.fábezpeky</t>
  </si>
  <si>
    <t>Plnenie 2024</t>
  </si>
  <si>
    <t>Predpoklad 2025</t>
  </si>
  <si>
    <t>Rozpočet 2028</t>
  </si>
  <si>
    <t>Horúcovodný čistič</t>
  </si>
  <si>
    <t>PD Dubová ulica</t>
  </si>
  <si>
    <t>PD MK Šidúnky</t>
  </si>
  <si>
    <t>ŠA vstup, prestrešenie</t>
  </si>
  <si>
    <t>PD IBV Krátke pole</t>
  </si>
  <si>
    <t>PD NN a VN Krátke pole RF</t>
  </si>
  <si>
    <t>Rozšírenie vizualizácie HZ</t>
  </si>
  <si>
    <t>Elektrospotrebiče kuchyňa</t>
  </si>
  <si>
    <t>Kapitálový transfer MF SR</t>
  </si>
  <si>
    <t>Dotácia z MPSVaRúčl.viazaná</t>
  </si>
  <si>
    <t xml:space="preserve">Obstaranie kapitál. aktív </t>
  </si>
  <si>
    <t>Kapitálový transfer z prostriedkov Modernizačného fondu - SŠO</t>
  </si>
  <si>
    <t>Kapitálový transfer MIRRI</t>
  </si>
  <si>
    <t>Klimatizácia ČOV</t>
  </si>
  <si>
    <t>Parkovisko MŠ</t>
  </si>
  <si>
    <t>Rekonštrukcia chodníka na starom cintoríne RF</t>
  </si>
  <si>
    <t>Klimatizácia MŠ RF</t>
  </si>
  <si>
    <t>PD Rekonštrukcia telocvične</t>
  </si>
  <si>
    <t>Vzduchotechnika Amfiteáter</t>
  </si>
  <si>
    <t>PD rekonš.ŠSO</t>
  </si>
  <si>
    <t>PD Mlyn Múzeum</t>
  </si>
  <si>
    <t>Mlyn múzem - rekonštrukcia</t>
  </si>
  <si>
    <t>Infraštruktúra Panské diely - Dubová ulica RF</t>
  </si>
  <si>
    <t>Infraštruktúra Kopanice  RF</t>
  </si>
  <si>
    <t>Rekonštrukcia inž.siete a chodníky Šidúnky II.a III.etapa RF</t>
  </si>
  <si>
    <t>Malotraktor z dotácie</t>
  </si>
  <si>
    <t>Komunálny stroj RF</t>
  </si>
  <si>
    <t>Obnova Parku - spolufinancovanie</t>
  </si>
  <si>
    <t>Informačná tabuľa</t>
  </si>
  <si>
    <t>Hasičská striekačka</t>
  </si>
  <si>
    <t xml:space="preserve">Interiérové vybavenie </t>
  </si>
  <si>
    <t>Klimatizácia ŠA RF</t>
  </si>
  <si>
    <t>Kapitálový tranfer z Fondu na podporu športu</t>
  </si>
  <si>
    <t>Kanalizačné prípojky Jaslovské Bohunice RF</t>
  </si>
  <si>
    <t xml:space="preserve">Kapitálový transfér Eur.fond regionálneho rozvoja </t>
  </si>
  <si>
    <t>Rozpočet  na roky 2023-2028</t>
  </si>
  <si>
    <t>Ekodvor - Kontajner spolufinancovanie</t>
  </si>
  <si>
    <t>Ekodvor - Kontajner - dotácia</t>
  </si>
  <si>
    <t xml:space="preserve">Ekodvor - Kontajner </t>
  </si>
  <si>
    <t>Mulčovač</t>
  </si>
  <si>
    <t>Vretenová kosačka</t>
  </si>
  <si>
    <t>Zberač lístia</t>
  </si>
  <si>
    <t>Multifunkčné ihrisko na umelej tráve spolufin.</t>
  </si>
  <si>
    <t>Multifunkčné ihrisko na umelej tráve z dotácie</t>
  </si>
  <si>
    <t>Obnova Parku - z dotácie</t>
  </si>
  <si>
    <t>SŠO Rekonštrukcia z dotácie</t>
  </si>
  <si>
    <t>SŠO Rekonštrukcia spolufinancovanie</t>
  </si>
  <si>
    <t>Rekonštrukcia telocvične ZŠ</t>
  </si>
  <si>
    <t>V súlade s projektom JPÚ budú finančné prostriedky použité na vyrovanie sa v peniazoch s vlastníkmi, ktorí súhlasili s odpredajom svojich pozemkov obci.</t>
  </si>
  <si>
    <t>Finančné prostriedky budú použité na rozšítenie rozhlasu v lokalite IBV Krátke pole a ul. Šidúnky.</t>
  </si>
  <si>
    <t>Kapitálový transfer v rámci výzvy Podpora prípravy odpadov na opätovné použitie a recyklácie odpadov z Ministerstva životného prostredia cez Európsky fond regionálneho rozvoja na zakúpenie elektro-mechanického kompostéra BIG Hanna s drvičom a tiež elektrického kompostéra – kontajner na spracovanie bioodpadu zo záhrad a drevnej štiepky spolu s prídavným zariadením na drvenie – kompostovací voz.</t>
  </si>
  <si>
    <t>Povinné spolufinancovanie obce v zmysle požiadaviek výzvy - Podpora prípravy odpadov na opätovné použitie a recyklácie odpadov z Ministerstva životného prostredia.</t>
  </si>
  <si>
    <t xml:space="preserve">Mulčovač určený na kosenie, prerezávanie ihrísk aj parkov zo zberom. Vertikulácia ihrísk, ktorá by sa mala vykonávať min 3 x do roka ušetrenie financií a návratnosť 1 rok. </t>
  </si>
  <si>
    <t>Finančné prostriedky na nákup vretenovej kosačky na športový areál.</t>
  </si>
  <si>
    <t>Finančné prostiedky budú použité na kúpu strojov, ktoré boli objednané ešte v roku 2025 a zvyšok je rozpočtovaný pre prípadné dokúpenie nového zariadenia posilňovňe.</t>
  </si>
  <si>
    <t>Finančné prostriedky budú pouzité na dokončenie odsávania s rekuperáciou a dokurovaním v priestoroch Amfiteátra.</t>
  </si>
  <si>
    <t>Finančné prostriedky budú pouzité nadoplnenie kamerového systému podľa vzniknutej potreby.</t>
  </si>
  <si>
    <t xml:space="preserve">Prostriedky rozpočtované na nákup komunálneho vysávača s drviacim ventilátorom v pomere 1:12. Podrvené lístie sa dá lepšie spracovať v komposte. </t>
  </si>
  <si>
    <t>Finančné prostriedky budú použité na vyplatenie PD na Rekonštrukciu ČOV.</t>
  </si>
  <si>
    <t>Finančné prostriedky budú použité  na prípravu projektovej dokumebntácie, suma bude vyčíslená pri zverejnení výzvy a podmienok stanovených pre uchádzačov o finančný príspevok. Zatiaľ ide o odhadovanú čiastku.</t>
  </si>
  <si>
    <t>Finančné prostriedky budú použité na prípravu projektovej dokumentácie, obec sa plánuje zapojiť  do výzvy Fondu na podporu cestovného ruchu. Ide o odhadovanú čiastku.</t>
  </si>
  <si>
    <t>Finančné prostriedky budú použité na zabezpečenie prepracovanie projektovej dokumentácie v zmysle požiadaviek Západoslovenskej distribučnej a.s.</t>
  </si>
  <si>
    <t>Finančné prostriedky budú použité na prepracovanie projektovej dokumentácie stavebného objektu daždovej kanalizácie.</t>
  </si>
  <si>
    <t>Finančné prostriedky budú použité na vypracovanie Zmeny územného plánu obce.</t>
  </si>
  <si>
    <t>Finančné prostriedky budú použité na dopracovanie projektovej dokumentácie rozšírenie stoky splaškovej kanalizácie smer Atómové elektrárne.</t>
  </si>
  <si>
    <t>Finančné prostriedky budú použité na zabezpečenie autorského dozoru na stavbu Krátke pole.</t>
  </si>
  <si>
    <t>Finančné prostriedky budú použité na prepracovanie projektovej dokumentácie Jaslovce MK.</t>
  </si>
  <si>
    <t>Finančné prostriedky budú použité na prípravu projektovej dokumentácie kompletnej Rekonštrukcie budovy vnútorná inštalácia splaškovej kanalizácie, vodovodu, elektro a pod.. Ide o odhadovanú čiastku.</t>
  </si>
  <si>
    <t>Finančné prostriedky budú použité na prestrešenie stojiska na odpad Na Rybníku.</t>
  </si>
  <si>
    <t>Finančné prostriedky budú použité na realizáciu kanalizačných prípojok v obci v zmysle žiadostí o pripojenie na splaškovú kanalizáciu.</t>
  </si>
  <si>
    <t>Finančné prostriedky budú použité na realizáciu Rozšírenia kanalizačnej stoky- otvorenie položky.</t>
  </si>
  <si>
    <t>Finančné prostriedky budú použité na Rekonštrukciu vstupnej ČOV - otvorenie položky.</t>
  </si>
  <si>
    <t>Finančné prostriedky budú použité na realizáciu vjazdov k rodinnému domu v zmysle žiadostí stavebníkov.</t>
  </si>
  <si>
    <t>Finančné prostriedky budú použité na prestropenie pivnice pri parkovisku MŠ.</t>
  </si>
  <si>
    <t xml:space="preserve">Kapitálový transfer z Fondu na podporu športu vo výške 200 000 € v zmysle Výzvy na predkladanie žiadostí o poskytnutie príspevku v rámci programu „Výstavba, rekonštrukcia a modernizácia športovej infraštruktúry v obciach  do 3 000 obyvateľov“. Žiadosť bude obec podávať ešte tento rok. </t>
  </si>
  <si>
    <t>Spolufinancovanie obce v zmysle žiadosti z Fondu napodporu športu.</t>
  </si>
  <si>
    <t>Finančné prostriedky budú použité na dofinancovanie stavby v súlade so Zmluvou o dielo a  jej dodatkov.</t>
  </si>
  <si>
    <t>Finančné prostriedky budú použité na dokončenie dažďovej kanalizácie a vodovodu v zmysle Zmluvy o dielo.</t>
  </si>
  <si>
    <t>Finančné prostriedky budú použité na dokončenie dažďovej a splaškovej kanalizácie, rekonštrukciu miestnych komunikácií v II. a III. etape Rekonštrukcie ul. Šidúnky v zmysle zmluvy o dielo.</t>
  </si>
  <si>
    <t>Obec požiadala Ministerstvo investícií, regionálneho rozvoja a informatizácie SR o nenávratný finančný príspevok vo výške 366 558 € v rámci projektu „Obnova parku v Jaslovských Bohuniciach“. Žiadosť bola schválená, aktuálne sa dopĺňajú požadované doklady a následne bude podpísaná zmluva o poskytnutí NFP.</t>
  </si>
  <si>
    <t>Spolufinancovanie obce v zmysle žiadosti MIRRI v rámci projektu Obnova parku v Jaslovských Bohuniciach.</t>
  </si>
  <si>
    <t>Finančné prostriedky budú použité na prípadnú realizáciu prípojky závlahového vodovodu v zmysle podanej žiadosti obyvateľmi obce.</t>
  </si>
  <si>
    <t>Finančné prostriedky budú použité na dofinancovanie Rekonštrukcie sobášnej miestnosti a priestoru na prenájom v zmysle zmluvy o dielo a na práce, ktoré neboli obsiahnuté v ZoD- napr. elektroinštalácia, klimatizácia, dopojenie vzduchotechniky, dokurovanie vzduchotechniky. V prípade, že čiaska nebude postačujúca, musí byť upravená.</t>
  </si>
  <si>
    <t xml:space="preserve">Kapitálový transfer z prostriedkov Modernizačného fondu v zmysle žiadosti na poskytnutie finančných prostriedkov formou dotácie na projekty z prostriedkov Modernizačného fondu na podporu investícií na Zvyšovanie energetickej hospodárnosti existujúcich verejných budov – Spoločensko-športový objekt - rekonštrukcia v priestoroch Kasární JB. </t>
  </si>
  <si>
    <t>Spolufinancovanie obce v zmysle žiadosti - SŠO.</t>
  </si>
  <si>
    <t>PD telocvičňa Ubytovňa</t>
  </si>
  <si>
    <t xml:space="preserve">Rekonštr.vstupnej ČOV </t>
  </si>
  <si>
    <t>MOVO park</t>
  </si>
  <si>
    <r>
      <t xml:space="preserve">Finančné prostiedky budú použité na spolufinancovanie realizácie kompletnej rekonštrukcie </t>
    </r>
    <r>
      <rPr>
        <sz val="10"/>
        <rFont val="Arial"/>
        <family val="2"/>
        <charset val="238"/>
      </rPr>
      <t>Telocvične v ZŠ, kde sa obec bude uchádzať o dotáciu z Fondu na podporu športu.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</si>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</sst>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4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0"/>
      <color indexed="48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sz val="12"/>
      <color indexed="12"/>
      <name val="Times New Roman"/>
      <family val="1"/>
      <charset val="238"/>
    </font>
    <font>
      <b/>
      <i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b/>
      <sz val="12"/>
      <color indexed="14"/>
      <name val="Times New Roman"/>
      <family val="1"/>
      <charset val="238"/>
    </font>
    <font>
      <sz val="10"/>
      <name val="Arial CE"/>
      <charset val="238"/>
    </font>
    <font>
      <sz val="10"/>
      <color rgb="FF7030A0"/>
      <name val="Arial"/>
      <family val="2"/>
      <charset val="238"/>
    </font>
    <font>
      <sz val="11"/>
      <name val="Times New Roman"/>
      <family val="1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00FF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theme="5" tint="-0.499984740745262"/>
      <name val="Arial"/>
      <family val="2"/>
      <charset val="238"/>
    </font>
    <font>
      <sz val="10"/>
      <color rgb="FFFF00FF"/>
      <name val="Arial"/>
      <family val="2"/>
      <charset val="238"/>
    </font>
    <font>
      <b/>
      <sz val="12"/>
      <color rgb="FFFF00FF"/>
      <name val="Times New Roman"/>
      <family val="1"/>
      <charset val="238"/>
    </font>
    <font>
      <b/>
      <i/>
      <sz val="10"/>
      <color rgb="FFFF00FF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17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2"/>
      <color indexed="48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12"/>
      <color theme="5" tint="-0.249977111117893"/>
      <name val="Times New Roman"/>
      <family val="1"/>
      <charset val="238"/>
    </font>
    <font>
      <b/>
      <sz val="10"/>
      <color rgb="FF00B050"/>
      <name val="Arial"/>
      <family val="2"/>
      <charset val="238"/>
    </font>
    <font>
      <i/>
      <sz val="11"/>
      <name val="Times New Roman"/>
      <family val="1"/>
      <charset val="238"/>
    </font>
    <font>
      <sz val="10"/>
      <color theme="5" tint="-0.499984740745262"/>
      <name val="Arial"/>
      <family val="2"/>
      <charset val="238"/>
    </font>
    <font>
      <sz val="12"/>
      <color theme="5" tint="-0.499984740745262"/>
      <name val="Times New Roman"/>
      <family val="1"/>
      <charset val="238"/>
    </font>
    <font>
      <u/>
      <sz val="12"/>
      <color theme="5" tint="-0.499984740745262"/>
      <name val="Times New Roman"/>
      <family val="1"/>
      <charset val="238"/>
    </font>
    <font>
      <b/>
      <sz val="10"/>
      <color theme="4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"/>
      <family val="2"/>
      <charset val="238"/>
    </font>
    <font>
      <b/>
      <sz val="11"/>
      <color theme="8" tint="-0.249977111117893"/>
      <name val="Arial CE"/>
      <charset val="238"/>
    </font>
    <font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rgb="FF070B05"/>
      <name val="Arial"/>
      <family val="2"/>
      <charset val="238"/>
    </font>
    <font>
      <sz val="10"/>
      <color rgb="FFA18F9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sz val="10"/>
      <color rgb="FF070B05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70B05"/>
      <name val="Arial CE"/>
      <charset val="238"/>
    </font>
    <font>
      <sz val="11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8F9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1" fillId="0" borderId="0"/>
    <xf numFmtId="0" fontId="8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5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7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3" fontId="8" fillId="0" borderId="1" xfId="0" applyNumberFormat="1" applyFont="1" applyBorder="1"/>
    <xf numFmtId="0" fontId="10" fillId="0" borderId="1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4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11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9" fillId="0" borderId="1" xfId="0" applyFont="1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6" fillId="0" borderId="1" xfId="0" applyFont="1" applyBorder="1"/>
    <xf numFmtId="0" fontId="22" fillId="0" borderId="1" xfId="0" applyFont="1" applyBorder="1"/>
    <xf numFmtId="3" fontId="23" fillId="0" borderId="1" xfId="0" applyNumberFormat="1" applyFont="1" applyBorder="1"/>
    <xf numFmtId="0" fontId="9" fillId="0" borderId="0" xfId="0" applyFont="1" applyFill="1" applyBorder="1"/>
    <xf numFmtId="0" fontId="7" fillId="0" borderId="0" xfId="0" applyFont="1"/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5" fillId="0" borderId="10" xfId="0" applyFont="1" applyBorder="1" applyAlignment="1"/>
    <xf numFmtId="0" fontId="27" fillId="0" borderId="15" xfId="0" applyFont="1" applyBorder="1" applyAlignment="1">
      <alignment horizontal="left"/>
    </xf>
    <xf numFmtId="3" fontId="0" fillId="0" borderId="1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27" fillId="0" borderId="19" xfId="0" applyFont="1" applyBorder="1" applyAlignment="1">
      <alignment horizontal="left"/>
    </xf>
    <xf numFmtId="3" fontId="0" fillId="0" borderId="19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25" fillId="0" borderId="10" xfId="0" applyFont="1" applyBorder="1" applyAlignment="1">
      <alignment horizontal="left"/>
    </xf>
    <xf numFmtId="3" fontId="28" fillId="0" borderId="10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3" xfId="0" applyNumberForma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3" fontId="13" fillId="0" borderId="10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0" fontId="0" fillId="0" borderId="24" xfId="0" applyBorder="1"/>
    <xf numFmtId="0" fontId="23" fillId="0" borderId="7" xfId="0" applyFont="1" applyBorder="1"/>
    <xf numFmtId="3" fontId="23" fillId="0" borderId="13" xfId="0" applyNumberFormat="1" applyFont="1" applyBorder="1" applyAlignment="1">
      <alignment horizontal="right" vertical="center"/>
    </xf>
    <xf numFmtId="3" fontId="23" fillId="0" borderId="26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0" fontId="32" fillId="0" borderId="10" xfId="0" applyFont="1" applyBorder="1"/>
    <xf numFmtId="3" fontId="23" fillId="0" borderId="10" xfId="0" applyNumberFormat="1" applyFont="1" applyBorder="1" applyAlignment="1">
      <alignment horizontal="right" vertical="center"/>
    </xf>
    <xf numFmtId="0" fontId="32" fillId="0" borderId="0" xfId="0" applyFont="1" applyBorder="1"/>
    <xf numFmtId="3" fontId="23" fillId="0" borderId="0" xfId="0" applyNumberFormat="1" applyFont="1" applyBorder="1" applyAlignment="1">
      <alignment horizontal="right" vertical="center"/>
    </xf>
    <xf numFmtId="0" fontId="25" fillId="0" borderId="10" xfId="0" applyFont="1" applyBorder="1"/>
    <xf numFmtId="0" fontId="4" fillId="0" borderId="14" xfId="0" applyFon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0" fontId="27" fillId="0" borderId="18" xfId="0" applyFont="1" applyBorder="1"/>
    <xf numFmtId="3" fontId="0" fillId="0" borderId="32" xfId="0" applyNumberFormat="1" applyBorder="1" applyAlignment="1">
      <alignment horizontal="right" vertical="center"/>
    </xf>
    <xf numFmtId="0" fontId="25" fillId="0" borderId="26" xfId="0" applyFont="1" applyBorder="1"/>
    <xf numFmtId="3" fontId="28" fillId="0" borderId="26" xfId="0" applyNumberFormat="1" applyFont="1" applyBorder="1" applyAlignment="1">
      <alignment horizontal="right" vertical="center"/>
    </xf>
    <xf numFmtId="0" fontId="25" fillId="0" borderId="11" xfId="0" applyFont="1" applyBorder="1" applyAlignment="1"/>
    <xf numFmtId="0" fontId="27" fillId="0" borderId="0" xfId="0" applyFont="1" applyBorder="1"/>
    <xf numFmtId="3" fontId="16" fillId="0" borderId="26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27" fillId="0" borderId="17" xfId="0" applyFont="1" applyBorder="1"/>
    <xf numFmtId="0" fontId="27" fillId="0" borderId="19" xfId="0" applyFont="1" applyBorder="1"/>
    <xf numFmtId="0" fontId="27" fillId="0" borderId="21" xfId="0" applyFont="1" applyBorder="1"/>
    <xf numFmtId="3" fontId="0" fillId="0" borderId="21" xfId="0" applyNumberForma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0" fontId="27" fillId="0" borderId="15" xfId="0" applyFont="1" applyBorder="1"/>
    <xf numFmtId="0" fontId="27" fillId="0" borderId="22" xfId="0" applyFont="1" applyBorder="1"/>
    <xf numFmtId="0" fontId="0" fillId="0" borderId="35" xfId="0" applyBorder="1" applyAlignment="1">
      <alignment horizontal="center"/>
    </xf>
    <xf numFmtId="0" fontId="27" fillId="0" borderId="9" xfId="0" applyFont="1" applyBorder="1"/>
    <xf numFmtId="3" fontId="0" fillId="0" borderId="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0" fillId="0" borderId="31" xfId="0" applyBorder="1" applyAlignment="1">
      <alignment horizontal="center"/>
    </xf>
    <xf numFmtId="3" fontId="36" fillId="0" borderId="10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7" fillId="0" borderId="4" xfId="0" applyFont="1" applyBorder="1"/>
    <xf numFmtId="0" fontId="0" fillId="0" borderId="12" xfId="0" applyBorder="1"/>
    <xf numFmtId="3" fontId="0" fillId="0" borderId="2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27" fillId="0" borderId="16" xfId="0" applyFont="1" applyBorder="1"/>
    <xf numFmtId="0" fontId="27" fillId="0" borderId="14" xfId="0" applyFont="1" applyBorder="1"/>
    <xf numFmtId="0" fontId="27" fillId="0" borderId="10" xfId="0" applyFont="1" applyBorder="1"/>
    <xf numFmtId="0" fontId="0" fillId="0" borderId="10" xfId="0" applyBorder="1"/>
    <xf numFmtId="0" fontId="38" fillId="0" borderId="10" xfId="0" applyFont="1" applyBorder="1"/>
    <xf numFmtId="0" fontId="27" fillId="0" borderId="8" xfId="0" applyFont="1" applyBorder="1"/>
    <xf numFmtId="0" fontId="27" fillId="0" borderId="13" xfId="0" applyFont="1" applyBorder="1"/>
    <xf numFmtId="0" fontId="0" fillId="0" borderId="10" xfId="0" applyBorder="1" applyAlignment="1">
      <alignment horizontal="center"/>
    </xf>
    <xf numFmtId="3" fontId="39" fillId="0" borderId="8" xfId="0" applyNumberFormat="1" applyFont="1" applyBorder="1" applyAlignment="1">
      <alignment horizontal="right" vertical="center"/>
    </xf>
    <xf numFmtId="3" fontId="33" fillId="0" borderId="13" xfId="0" applyNumberFormat="1" applyFont="1" applyBorder="1" applyAlignment="1">
      <alignment horizontal="right" vertical="center"/>
    </xf>
    <xf numFmtId="3" fontId="34" fillId="0" borderId="10" xfId="0" applyNumberFormat="1" applyFont="1" applyBorder="1" applyAlignment="1">
      <alignment horizontal="right" vertical="center"/>
    </xf>
    <xf numFmtId="3" fontId="32" fillId="0" borderId="26" xfId="0" applyNumberFormat="1" applyFont="1" applyBorder="1" applyAlignment="1">
      <alignment horizontal="right" vertical="center"/>
    </xf>
    <xf numFmtId="0" fontId="25" fillId="0" borderId="3" xfId="0" applyFont="1" applyBorder="1" applyAlignment="1"/>
    <xf numFmtId="0" fontId="0" fillId="0" borderId="26" xfId="0" applyBorder="1" applyAlignment="1">
      <alignment horizontal="center"/>
    </xf>
    <xf numFmtId="3" fontId="28" fillId="0" borderId="7" xfId="0" applyNumberFormat="1" applyFont="1" applyBorder="1" applyAlignment="1">
      <alignment horizontal="right" vertical="center"/>
    </xf>
    <xf numFmtId="0" fontId="25" fillId="0" borderId="13" xfId="0" applyFont="1" applyBorder="1"/>
    <xf numFmtId="0" fontId="0" fillId="0" borderId="1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/>
    <xf numFmtId="0" fontId="29" fillId="0" borderId="7" xfId="0" applyFont="1" applyBorder="1" applyAlignment="1">
      <alignment horizontal="left"/>
    </xf>
    <xf numFmtId="3" fontId="33" fillId="0" borderId="26" xfId="0" applyNumberFormat="1" applyFont="1" applyBorder="1" applyAlignment="1">
      <alignment horizontal="right" vertical="center"/>
    </xf>
    <xf numFmtId="0" fontId="32" fillId="0" borderId="13" xfId="0" applyFont="1" applyBorder="1"/>
    <xf numFmtId="0" fontId="29" fillId="0" borderId="37" xfId="0" applyFont="1" applyBorder="1" applyAlignment="1">
      <alignment horizontal="left"/>
    </xf>
    <xf numFmtId="3" fontId="4" fillId="0" borderId="15" xfId="0" applyNumberFormat="1" applyFont="1" applyBorder="1" applyAlignment="1">
      <alignment horizontal="right" vertical="center"/>
    </xf>
    <xf numFmtId="0" fontId="31" fillId="0" borderId="22" xfId="0" applyFont="1" applyBorder="1" applyAlignment="1">
      <alignment horizontal="center"/>
    </xf>
    <xf numFmtId="0" fontId="0" fillId="0" borderId="5" xfId="0" applyBorder="1"/>
    <xf numFmtId="0" fontId="0" fillId="0" borderId="26" xfId="0" applyBorder="1"/>
    <xf numFmtId="0" fontId="29" fillId="0" borderId="16" xfId="0" applyFont="1" applyBorder="1"/>
    <xf numFmtId="3" fontId="13" fillId="0" borderId="16" xfId="0" applyNumberFormat="1" applyFont="1" applyFill="1" applyBorder="1" applyAlignment="1">
      <alignment horizontal="right" vertical="center"/>
    </xf>
    <xf numFmtId="0" fontId="31" fillId="0" borderId="10" xfId="0" applyFont="1" applyBorder="1"/>
    <xf numFmtId="3" fontId="8" fillId="0" borderId="10" xfId="0" applyNumberFormat="1" applyFont="1" applyFill="1" applyBorder="1" applyAlignment="1">
      <alignment horizontal="right" vertical="center"/>
    </xf>
    <xf numFmtId="0" fontId="35" fillId="0" borderId="9" xfId="0" applyFont="1" applyFill="1" applyBorder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44" fillId="0" borderId="1" xfId="0" applyNumberFormat="1" applyFont="1" applyBorder="1"/>
    <xf numFmtId="0" fontId="40" fillId="0" borderId="2" xfId="0" applyFont="1" applyBorder="1" applyAlignment="1">
      <alignment horizontal="left"/>
    </xf>
    <xf numFmtId="3" fontId="0" fillId="0" borderId="1" xfId="0" applyNumberFormat="1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27" fillId="0" borderId="52" xfId="0" applyFont="1" applyBorder="1"/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3" fontId="52" fillId="0" borderId="13" xfId="0" applyNumberFormat="1" applyFont="1" applyBorder="1" applyAlignment="1">
      <alignment horizontal="right" vertical="center"/>
    </xf>
    <xf numFmtId="3" fontId="46" fillId="0" borderId="4" xfId="0" applyNumberFormat="1" applyFont="1" applyBorder="1" applyAlignment="1">
      <alignment horizontal="right" vertical="center"/>
    </xf>
    <xf numFmtId="0" fontId="25" fillId="0" borderId="26" xfId="0" applyFont="1" applyBorder="1" applyAlignment="1">
      <alignment horizontal="center"/>
    </xf>
    <xf numFmtId="3" fontId="16" fillId="0" borderId="13" xfId="0" applyNumberFormat="1" applyFont="1" applyBorder="1" applyAlignment="1">
      <alignment horizontal="right" vertical="center"/>
    </xf>
    <xf numFmtId="0" fontId="32" fillId="0" borderId="7" xfId="0" applyFont="1" applyBorder="1"/>
    <xf numFmtId="0" fontId="27" fillId="0" borderId="16" xfId="0" applyFont="1" applyBorder="1" applyAlignment="1">
      <alignment horizontal="left"/>
    </xf>
    <xf numFmtId="0" fontId="27" fillId="0" borderId="24" xfId="0" applyFont="1" applyBorder="1"/>
    <xf numFmtId="0" fontId="27" fillId="0" borderId="55" xfId="0" applyFont="1" applyBorder="1"/>
    <xf numFmtId="0" fontId="12" fillId="0" borderId="0" xfId="0" applyFont="1"/>
    <xf numFmtId="0" fontId="60" fillId="0" borderId="4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61" fillId="0" borderId="0" xfId="1" applyFont="1"/>
    <xf numFmtId="0" fontId="41" fillId="0" borderId="0" xfId="1"/>
    <xf numFmtId="0" fontId="62" fillId="0" borderId="0" xfId="1" applyFont="1"/>
    <xf numFmtId="0" fontId="59" fillId="0" borderId="0" xfId="1" applyFont="1"/>
    <xf numFmtId="0" fontId="41" fillId="0" borderId="41" xfId="1" applyFont="1" applyBorder="1"/>
    <xf numFmtId="0" fontId="8" fillId="0" borderId="52" xfId="1" applyFont="1" applyBorder="1" applyAlignment="1">
      <alignment horizontal="center" vertical="center"/>
    </xf>
    <xf numFmtId="0" fontId="41" fillId="0" borderId="41" xfId="1" applyFont="1" applyBorder="1" applyAlignment="1">
      <alignment horizontal="right"/>
    </xf>
    <xf numFmtId="0" fontId="0" fillId="0" borderId="0" xfId="0" applyAlignment="1">
      <alignment horizontal="center"/>
    </xf>
    <xf numFmtId="4" fontId="41" fillId="0" borderId="1" xfId="1" applyNumberFormat="1" applyFont="1" applyBorder="1" applyAlignment="1">
      <alignment horizontal="right"/>
    </xf>
    <xf numFmtId="4" fontId="41" fillId="0" borderId="20" xfId="1" applyNumberFormat="1" applyFont="1" applyBorder="1" applyAlignment="1">
      <alignment horizontal="right"/>
    </xf>
    <xf numFmtId="0" fontId="63" fillId="0" borderId="41" xfId="1" applyFont="1" applyBorder="1" applyAlignment="1">
      <alignment horizontal="right"/>
    </xf>
    <xf numFmtId="4" fontId="41" fillId="0" borderId="52" xfId="1" applyNumberFormat="1" applyBorder="1"/>
    <xf numFmtId="2" fontId="8" fillId="0" borderId="0" xfId="1" applyNumberFormat="1" applyFont="1" applyBorder="1"/>
    <xf numFmtId="0" fontId="41" fillId="0" borderId="41" xfId="1" applyBorder="1"/>
    <xf numFmtId="0" fontId="4" fillId="0" borderId="0" xfId="1" applyFont="1" applyBorder="1"/>
    <xf numFmtId="2" fontId="4" fillId="0" borderId="0" xfId="1" applyNumberFormat="1" applyFont="1" applyBorder="1"/>
    <xf numFmtId="0" fontId="4" fillId="0" borderId="0" xfId="1" applyFont="1" applyFill="1" applyBorder="1"/>
    <xf numFmtId="0" fontId="8" fillId="0" borderId="0" xfId="1" applyFont="1" applyBorder="1"/>
    <xf numFmtId="0" fontId="4" fillId="0" borderId="0" xfId="1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40" fillId="0" borderId="9" xfId="0" applyFont="1" applyBorder="1"/>
    <xf numFmtId="3" fontId="8" fillId="0" borderId="1" xfId="0" applyNumberFormat="1" applyFont="1" applyFill="1" applyBorder="1"/>
    <xf numFmtId="3" fontId="45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44" fillId="0" borderId="1" xfId="0" applyNumberFormat="1" applyFont="1" applyFill="1" applyBorder="1"/>
    <xf numFmtId="3" fontId="0" fillId="0" borderId="1" xfId="0" applyNumberFormat="1" applyFont="1" applyFill="1" applyBorder="1"/>
    <xf numFmtId="3" fontId="46" fillId="0" borderId="1" xfId="0" applyNumberFormat="1" applyFont="1" applyFill="1" applyBorder="1" applyAlignment="1">
      <alignment horizontal="right"/>
    </xf>
    <xf numFmtId="3" fontId="66" fillId="0" borderId="1" xfId="0" applyNumberFormat="1" applyFont="1" applyBorder="1"/>
    <xf numFmtId="3" fontId="66" fillId="0" borderId="1" xfId="0" applyNumberFormat="1" applyFont="1" applyFill="1" applyBorder="1"/>
    <xf numFmtId="3" fontId="9" fillId="0" borderId="1" xfId="0" applyNumberFormat="1" applyFont="1" applyBorder="1" applyAlignment="1">
      <alignment horizontal="right"/>
    </xf>
    <xf numFmtId="0" fontId="25" fillId="0" borderId="9" xfId="0" applyFont="1" applyBorder="1"/>
    <xf numFmtId="0" fontId="25" fillId="0" borderId="5" xfId="0" applyFont="1" applyBorder="1"/>
    <xf numFmtId="0" fontId="0" fillId="0" borderId="44" xfId="0" applyBorder="1"/>
    <xf numFmtId="0" fontId="0" fillId="0" borderId="11" xfId="0" applyBorder="1"/>
    <xf numFmtId="0" fontId="8" fillId="7" borderId="1" xfId="0" applyFont="1" applyFill="1" applyBorder="1"/>
    <xf numFmtId="3" fontId="0" fillId="8" borderId="1" xfId="0" applyNumberFormat="1" applyFill="1" applyBorder="1"/>
    <xf numFmtId="3" fontId="0" fillId="8" borderId="1" xfId="0" applyNumberFormat="1" applyFont="1" applyFill="1" applyBorder="1"/>
    <xf numFmtId="0" fontId="8" fillId="9" borderId="1" xfId="0" applyFont="1" applyFill="1" applyBorder="1"/>
    <xf numFmtId="3" fontId="0" fillId="9" borderId="1" xfId="0" applyNumberFormat="1" applyFill="1" applyBorder="1"/>
    <xf numFmtId="3" fontId="0" fillId="9" borderId="1" xfId="0" applyNumberFormat="1" applyFont="1" applyFill="1" applyBorder="1"/>
    <xf numFmtId="0" fontId="8" fillId="10" borderId="1" xfId="0" applyFont="1" applyFill="1" applyBorder="1"/>
    <xf numFmtId="3" fontId="0" fillId="10" borderId="1" xfId="0" applyNumberFormat="1" applyFill="1" applyBorder="1"/>
    <xf numFmtId="3" fontId="0" fillId="10" borderId="1" xfId="0" applyNumberFormat="1" applyFont="1" applyFill="1" applyBorder="1"/>
    <xf numFmtId="0" fontId="8" fillId="11" borderId="1" xfId="0" applyFont="1" applyFill="1" applyBorder="1"/>
    <xf numFmtId="3" fontId="0" fillId="11" borderId="1" xfId="0" applyNumberFormat="1" applyFont="1" applyFill="1" applyBorder="1"/>
    <xf numFmtId="3" fontId="0" fillId="5" borderId="1" xfId="0" applyNumberFormat="1" applyFill="1" applyBorder="1"/>
    <xf numFmtId="0" fontId="0" fillId="0" borderId="0" xfId="0" applyBorder="1" applyAlignment="1">
      <alignment horizontal="center"/>
    </xf>
    <xf numFmtId="16" fontId="25" fillId="0" borderId="16" xfId="0" applyNumberFormat="1" applyFont="1" applyBorder="1" applyAlignment="1">
      <alignment horizontal="center"/>
    </xf>
    <xf numFmtId="4" fontId="41" fillId="0" borderId="52" xfId="1" applyNumberFormat="1" applyFont="1" applyBorder="1" applyAlignment="1">
      <alignment horizontal="right"/>
    </xf>
    <xf numFmtId="4" fontId="41" fillId="0" borderId="1" xfId="1" applyNumberFormat="1" applyBorder="1" applyAlignment="1">
      <alignment horizontal="right"/>
    </xf>
    <xf numFmtId="4" fontId="60" fillId="0" borderId="1" xfId="1" applyNumberFormat="1" applyFont="1" applyBorder="1" applyAlignment="1">
      <alignment horizontal="right"/>
    </xf>
    <xf numFmtId="3" fontId="8" fillId="12" borderId="1" xfId="0" applyNumberFormat="1" applyFont="1" applyFill="1" applyBorder="1" applyAlignment="1">
      <alignment horizontal="center"/>
    </xf>
    <xf numFmtId="3" fontId="0" fillId="12" borderId="1" xfId="0" applyNumberFormat="1" applyFont="1" applyFill="1" applyBorder="1" applyAlignment="1">
      <alignment horizontal="center"/>
    </xf>
    <xf numFmtId="3" fontId="0" fillId="12" borderId="1" xfId="0" applyNumberFormat="1" applyFont="1" applyFill="1" applyBorder="1" applyAlignment="1">
      <alignment horizontal="right"/>
    </xf>
    <xf numFmtId="3" fontId="8" fillId="12" borderId="1" xfId="0" applyNumberFormat="1" applyFont="1" applyFill="1" applyBorder="1" applyAlignment="1">
      <alignment horizontal="right"/>
    </xf>
    <xf numFmtId="3" fontId="44" fillId="12" borderId="1" xfId="0" applyNumberFormat="1" applyFont="1" applyFill="1" applyBorder="1"/>
    <xf numFmtId="3" fontId="0" fillId="12" borderId="1" xfId="0" applyNumberFormat="1" applyFont="1" applyFill="1" applyBorder="1"/>
    <xf numFmtId="3" fontId="45" fillId="12" borderId="1" xfId="0" applyNumberFormat="1" applyFont="1" applyFill="1" applyBorder="1" applyAlignment="1">
      <alignment horizontal="right"/>
    </xf>
    <xf numFmtId="3" fontId="66" fillId="12" borderId="1" xfId="0" applyNumberFormat="1" applyFont="1" applyFill="1" applyBorder="1"/>
    <xf numFmtId="3" fontId="46" fillId="12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right"/>
    </xf>
    <xf numFmtId="3" fontId="44" fillId="8" borderId="1" xfId="0" applyNumberFormat="1" applyFont="1" applyFill="1" applyBorder="1"/>
    <xf numFmtId="3" fontId="45" fillId="8" borderId="1" xfId="0" applyNumberFormat="1" applyFont="1" applyFill="1" applyBorder="1" applyAlignment="1">
      <alignment horizontal="right"/>
    </xf>
    <xf numFmtId="3" fontId="66" fillId="8" borderId="1" xfId="0" applyNumberFormat="1" applyFont="1" applyFill="1" applyBorder="1"/>
    <xf numFmtId="3" fontId="46" fillId="8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/>
    <xf numFmtId="3" fontId="8" fillId="5" borderId="1" xfId="0" applyNumberFormat="1" applyFont="1" applyFill="1" applyBorder="1" applyAlignment="1">
      <alignment horizontal="right"/>
    </xf>
    <xf numFmtId="3" fontId="0" fillId="5" borderId="1" xfId="0" applyNumberFormat="1" applyFont="1" applyFill="1" applyBorder="1"/>
    <xf numFmtId="3" fontId="66" fillId="5" borderId="1" xfId="0" applyNumberFormat="1" applyFont="1" applyFill="1" applyBorder="1"/>
    <xf numFmtId="3" fontId="46" fillId="5" borderId="1" xfId="0" applyNumberFormat="1" applyFont="1" applyFill="1" applyBorder="1" applyAlignment="1">
      <alignment horizontal="right"/>
    </xf>
    <xf numFmtId="0" fontId="0" fillId="0" borderId="0" xfId="0" applyFill="1"/>
    <xf numFmtId="0" fontId="9" fillId="13" borderId="1" xfId="0" applyFont="1" applyFill="1" applyBorder="1"/>
    <xf numFmtId="0" fontId="10" fillId="13" borderId="1" xfId="0" applyFont="1" applyFill="1" applyBorder="1"/>
    <xf numFmtId="3" fontId="0" fillId="13" borderId="1" xfId="0" applyNumberFormat="1" applyFont="1" applyFill="1" applyBorder="1" applyAlignment="1">
      <alignment horizontal="right"/>
    </xf>
    <xf numFmtId="3" fontId="9" fillId="13" borderId="1" xfId="0" applyNumberFormat="1" applyFont="1" applyFill="1" applyBorder="1"/>
    <xf numFmtId="3" fontId="39" fillId="0" borderId="10" xfId="0" applyNumberFormat="1" applyFont="1" applyBorder="1" applyAlignment="1">
      <alignment horizontal="right" vertical="center"/>
    </xf>
    <xf numFmtId="3" fontId="13" fillId="14" borderId="14" xfId="0" applyNumberFormat="1" applyFont="1" applyFill="1" applyBorder="1" applyAlignment="1">
      <alignment horizontal="right" vertical="center"/>
    </xf>
    <xf numFmtId="0" fontId="29" fillId="14" borderId="14" xfId="0" applyFont="1" applyFill="1" applyBorder="1"/>
    <xf numFmtId="3" fontId="71" fillId="0" borderId="1" xfId="0" applyNumberFormat="1" applyFont="1" applyFill="1" applyBorder="1"/>
    <xf numFmtId="3" fontId="71" fillId="12" borderId="1" xfId="0" applyNumberFormat="1" applyFont="1" applyFill="1" applyBorder="1"/>
    <xf numFmtId="3" fontId="71" fillId="8" borderId="1" xfId="0" applyNumberFormat="1" applyFont="1" applyFill="1" applyBorder="1"/>
    <xf numFmtId="3" fontId="71" fillId="5" borderId="1" xfId="0" applyNumberFormat="1" applyFont="1" applyFill="1" applyBorder="1"/>
    <xf numFmtId="0" fontId="0" fillId="0" borderId="0" xfId="0"/>
    <xf numFmtId="0" fontId="25" fillId="0" borderId="56" xfId="0" applyFont="1" applyBorder="1"/>
    <xf numFmtId="3" fontId="28" fillId="0" borderId="46" xfId="0" applyNumberFormat="1" applyFont="1" applyBorder="1" applyAlignment="1">
      <alignment horizontal="right" vertical="center"/>
    </xf>
    <xf numFmtId="4" fontId="73" fillId="0" borderId="41" xfId="0" applyNumberFormat="1" applyFont="1" applyBorder="1"/>
    <xf numFmtId="0" fontId="41" fillId="0" borderId="53" xfId="1" applyFont="1" applyBorder="1"/>
    <xf numFmtId="0" fontId="60" fillId="0" borderId="53" xfId="1" applyFont="1" applyBorder="1" applyAlignment="1">
      <alignment horizontal="center"/>
    </xf>
    <xf numFmtId="0" fontId="8" fillId="0" borderId="55" xfId="1" applyFont="1" applyBorder="1" applyAlignment="1">
      <alignment horizontal="center" vertical="center"/>
    </xf>
    <xf numFmtId="4" fontId="8" fillId="0" borderId="49" xfId="1" applyNumberFormat="1" applyFont="1" applyBorder="1"/>
    <xf numFmtId="4" fontId="60" fillId="0" borderId="59" xfId="1" applyNumberFormat="1" applyFont="1" applyBorder="1" applyAlignment="1">
      <alignment horizontal="center"/>
    </xf>
    <xf numFmtId="164" fontId="0" fillId="0" borderId="44" xfId="0" applyNumberFormat="1" applyBorder="1" applyAlignment="1"/>
    <xf numFmtId="164" fontId="0" fillId="0" borderId="31" xfId="0" applyNumberFormat="1" applyBorder="1" applyAlignment="1"/>
    <xf numFmtId="164" fontId="0" fillId="0" borderId="16" xfId="0" applyNumberFormat="1" applyBorder="1" applyAlignment="1"/>
    <xf numFmtId="164" fontId="0" fillId="0" borderId="18" xfId="0" applyNumberFormat="1" applyBorder="1" applyAlignment="1"/>
    <xf numFmtId="164" fontId="0" fillId="0" borderId="24" xfId="0" applyNumberFormat="1" applyBorder="1" applyAlignment="1"/>
    <xf numFmtId="164" fontId="0" fillId="0" borderId="35" xfId="0" applyNumberFormat="1" applyBorder="1"/>
    <xf numFmtId="164" fontId="0" fillId="0" borderId="16" xfId="0" applyNumberFormat="1" applyBorder="1"/>
    <xf numFmtId="164" fontId="0" fillId="0" borderId="31" xfId="0" applyNumberFormat="1" applyBorder="1"/>
    <xf numFmtId="164" fontId="0" fillId="0" borderId="18" xfId="0" applyNumberFormat="1" applyBorder="1"/>
    <xf numFmtId="164" fontId="0" fillId="0" borderId="23" xfId="0" applyNumberFormat="1" applyBorder="1"/>
    <xf numFmtId="164" fontId="0" fillId="0" borderId="22" xfId="0" applyNumberFormat="1" applyBorder="1"/>
    <xf numFmtId="164" fontId="8" fillId="0" borderId="11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3" fontId="55" fillId="0" borderId="10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69" fillId="0" borderId="10" xfId="0" applyFont="1" applyFill="1" applyBorder="1"/>
    <xf numFmtId="0" fontId="27" fillId="0" borderId="26" xfId="0" applyFont="1" applyBorder="1"/>
    <xf numFmtId="0" fontId="40" fillId="0" borderId="18" xfId="0" applyFont="1" applyBorder="1"/>
    <xf numFmtId="0" fontId="35" fillId="0" borderId="10" xfId="0" applyFont="1" applyFill="1" applyBorder="1"/>
    <xf numFmtId="0" fontId="29" fillId="0" borderId="9" xfId="0" applyFont="1" applyBorder="1"/>
    <xf numFmtId="3" fontId="13" fillId="0" borderId="9" xfId="0" applyNumberFormat="1" applyFont="1" applyFill="1" applyBorder="1" applyAlignment="1">
      <alignment horizontal="right" vertical="center"/>
    </xf>
    <xf numFmtId="0" fontId="30" fillId="0" borderId="10" xfId="0" applyFont="1" applyBorder="1"/>
    <xf numFmtId="3" fontId="18" fillId="0" borderId="10" xfId="0" applyNumberFormat="1" applyFont="1" applyFill="1" applyBorder="1" applyAlignment="1">
      <alignment horizontal="right" vertical="center"/>
    </xf>
    <xf numFmtId="0" fontId="43" fillId="0" borderId="18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7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3" fontId="0" fillId="0" borderId="0" xfId="0" applyNumberFormat="1" applyFont="1" applyBorder="1" applyAlignment="1">
      <alignment horizontal="right"/>
    </xf>
    <xf numFmtId="3" fontId="23" fillId="8" borderId="1" xfId="0" applyNumberFormat="1" applyFont="1" applyFill="1" applyBorder="1"/>
    <xf numFmtId="3" fontId="77" fillId="7" borderId="1" xfId="0" applyNumberFormat="1" applyFont="1" applyFill="1" applyBorder="1"/>
    <xf numFmtId="3" fontId="0" fillId="0" borderId="13" xfId="0" applyNumberFormat="1" applyFill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 vertical="center"/>
    </xf>
    <xf numFmtId="3" fontId="34" fillId="0" borderId="4" xfId="0" applyNumberFormat="1" applyFont="1" applyFill="1" applyBorder="1" applyAlignment="1">
      <alignment horizontal="right" vertical="center"/>
    </xf>
    <xf numFmtId="3" fontId="34" fillId="0" borderId="5" xfId="0" applyNumberFormat="1" applyFont="1" applyFill="1" applyBorder="1" applyAlignment="1">
      <alignment horizontal="right" vertical="center"/>
    </xf>
    <xf numFmtId="4" fontId="60" fillId="0" borderId="52" xfId="1" applyNumberFormat="1" applyFont="1" applyBorder="1" applyAlignment="1">
      <alignment horizontal="right"/>
    </xf>
    <xf numFmtId="0" fontId="79" fillId="0" borderId="0" xfId="0" applyFont="1"/>
    <xf numFmtId="0" fontId="80" fillId="0" borderId="0" xfId="2"/>
    <xf numFmtId="3" fontId="81" fillId="0" borderId="0" xfId="2" applyNumberFormat="1" applyFont="1"/>
    <xf numFmtId="3" fontId="81" fillId="0" borderId="0" xfId="2" applyNumberFormat="1" applyFont="1" applyFill="1"/>
    <xf numFmtId="0" fontId="60" fillId="0" borderId="50" xfId="1" applyFont="1" applyBorder="1" applyAlignment="1">
      <alignment horizontal="center"/>
    </xf>
    <xf numFmtId="0" fontId="41" fillId="0" borderId="36" xfId="1" applyBorder="1"/>
    <xf numFmtId="0" fontId="60" fillId="0" borderId="32" xfId="1" applyFont="1" applyBorder="1" applyAlignment="1">
      <alignment horizontal="center"/>
    </xf>
    <xf numFmtId="0" fontId="41" fillId="0" borderId="36" xfId="1" applyFont="1" applyBorder="1" applyAlignment="1">
      <alignment horizontal="left"/>
    </xf>
    <xf numFmtId="4" fontId="41" fillId="0" borderId="32" xfId="1" applyNumberFormat="1" applyFont="1" applyBorder="1" applyAlignment="1">
      <alignment horizontal="right"/>
    </xf>
    <xf numFmtId="0" fontId="41" fillId="0" borderId="36" xfId="1" applyFont="1" applyBorder="1"/>
    <xf numFmtId="0" fontId="63" fillId="0" borderId="36" xfId="1" applyFont="1" applyBorder="1"/>
    <xf numFmtId="0" fontId="60" fillId="0" borderId="36" xfId="1" applyFont="1" applyBorder="1"/>
    <xf numFmtId="0" fontId="41" fillId="0" borderId="34" xfId="1" applyFont="1" applyBorder="1"/>
    <xf numFmtId="4" fontId="41" fillId="0" borderId="19" xfId="1" applyNumberFormat="1" applyBorder="1"/>
    <xf numFmtId="0" fontId="60" fillId="0" borderId="42" xfId="1" applyFont="1" applyBorder="1"/>
    <xf numFmtId="0" fontId="41" fillId="0" borderId="54" xfId="1" applyBorder="1"/>
    <xf numFmtId="4" fontId="60" fillId="0" borderId="43" xfId="1" applyNumberFormat="1" applyFont="1" applyBorder="1"/>
    <xf numFmtId="0" fontId="25" fillId="0" borderId="26" xfId="0" applyFont="1" applyBorder="1" applyAlignment="1">
      <alignment horizontal="left"/>
    </xf>
    <xf numFmtId="0" fontId="0" fillId="0" borderId="6" xfId="0" applyBorder="1" applyAlignment="1">
      <alignment horizontal="center"/>
    </xf>
    <xf numFmtId="3" fontId="82" fillId="0" borderId="13" xfId="0" applyNumberFormat="1" applyFont="1" applyBorder="1" applyAlignment="1">
      <alignment horizontal="right" vertical="center"/>
    </xf>
    <xf numFmtId="0" fontId="25" fillId="0" borderId="58" xfId="0" applyFont="1" applyBorder="1"/>
    <xf numFmtId="3" fontId="28" fillId="0" borderId="60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18" xfId="0" applyFont="1" applyBorder="1"/>
    <xf numFmtId="0" fontId="42" fillId="0" borderId="10" xfId="0" applyFont="1" applyBorder="1" applyAlignment="1">
      <alignment horizontal="center"/>
    </xf>
    <xf numFmtId="3" fontId="16" fillId="0" borderId="7" xfId="0" applyNumberFormat="1" applyFont="1" applyBorder="1" applyAlignment="1">
      <alignment horizontal="right" vertical="center"/>
    </xf>
    <xf numFmtId="0" fontId="0" fillId="0" borderId="24" xfId="0" applyFont="1" applyBorder="1"/>
    <xf numFmtId="3" fontId="8" fillId="0" borderId="61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0" fillId="0" borderId="45" xfId="0" applyBorder="1"/>
    <xf numFmtId="0" fontId="25" fillId="0" borderId="5" xfId="0" applyFont="1" applyBorder="1" applyAlignment="1"/>
    <xf numFmtId="164" fontId="0" fillId="0" borderId="45" xfId="0" applyNumberFormat="1" applyBorder="1" applyAlignment="1"/>
    <xf numFmtId="3" fontId="8" fillId="0" borderId="4" xfId="0" applyNumberFormat="1" applyFont="1" applyBorder="1" applyAlignment="1">
      <alignment horizontal="right" vertical="center"/>
    </xf>
    <xf numFmtId="0" fontId="27" fillId="0" borderId="25" xfId="0" applyFont="1" applyBorder="1"/>
    <xf numFmtId="0" fontId="3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3" fontId="18" fillId="0" borderId="4" xfId="0" applyNumberFormat="1" applyFont="1" applyFill="1" applyBorder="1" applyAlignment="1">
      <alignment horizontal="right" vertical="center"/>
    </xf>
    <xf numFmtId="0" fontId="27" fillId="0" borderId="7" xfId="0" applyFont="1" applyBorder="1"/>
    <xf numFmtId="0" fontId="25" fillId="0" borderId="11" xfId="0" applyFont="1" applyBorder="1"/>
    <xf numFmtId="0" fontId="27" fillId="0" borderId="19" xfId="0" applyFont="1" applyBorder="1" applyAlignment="1">
      <alignment vertical="top" wrapText="1"/>
    </xf>
    <xf numFmtId="3" fontId="33" fillId="0" borderId="7" xfId="0" applyNumberFormat="1" applyFont="1" applyBorder="1" applyAlignment="1">
      <alignment horizontal="right" vertical="center"/>
    </xf>
    <xf numFmtId="0" fontId="0" fillId="0" borderId="7" xfId="0" applyBorder="1"/>
    <xf numFmtId="3" fontId="37" fillId="0" borderId="26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0" fontId="65" fillId="0" borderId="9" xfId="0" applyFont="1" applyBorder="1"/>
    <xf numFmtId="3" fontId="55" fillId="0" borderId="9" xfId="0" applyNumberFormat="1" applyFont="1" applyBorder="1" applyAlignment="1">
      <alignment horizontal="right" vertical="center"/>
    </xf>
    <xf numFmtId="3" fontId="55" fillId="0" borderId="26" xfId="0" applyNumberFormat="1" applyFont="1" applyBorder="1" applyAlignment="1">
      <alignment horizontal="right" vertical="center"/>
    </xf>
    <xf numFmtId="0" fontId="55" fillId="0" borderId="28" xfId="0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5" fillId="0" borderId="7" xfId="0" applyFont="1" applyBorder="1"/>
    <xf numFmtId="0" fontId="35" fillId="0" borderId="13" xfId="0" applyFont="1" applyBorder="1" applyAlignment="1">
      <alignment horizontal="left"/>
    </xf>
    <xf numFmtId="0" fontId="32" fillId="0" borderId="56" xfId="0" applyFont="1" applyBorder="1"/>
    <xf numFmtId="0" fontId="0" fillId="0" borderId="3" xfId="0" applyBorder="1" applyAlignment="1">
      <alignment horizontal="center"/>
    </xf>
    <xf numFmtId="0" fontId="0" fillId="0" borderId="27" xfId="0" applyBorder="1"/>
    <xf numFmtId="0" fontId="51" fillId="0" borderId="13" xfId="0" applyFont="1" applyBorder="1" applyAlignment="1">
      <alignment horizontal="left"/>
    </xf>
    <xf numFmtId="0" fontId="30" fillId="0" borderId="4" xfId="0" applyFont="1" applyFill="1" applyBorder="1" applyAlignment="1">
      <alignment horizontal="left"/>
    </xf>
    <xf numFmtId="0" fontId="50" fillId="0" borderId="9" xfId="0" applyFont="1" applyBorder="1" applyAlignment="1">
      <alignment horizontal="center"/>
    </xf>
    <xf numFmtId="0" fontId="30" fillId="0" borderId="13" xfId="0" applyFont="1" applyFill="1" applyBorder="1" applyAlignment="1">
      <alignment horizontal="left"/>
    </xf>
    <xf numFmtId="0" fontId="30" fillId="0" borderId="56" xfId="0" applyFont="1" applyBorder="1" applyAlignment="1">
      <alignment horizontal="left"/>
    </xf>
    <xf numFmtId="0" fontId="29" fillId="0" borderId="57" xfId="0" applyFont="1" applyBorder="1" applyAlignment="1">
      <alignment horizontal="left"/>
    </xf>
    <xf numFmtId="0" fontId="51" fillId="0" borderId="62" xfId="0" applyFont="1" applyBorder="1" applyAlignment="1">
      <alignment horizontal="left"/>
    </xf>
    <xf numFmtId="0" fontId="30" fillId="0" borderId="62" xfId="0" applyFont="1" applyBorder="1" applyAlignment="1">
      <alignment horizontal="left"/>
    </xf>
    <xf numFmtId="0" fontId="32" fillId="0" borderId="12" xfId="0" applyFont="1" applyBorder="1"/>
    <xf numFmtId="0" fontId="30" fillId="0" borderId="7" xfId="0" applyFont="1" applyBorder="1" applyAlignment="1">
      <alignment horizontal="left"/>
    </xf>
    <xf numFmtId="4" fontId="60" fillId="0" borderId="48" xfId="1" applyNumberFormat="1" applyFont="1" applyBorder="1"/>
    <xf numFmtId="3" fontId="9" fillId="0" borderId="1" xfId="0" applyNumberFormat="1" applyFont="1" applyFill="1" applyBorder="1"/>
    <xf numFmtId="3" fontId="0" fillId="0" borderId="25" xfId="0" applyNumberFormat="1" applyFill="1" applyBorder="1" applyAlignment="1">
      <alignment horizontal="right" vertical="center"/>
    </xf>
    <xf numFmtId="0" fontId="0" fillId="0" borderId="31" xfId="0" applyFill="1" applyBorder="1"/>
    <xf numFmtId="3" fontId="0" fillId="0" borderId="8" xfId="0" applyNumberFormat="1" applyFill="1" applyBorder="1" applyAlignment="1">
      <alignment horizontal="right" vertical="center"/>
    </xf>
    <xf numFmtId="3" fontId="0" fillId="0" borderId="15" xfId="0" applyNumberFormat="1" applyFill="1" applyBorder="1" applyAlignment="1">
      <alignment horizontal="right" vertical="center"/>
    </xf>
    <xf numFmtId="3" fontId="0" fillId="0" borderId="19" xfId="0" applyNumberFormat="1" applyFill="1" applyBorder="1" applyAlignment="1">
      <alignment horizontal="right" vertical="center"/>
    </xf>
    <xf numFmtId="0" fontId="27" fillId="0" borderId="47" xfId="0" applyFont="1" applyBorder="1"/>
    <xf numFmtId="0" fontId="27" fillId="0" borderId="48" xfId="0" applyFont="1" applyBorder="1" applyAlignment="1">
      <alignment vertical="top" wrapText="1"/>
    </xf>
    <xf numFmtId="0" fontId="9" fillId="0" borderId="1" xfId="0" applyFont="1" applyFill="1" applyBorder="1"/>
    <xf numFmtId="3" fontId="0" fillId="0" borderId="14" xfId="0" applyNumberFormat="1" applyFill="1" applyBorder="1" applyAlignment="1">
      <alignment horizontal="right" vertical="center"/>
    </xf>
    <xf numFmtId="3" fontId="37" fillId="0" borderId="8" xfId="0" applyNumberFormat="1" applyFont="1" applyFill="1" applyBorder="1" applyAlignment="1">
      <alignment horizontal="right" vertical="center"/>
    </xf>
    <xf numFmtId="3" fontId="0" fillId="0" borderId="17" xfId="0" applyNumberFormat="1" applyFill="1" applyBorder="1" applyAlignment="1">
      <alignment horizontal="right" vertical="center"/>
    </xf>
    <xf numFmtId="0" fontId="27" fillId="0" borderId="63" xfId="0" applyFont="1" applyBorder="1"/>
    <xf numFmtId="3" fontId="4" fillId="0" borderId="19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3" fontId="0" fillId="0" borderId="18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37" fillId="0" borderId="4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 vertical="center"/>
    </xf>
    <xf numFmtId="3" fontId="0" fillId="0" borderId="33" xfId="0" applyNumberFormat="1" applyFill="1" applyBorder="1" applyAlignment="1">
      <alignment horizontal="right" vertical="center"/>
    </xf>
    <xf numFmtId="3" fontId="83" fillId="8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0" fontId="27" fillId="0" borderId="24" xfId="0" applyFont="1" applyBorder="1" applyAlignment="1">
      <alignment wrapText="1"/>
    </xf>
    <xf numFmtId="0" fontId="8" fillId="0" borderId="59" xfId="1" applyFont="1" applyBorder="1" applyAlignment="1">
      <alignment horizontal="center" vertical="center"/>
    </xf>
    <xf numFmtId="0" fontId="58" fillId="0" borderId="37" xfId="0" applyFont="1" applyBorder="1" applyAlignment="1">
      <alignment wrapText="1"/>
    </xf>
    <xf numFmtId="4" fontId="60" fillId="0" borderId="38" xfId="0" applyNumberFormat="1" applyFont="1" applyBorder="1"/>
    <xf numFmtId="4" fontId="73" fillId="15" borderId="41" xfId="0" applyNumberFormat="1" applyFont="1" applyFill="1" applyBorder="1"/>
    <xf numFmtId="4" fontId="73" fillId="15" borderId="51" xfId="0" applyNumberFormat="1" applyFont="1" applyFill="1" applyBorder="1"/>
    <xf numFmtId="4" fontId="41" fillId="0" borderId="1" xfId="1" applyNumberFormat="1" applyBorder="1"/>
    <xf numFmtId="4" fontId="8" fillId="0" borderId="1" xfId="1" applyNumberFormat="1" applyFont="1" applyBorder="1"/>
    <xf numFmtId="0" fontId="6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10" fillId="0" borderId="37" xfId="1" applyFont="1" applyBorder="1"/>
    <xf numFmtId="4" fontId="8" fillId="0" borderId="38" xfId="1" applyNumberFormat="1" applyFont="1" applyBorder="1"/>
    <xf numFmtId="0" fontId="78" fillId="0" borderId="1" xfId="0" applyFont="1" applyBorder="1"/>
    <xf numFmtId="3" fontId="71" fillId="12" borderId="1" xfId="0" applyNumberFormat="1" applyFont="1" applyFill="1" applyBorder="1" applyAlignment="1">
      <alignment horizontal="right"/>
    </xf>
    <xf numFmtId="3" fontId="71" fillId="8" borderId="1" xfId="0" applyNumberFormat="1" applyFont="1" applyFill="1" applyBorder="1" applyAlignment="1">
      <alignment horizontal="right"/>
    </xf>
    <xf numFmtId="3" fontId="83" fillId="0" borderId="9" xfId="0" applyNumberFormat="1" applyFont="1" applyFill="1" applyBorder="1" applyAlignment="1">
      <alignment horizontal="right" vertical="center"/>
    </xf>
    <xf numFmtId="0" fontId="0" fillId="0" borderId="0" xfId="0"/>
    <xf numFmtId="0" fontId="8" fillId="0" borderId="1" xfId="0" applyFont="1" applyBorder="1"/>
    <xf numFmtId="3" fontId="47" fillId="0" borderId="1" xfId="0" applyNumberFormat="1" applyFont="1" applyFill="1" applyBorder="1"/>
    <xf numFmtId="3" fontId="0" fillId="11" borderId="1" xfId="0" applyNumberFormat="1" applyFill="1" applyBorder="1"/>
    <xf numFmtId="0" fontId="0" fillId="0" borderId="0" xfId="0" applyFill="1"/>
    <xf numFmtId="0" fontId="0" fillId="0" borderId="1" xfId="0" applyBorder="1"/>
    <xf numFmtId="3" fontId="48" fillId="0" borderId="1" xfId="0" applyNumberFormat="1" applyFont="1" applyFill="1" applyBorder="1"/>
    <xf numFmtId="4" fontId="60" fillId="0" borderId="25" xfId="1" applyNumberFormat="1" applyFont="1" applyBorder="1"/>
    <xf numFmtId="4" fontId="60" fillId="0" borderId="39" xfId="0" applyNumberFormat="1" applyFont="1" applyBorder="1"/>
    <xf numFmtId="4" fontId="60" fillId="0" borderId="46" xfId="0" applyNumberFormat="1" applyFont="1" applyBorder="1"/>
    <xf numFmtId="3" fontId="16" fillId="0" borderId="0" xfId="0" applyNumberFormat="1" applyFont="1" applyBorder="1" applyAlignment="1">
      <alignment horizontal="right" vertical="center"/>
    </xf>
    <xf numFmtId="4" fontId="73" fillId="0" borderId="41" xfId="0" applyNumberFormat="1" applyFont="1" applyFill="1" applyBorder="1"/>
    <xf numFmtId="0" fontId="0" fillId="0" borderId="0" xfId="0" applyBorder="1" applyAlignment="1">
      <alignment horizontal="center"/>
    </xf>
    <xf numFmtId="0" fontId="55" fillId="0" borderId="12" xfId="0" applyFont="1" applyBorder="1" applyAlignment="1">
      <alignment horizontal="center"/>
    </xf>
    <xf numFmtId="3" fontId="71" fillId="0" borderId="1" xfId="0" applyNumberFormat="1" applyFont="1" applyFill="1" applyBorder="1" applyAlignment="1">
      <alignment horizontal="right"/>
    </xf>
    <xf numFmtId="3" fontId="23" fillId="0" borderId="1" xfId="0" applyNumberFormat="1" applyFont="1" applyFill="1" applyBorder="1"/>
    <xf numFmtId="3" fontId="13" fillId="12" borderId="1" xfId="0" applyNumberFormat="1" applyFont="1" applyFill="1" applyBorder="1"/>
    <xf numFmtId="3" fontId="13" fillId="8" borderId="1" xfId="0" applyNumberFormat="1" applyFont="1" applyFill="1" applyBorder="1"/>
    <xf numFmtId="3" fontId="13" fillId="5" borderId="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3" fillId="0" borderId="10" xfId="0" applyNumberFormat="1" applyFont="1" applyFill="1" applyBorder="1" applyAlignment="1">
      <alignment horizontal="right" vertical="center"/>
    </xf>
    <xf numFmtId="164" fontId="0" fillId="0" borderId="3" xfId="0" applyNumberFormat="1" applyFont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164" fontId="0" fillId="0" borderId="26" xfId="0" applyNumberFormat="1" applyFont="1" applyBorder="1" applyAlignment="1">
      <alignment horizontal="right"/>
    </xf>
    <xf numFmtId="164" fontId="0" fillId="0" borderId="31" xfId="0" applyNumberFormat="1" applyFont="1" applyBorder="1" applyAlignment="1">
      <alignment horizontal="right"/>
    </xf>
    <xf numFmtId="164" fontId="0" fillId="0" borderId="18" xfId="0" applyNumberFormat="1" applyFont="1" applyBorder="1" applyAlignment="1">
      <alignment horizontal="right"/>
    </xf>
    <xf numFmtId="3" fontId="39" fillId="0" borderId="4" xfId="0" applyNumberFormat="1" applyFont="1" applyFill="1" applyBorder="1" applyAlignment="1">
      <alignment horizontal="right" vertical="center"/>
    </xf>
    <xf numFmtId="4" fontId="60" fillId="0" borderId="38" xfId="0" applyNumberFormat="1" applyFont="1" applyFill="1" applyBorder="1"/>
    <xf numFmtId="0" fontId="8" fillId="0" borderId="59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/>
    </xf>
    <xf numFmtId="4" fontId="41" fillId="0" borderId="41" xfId="1" applyNumberFormat="1" applyFill="1" applyBorder="1"/>
    <xf numFmtId="4" fontId="8" fillId="0" borderId="1" xfId="1" applyNumberFormat="1" applyFont="1" applyFill="1" applyBorder="1"/>
    <xf numFmtId="4" fontId="8" fillId="0" borderId="41" xfId="1" applyNumberFormat="1" applyFont="1" applyFill="1" applyBorder="1"/>
    <xf numFmtId="0" fontId="60" fillId="0" borderId="1" xfId="1" applyFont="1" applyFill="1" applyBorder="1" applyAlignment="1">
      <alignment horizontal="center"/>
    </xf>
    <xf numFmtId="4" fontId="8" fillId="0" borderId="49" xfId="1" applyNumberFormat="1" applyFont="1" applyFill="1" applyBorder="1"/>
    <xf numFmtId="4" fontId="8" fillId="0" borderId="38" xfId="1" applyNumberFormat="1" applyFont="1" applyFill="1" applyBorder="1"/>
    <xf numFmtId="0" fontId="0" fillId="0" borderId="9" xfId="0" applyFill="1" applyBorder="1" applyAlignment="1">
      <alignment horizontal="center"/>
    </xf>
    <xf numFmtId="0" fontId="27" fillId="0" borderId="57" xfId="0" applyFont="1" applyFill="1" applyBorder="1"/>
    <xf numFmtId="3" fontId="0" fillId="0" borderId="61" xfId="0" applyNumberFormat="1" applyFill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/>
    </xf>
    <xf numFmtId="0" fontId="27" fillId="0" borderId="10" xfId="0" applyFont="1" applyFill="1" applyBorder="1"/>
    <xf numFmtId="3" fontId="39" fillId="0" borderId="13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3" fontId="83" fillId="0" borderId="1" xfId="0" applyNumberFormat="1" applyFont="1" applyFill="1" applyBorder="1"/>
    <xf numFmtId="4" fontId="63" fillId="0" borderId="1" xfId="1" applyNumberFormat="1" applyFont="1" applyFill="1" applyBorder="1" applyAlignment="1">
      <alignment horizontal="right"/>
    </xf>
    <xf numFmtId="0" fontId="41" fillId="0" borderId="40" xfId="1" applyBorder="1"/>
    <xf numFmtId="0" fontId="41" fillId="0" borderId="64" xfId="1" applyFont="1" applyBorder="1"/>
    <xf numFmtId="0" fontId="41" fillId="0" borderId="64" xfId="1" applyFont="1" applyBorder="1" applyAlignment="1">
      <alignment horizontal="right"/>
    </xf>
    <xf numFmtId="0" fontId="60" fillId="0" borderId="64" xfId="1" applyFont="1" applyBorder="1" applyAlignment="1">
      <alignment horizontal="center"/>
    </xf>
    <xf numFmtId="0" fontId="60" fillId="0" borderId="30" xfId="1" applyFont="1" applyBorder="1" applyAlignment="1">
      <alignment horizontal="center"/>
    </xf>
    <xf numFmtId="3" fontId="0" fillId="0" borderId="32" xfId="0" applyNumberFormat="1" applyFont="1" applyFill="1" applyBorder="1"/>
    <xf numFmtId="0" fontId="8" fillId="0" borderId="42" xfId="1" applyFont="1" applyBorder="1"/>
    <xf numFmtId="0" fontId="8" fillId="0" borderId="54" xfId="1" applyFont="1" applyBorder="1"/>
    <xf numFmtId="0" fontId="8" fillId="0" borderId="54" xfId="1" applyFont="1" applyBorder="1" applyAlignment="1">
      <alignment horizontal="right"/>
    </xf>
    <xf numFmtId="4" fontId="8" fillId="0" borderId="54" xfId="1" applyNumberFormat="1" applyFont="1" applyBorder="1"/>
    <xf numFmtId="4" fontId="8" fillId="0" borderId="48" xfId="1" applyNumberFormat="1" applyFont="1" applyBorder="1"/>
    <xf numFmtId="4" fontId="8" fillId="0" borderId="43" xfId="1" applyNumberFormat="1" applyFont="1" applyBorder="1"/>
    <xf numFmtId="4" fontId="8" fillId="0" borderId="33" xfId="1" applyNumberFormat="1" applyFont="1" applyBorder="1"/>
    <xf numFmtId="3" fontId="0" fillId="0" borderId="21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3" fontId="21" fillId="0" borderId="9" xfId="0" applyNumberFormat="1" applyFont="1" applyBorder="1" applyAlignment="1">
      <alignment horizontal="right" vertical="center"/>
    </xf>
    <xf numFmtId="3" fontId="0" fillId="0" borderId="16" xfId="0" applyNumberFormat="1" applyFill="1" applyBorder="1" applyAlignment="1">
      <alignment horizontal="right" vertical="center"/>
    </xf>
    <xf numFmtId="0" fontId="0" fillId="0" borderId="0" xfId="0"/>
    <xf numFmtId="0" fontId="5" fillId="0" borderId="0" xfId="0" applyNumberFormat="1" applyFont="1"/>
    <xf numFmtId="0" fontId="7" fillId="4" borderId="0" xfId="0" applyFont="1" applyFill="1"/>
    <xf numFmtId="0" fontId="53" fillId="4" borderId="0" xfId="0" applyFont="1" applyFill="1"/>
    <xf numFmtId="0" fontId="8" fillId="0" borderId="1" xfId="0" applyNumberFormat="1" applyFont="1" applyBorder="1"/>
    <xf numFmtId="0" fontId="53" fillId="0" borderId="1" xfId="0" applyFont="1" applyBorder="1"/>
    <xf numFmtId="0" fontId="4" fillId="0" borderId="1" xfId="0" applyNumberFormat="1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Fill="1" applyBorder="1"/>
    <xf numFmtId="0" fontId="8" fillId="0" borderId="1" xfId="0" applyNumberFormat="1" applyFont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6" borderId="1" xfId="0" applyFont="1" applyFill="1" applyBorder="1"/>
    <xf numFmtId="16" fontId="0" fillId="0" borderId="1" xfId="0" applyNumberFormat="1" applyFont="1" applyBorder="1" applyAlignment="1">
      <alignment horizontal="left"/>
    </xf>
    <xf numFmtId="0" fontId="5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4" fillId="0" borderId="1" xfId="0" applyFont="1" applyFill="1" applyBorder="1" applyAlignment="1">
      <alignment wrapText="1"/>
    </xf>
    <xf numFmtId="16" fontId="4" fillId="0" borderId="1" xfId="0" applyNumberFormat="1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/>
    </xf>
    <xf numFmtId="16" fontId="0" fillId="0" borderId="1" xfId="0" applyNumberFormat="1" applyFont="1" applyFill="1" applyBorder="1" applyAlignment="1">
      <alignment horizontal="left"/>
    </xf>
    <xf numFmtId="0" fontId="57" fillId="0" borderId="1" xfId="0" applyFont="1" applyFill="1" applyBorder="1"/>
    <xf numFmtId="3" fontId="76" fillId="0" borderId="0" xfId="0" applyNumberFormat="1" applyFont="1"/>
    <xf numFmtId="0" fontId="0" fillId="0" borderId="41" xfId="0" applyBorder="1"/>
    <xf numFmtId="4" fontId="85" fillId="0" borderId="38" xfId="0" applyNumberFormat="1" applyFont="1" applyBorder="1"/>
    <xf numFmtId="4" fontId="41" fillId="0" borderId="41" xfId="0" applyNumberFormat="1" applyFont="1" applyFill="1" applyBorder="1"/>
    <xf numFmtId="3" fontId="0" fillId="0" borderId="59" xfId="0" applyNumberFormat="1" applyFont="1" applyFill="1" applyBorder="1" applyAlignment="1">
      <alignment horizontal="right"/>
    </xf>
    <xf numFmtId="0" fontId="84" fillId="0" borderId="36" xfId="0" applyFont="1" applyBorder="1"/>
    <xf numFmtId="0" fontId="72" fillId="0" borderId="36" xfId="0" applyFont="1" applyBorder="1"/>
    <xf numFmtId="4" fontId="41" fillId="0" borderId="32" xfId="1" applyNumberFormat="1" applyBorder="1"/>
    <xf numFmtId="0" fontId="72" fillId="0" borderId="42" xfId="0" applyFont="1" applyBorder="1"/>
    <xf numFmtId="4" fontId="41" fillId="0" borderId="43" xfId="1" applyNumberFormat="1" applyBorder="1"/>
    <xf numFmtId="4" fontId="41" fillId="0" borderId="33" xfId="1" applyNumberFormat="1" applyBorder="1"/>
    <xf numFmtId="0" fontId="84" fillId="0" borderId="34" xfId="0" applyFont="1" applyBorder="1"/>
    <xf numFmtId="0" fontId="0" fillId="0" borderId="59" xfId="0" applyBorder="1"/>
    <xf numFmtId="0" fontId="0" fillId="0" borderId="59" xfId="0" applyFill="1" applyBorder="1"/>
    <xf numFmtId="0" fontId="0" fillId="0" borderId="50" xfId="0" applyBorder="1"/>
    <xf numFmtId="0" fontId="74" fillId="0" borderId="11" xfId="0" applyFont="1" applyBorder="1"/>
    <xf numFmtId="0" fontId="0" fillId="0" borderId="12" xfId="0" applyFill="1" applyBorder="1"/>
    <xf numFmtId="0" fontId="0" fillId="0" borderId="13" xfId="0" applyBorder="1"/>
    <xf numFmtId="3" fontId="0" fillId="0" borderId="24" xfId="0" applyNumberFormat="1" applyFill="1" applyBorder="1" applyAlignment="1">
      <alignment horizontal="right" vertical="center"/>
    </xf>
    <xf numFmtId="4" fontId="41" fillId="0" borderId="52" xfId="1" applyNumberFormat="1" applyFill="1" applyBorder="1" applyAlignment="1">
      <alignment horizontal="right"/>
    </xf>
    <xf numFmtId="4" fontId="41" fillId="0" borderId="19" xfId="1" applyNumberFormat="1" applyFill="1" applyBorder="1" applyAlignment="1">
      <alignment horizontal="right"/>
    </xf>
    <xf numFmtId="4" fontId="41" fillId="0" borderId="52" xfId="1" applyNumberFormat="1" applyFill="1" applyBorder="1"/>
    <xf numFmtId="4" fontId="41" fillId="0" borderId="1" xfId="1" applyNumberFormat="1" applyFill="1" applyBorder="1"/>
    <xf numFmtId="4" fontId="41" fillId="0" borderId="19" xfId="1" applyNumberFormat="1" applyFill="1" applyBorder="1"/>
    <xf numFmtId="3" fontId="0" fillId="0" borderId="18" xfId="0" applyNumberFormat="1" applyFont="1" applyFill="1" applyBorder="1" applyAlignment="1">
      <alignment horizontal="right" vertical="center"/>
    </xf>
    <xf numFmtId="3" fontId="0" fillId="16" borderId="1" xfId="0" applyNumberFormat="1" applyFill="1" applyBorder="1"/>
    <xf numFmtId="0" fontId="0" fillId="16" borderId="0" xfId="0" applyFill="1"/>
    <xf numFmtId="3" fontId="0" fillId="7" borderId="1" xfId="0" applyNumberFormat="1" applyFont="1" applyFill="1" applyBorder="1"/>
    <xf numFmtId="3" fontId="8" fillId="9" borderId="1" xfId="0" applyNumberFormat="1" applyFont="1" applyFill="1" applyBorder="1"/>
    <xf numFmtId="0" fontId="0" fillId="7" borderId="1" xfId="0" applyFont="1" applyFill="1" applyBorder="1"/>
    <xf numFmtId="0" fontId="8" fillId="0" borderId="6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1" fillId="17" borderId="52" xfId="1" applyNumberFormat="1" applyFill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65" fillId="0" borderId="10" xfId="0" applyFont="1" applyBorder="1"/>
    <xf numFmtId="0" fontId="11" fillId="0" borderId="1" xfId="0" applyFont="1" applyBorder="1" applyAlignment="1">
      <alignment wrapText="1"/>
    </xf>
    <xf numFmtId="3" fontId="0" fillId="17" borderId="1" xfId="0" applyNumberFormat="1" applyFont="1" applyFill="1" applyBorder="1"/>
    <xf numFmtId="3" fontId="0" fillId="17" borderId="5" xfId="0" applyNumberFormat="1" applyFill="1" applyBorder="1" applyAlignment="1">
      <alignment horizontal="right" vertical="center"/>
    </xf>
    <xf numFmtId="3" fontId="0" fillId="0" borderId="32" xfId="0" applyNumberForma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right" vertical="center"/>
    </xf>
    <xf numFmtId="0" fontId="27" fillId="0" borderId="7" xfId="0" applyFont="1" applyBorder="1" applyAlignment="1">
      <alignment vertical="top" wrapText="1"/>
    </xf>
    <xf numFmtId="0" fontId="0" fillId="0" borderId="16" xfId="0" applyFill="1" applyBorder="1" applyAlignment="1">
      <alignment horizontal="center"/>
    </xf>
    <xf numFmtId="0" fontId="43" fillId="0" borderId="44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4" xfId="0" applyBorder="1"/>
    <xf numFmtId="3" fontId="4" fillId="0" borderId="14" xfId="0" applyNumberFormat="1" applyFont="1" applyBorder="1" applyAlignment="1">
      <alignment horizontal="right" vertical="center"/>
    </xf>
    <xf numFmtId="3" fontId="48" fillId="5" borderId="1" xfId="0" applyNumberFormat="1" applyFont="1" applyFill="1" applyBorder="1" applyAlignment="1">
      <alignment horizontal="right"/>
    </xf>
    <xf numFmtId="0" fontId="58" fillId="0" borderId="40" xfId="0" applyFont="1" applyBorder="1"/>
    <xf numFmtId="0" fontId="41" fillId="0" borderId="64" xfId="0" applyFont="1" applyFill="1" applyBorder="1" applyAlignment="1">
      <alignment horizontal="center" wrapText="1"/>
    </xf>
    <xf numFmtId="0" fontId="41" fillId="0" borderId="65" xfId="0" applyFont="1" applyFill="1" applyBorder="1" applyAlignment="1">
      <alignment horizontal="center" wrapText="1"/>
    </xf>
    <xf numFmtId="0" fontId="41" fillId="0" borderId="30" xfId="0" applyFont="1" applyFill="1" applyBorder="1" applyAlignment="1">
      <alignment horizontal="center" wrapText="1"/>
    </xf>
    <xf numFmtId="0" fontId="0" fillId="0" borderId="36" xfId="0" applyBorder="1" applyAlignment="1">
      <alignment wrapText="1"/>
    </xf>
    <xf numFmtId="4" fontId="73" fillId="0" borderId="32" xfId="0" applyNumberFormat="1" applyFont="1" applyFill="1" applyBorder="1"/>
    <xf numFmtId="4" fontId="73" fillId="0" borderId="32" xfId="0" applyNumberFormat="1" applyFont="1" applyBorder="1"/>
    <xf numFmtId="0" fontId="0" fillId="15" borderId="36" xfId="0" applyFill="1" applyBorder="1" applyAlignment="1">
      <alignment wrapText="1"/>
    </xf>
    <xf numFmtId="4" fontId="73" fillId="15" borderId="32" xfId="0" applyNumberFormat="1" applyFont="1" applyFill="1" applyBorder="1"/>
    <xf numFmtId="4" fontId="41" fillId="0" borderId="32" xfId="0" applyNumberFormat="1" applyFont="1" applyFill="1" applyBorder="1"/>
    <xf numFmtId="0" fontId="0" fillId="15" borderId="66" xfId="0" applyFill="1" applyBorder="1" applyAlignment="1">
      <alignment wrapText="1"/>
    </xf>
    <xf numFmtId="4" fontId="73" fillId="15" borderId="67" xfId="0" applyNumberFormat="1" applyFont="1" applyFill="1" applyBorder="1"/>
    <xf numFmtId="0" fontId="7" fillId="0" borderId="34" xfId="1" applyFont="1" applyBorder="1"/>
    <xf numFmtId="0" fontId="8" fillId="0" borderId="50" xfId="1" applyFont="1" applyBorder="1" applyAlignment="1">
      <alignment horizontal="center" vertical="center"/>
    </xf>
    <xf numFmtId="0" fontId="8" fillId="0" borderId="36" xfId="1" applyFont="1" applyBorder="1"/>
    <xf numFmtId="0" fontId="0" fillId="0" borderId="32" xfId="1" applyFont="1" applyBorder="1" applyAlignment="1">
      <alignment horizontal="center"/>
    </xf>
    <xf numFmtId="4" fontId="8" fillId="0" borderId="32" xfId="1" applyNumberFormat="1" applyFont="1" applyBorder="1"/>
    <xf numFmtId="4" fontId="60" fillId="0" borderId="32" xfId="1" applyNumberFormat="1" applyFont="1" applyBorder="1" applyAlignment="1">
      <alignment horizontal="center"/>
    </xf>
    <xf numFmtId="0" fontId="0" fillId="0" borderId="32" xfId="0" applyBorder="1"/>
    <xf numFmtId="0" fontId="8" fillId="0" borderId="66" xfId="1" applyFont="1" applyBorder="1"/>
    <xf numFmtId="4" fontId="8" fillId="0" borderId="67" xfId="1" applyNumberFormat="1" applyFont="1" applyBorder="1"/>
    <xf numFmtId="4" fontId="8" fillId="0" borderId="46" xfId="1" applyNumberFormat="1" applyFont="1" applyBorder="1"/>
    <xf numFmtId="0" fontId="0" fillId="0" borderId="6" xfId="0" applyBorder="1"/>
    <xf numFmtId="0" fontId="0" fillId="0" borderId="27" xfId="0" applyFill="1" applyBorder="1"/>
    <xf numFmtId="3" fontId="0" fillId="16" borderId="1" xfId="0" applyNumberFormat="1" applyFont="1" applyFill="1" applyBorder="1"/>
    <xf numFmtId="3" fontId="0" fillId="16" borderId="0" xfId="0" applyNumberFormat="1" applyFill="1"/>
    <xf numFmtId="3" fontId="0" fillId="0" borderId="1" xfId="0" applyNumberFormat="1" applyFont="1" applyBorder="1" applyAlignment="1">
      <alignment horizontal="center" vertical="center"/>
    </xf>
    <xf numFmtId="0" fontId="27" fillId="0" borderId="13" xfId="0" applyFont="1" applyFill="1" applyBorder="1"/>
    <xf numFmtId="0" fontId="0" fillId="0" borderId="5" xfId="0" applyFont="1" applyFill="1" applyBorder="1" applyAlignment="1">
      <alignment horizontal="center"/>
    </xf>
    <xf numFmtId="0" fontId="27" fillId="0" borderId="4" xfId="0" applyFont="1" applyFill="1" applyBorder="1"/>
    <xf numFmtId="0" fontId="0" fillId="0" borderId="9" xfId="0" applyFont="1" applyFill="1" applyBorder="1" applyAlignment="1">
      <alignment horizontal="center"/>
    </xf>
    <xf numFmtId="0" fontId="27" fillId="0" borderId="8" xfId="0" applyFont="1" applyFill="1" applyBorder="1"/>
    <xf numFmtId="0" fontId="68" fillId="0" borderId="22" xfId="0" applyFont="1" applyFill="1" applyBorder="1" applyAlignment="1">
      <alignment horizontal="center"/>
    </xf>
    <xf numFmtId="0" fontId="69" fillId="0" borderId="9" xfId="0" applyFont="1" applyFill="1" applyBorder="1"/>
    <xf numFmtId="3" fontId="49" fillId="0" borderId="13" xfId="0" applyNumberFormat="1" applyFont="1" applyFill="1" applyBorder="1" applyAlignment="1">
      <alignment horizontal="right" vertical="center"/>
    </xf>
    <xf numFmtId="0" fontId="0" fillId="0" borderId="28" xfId="0" applyFill="1" applyBorder="1" applyAlignment="1">
      <alignment horizontal="center"/>
    </xf>
    <xf numFmtId="0" fontId="27" fillId="0" borderId="9" xfId="0" applyFont="1" applyFill="1" applyBorder="1"/>
    <xf numFmtId="3" fontId="39" fillId="0" borderId="8" xfId="0" applyNumberFormat="1" applyFont="1" applyFill="1" applyBorder="1" applyAlignment="1">
      <alignment horizontal="right" vertical="center"/>
    </xf>
    <xf numFmtId="0" fontId="68" fillId="0" borderId="10" xfId="0" applyFont="1" applyFill="1" applyBorder="1" applyAlignment="1">
      <alignment horizontal="center"/>
    </xf>
    <xf numFmtId="0" fontId="68" fillId="0" borderId="9" xfId="0" applyFont="1" applyFill="1" applyBorder="1" applyAlignment="1">
      <alignment horizontal="center"/>
    </xf>
    <xf numFmtId="0" fontId="70" fillId="0" borderId="9" xfId="0" applyFont="1" applyFill="1" applyBorder="1"/>
    <xf numFmtId="3" fontId="49" fillId="0" borderId="9" xfId="0" applyNumberFormat="1" applyFont="1" applyFill="1" applyBorder="1" applyAlignment="1">
      <alignment horizontal="right" vertical="center"/>
    </xf>
    <xf numFmtId="0" fontId="70" fillId="0" borderId="10" xfId="0" applyFont="1" applyFill="1" applyBorder="1"/>
    <xf numFmtId="3" fontId="49" fillId="0" borderId="26" xfId="0" applyNumberFormat="1" applyFont="1" applyFill="1" applyBorder="1" applyAlignment="1">
      <alignment horizontal="right" vertical="center"/>
    </xf>
    <xf numFmtId="3" fontId="49" fillId="0" borderId="8" xfId="0" applyNumberFormat="1" applyFont="1" applyFill="1" applyBorder="1" applyAlignment="1">
      <alignment horizontal="right" vertical="center"/>
    </xf>
    <xf numFmtId="0" fontId="70" fillId="0" borderId="5" xfId="0" applyFont="1" applyFill="1" applyBorder="1"/>
    <xf numFmtId="3" fontId="49" fillId="0" borderId="4" xfId="0" applyNumberFormat="1" applyFont="1" applyFill="1" applyBorder="1" applyAlignment="1">
      <alignment horizontal="right" vertical="center"/>
    </xf>
    <xf numFmtId="0" fontId="0" fillId="0" borderId="19" xfId="0" applyBorder="1"/>
    <xf numFmtId="3" fontId="37" fillId="0" borderId="18" xfId="0" applyNumberFormat="1" applyFont="1" applyBorder="1" applyAlignment="1">
      <alignment horizontal="right" vertical="center"/>
    </xf>
    <xf numFmtId="0" fontId="54" fillId="0" borderId="2" xfId="0" applyFont="1" applyFill="1" applyBorder="1"/>
    <xf numFmtId="3" fontId="0" fillId="0" borderId="20" xfId="0" applyNumberFormat="1" applyFont="1" applyFill="1" applyBorder="1"/>
    <xf numFmtId="4" fontId="0" fillId="0" borderId="2" xfId="0" applyNumberFormat="1" applyBorder="1" applyAlignment="1">
      <alignment horizontal="right"/>
    </xf>
    <xf numFmtId="0" fontId="0" fillId="0" borderId="28" xfId="0" applyBorder="1" applyAlignment="1">
      <alignment wrapText="1"/>
    </xf>
    <xf numFmtId="0" fontId="41" fillId="0" borderId="65" xfId="1" applyFont="1" applyBorder="1"/>
    <xf numFmtId="0" fontId="41" fillId="0" borderId="1" xfId="1" applyFont="1" applyBorder="1"/>
    <xf numFmtId="0" fontId="41" fillId="0" borderId="1" xfId="1" applyBorder="1"/>
    <xf numFmtId="3" fontId="0" fillId="0" borderId="0" xfId="0" applyNumberFormat="1"/>
    <xf numFmtId="3" fontId="0" fillId="0" borderId="5" xfId="0" applyNumberFormat="1" applyFill="1" applyBorder="1" applyAlignment="1">
      <alignment horizontal="right" vertical="center"/>
    </xf>
    <xf numFmtId="3" fontId="28" fillId="0" borderId="26" xfId="0" applyNumberFormat="1" applyFont="1" applyFill="1" applyBorder="1" applyAlignment="1">
      <alignment horizontal="right" vertical="center"/>
    </xf>
    <xf numFmtId="4" fontId="41" fillId="0" borderId="43" xfId="1" applyNumberFormat="1" applyFill="1" applyBorder="1"/>
    <xf numFmtId="4" fontId="41" fillId="15" borderId="41" xfId="0" applyNumberFormat="1" applyFont="1" applyFill="1" applyBorder="1"/>
    <xf numFmtId="4" fontId="41" fillId="15" borderId="51" xfId="0" applyNumberFormat="1" applyFont="1" applyFill="1" applyBorder="1"/>
    <xf numFmtId="3" fontId="8" fillId="17" borderId="1" xfId="0" applyNumberFormat="1" applyFont="1" applyFill="1" applyBorder="1"/>
    <xf numFmtId="4" fontId="41" fillId="0" borderId="1" xfId="1" applyNumberFormat="1" applyFont="1" applyFill="1" applyBorder="1" applyAlignment="1">
      <alignment horizontal="right"/>
    </xf>
    <xf numFmtId="3" fontId="0" fillId="0" borderId="9" xfId="0" applyNumberFormat="1" applyFill="1" applyBorder="1"/>
    <xf numFmtId="3" fontId="0" fillId="0" borderId="26" xfId="0" applyNumberFormat="1" applyFill="1" applyBorder="1" applyAlignment="1">
      <alignment horizontal="right" vertical="center"/>
    </xf>
    <xf numFmtId="3" fontId="56" fillId="0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/>
    <xf numFmtId="3" fontId="18" fillId="0" borderId="7" xfId="0" applyNumberFormat="1" applyFont="1" applyFill="1" applyBorder="1" applyAlignment="1">
      <alignment horizontal="right" vertical="center"/>
    </xf>
    <xf numFmtId="3" fontId="34" fillId="0" borderId="10" xfId="0" applyNumberFormat="1" applyFont="1" applyFill="1" applyBorder="1" applyAlignment="1">
      <alignment horizontal="right" vertical="center"/>
    </xf>
    <xf numFmtId="3" fontId="0" fillId="0" borderId="31" xfId="0" applyNumberFormat="1" applyFill="1" applyBorder="1"/>
    <xf numFmtId="3" fontId="0" fillId="0" borderId="18" xfId="0" applyNumberFormat="1" applyBorder="1"/>
    <xf numFmtId="0" fontId="86" fillId="0" borderId="0" xfId="0" applyFont="1" applyAlignment="1">
      <alignment vertical="center"/>
    </xf>
    <xf numFmtId="3" fontId="48" fillId="12" borderId="1" xfId="0" applyNumberFormat="1" applyFont="1" applyFill="1" applyBorder="1" applyAlignment="1">
      <alignment horizontal="right"/>
    </xf>
    <xf numFmtId="3" fontId="76" fillId="0" borderId="0" xfId="0" applyNumberFormat="1" applyFont="1" applyFill="1"/>
    <xf numFmtId="0" fontId="76" fillId="0" borderId="0" xfId="0" applyFont="1" applyFill="1" applyAlignment="1">
      <alignment wrapText="1"/>
    </xf>
    <xf numFmtId="3" fontId="21" fillId="0" borderId="9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32" fillId="0" borderId="13" xfId="0" applyNumberFormat="1" applyFont="1" applyFill="1" applyBorder="1" applyAlignment="1">
      <alignment horizontal="right" vertical="center"/>
    </xf>
    <xf numFmtId="3" fontId="76" fillId="0" borderId="0" xfId="0" applyNumberFormat="1" applyFont="1" applyFill="1" applyAlignment="1">
      <alignment wrapText="1"/>
    </xf>
    <xf numFmtId="0" fontId="0" fillId="0" borderId="36" xfId="0" applyFill="1" applyBorder="1" applyAlignment="1">
      <alignment wrapText="1"/>
    </xf>
    <xf numFmtId="4" fontId="41" fillId="17" borderId="52" xfId="1" applyNumberFormat="1" applyFill="1" applyBorder="1"/>
    <xf numFmtId="3" fontId="0" fillId="17" borderId="18" xfId="0" applyNumberFormat="1" applyFill="1" applyBorder="1" applyAlignment="1">
      <alignment horizontal="right" vertical="center"/>
    </xf>
    <xf numFmtId="3" fontId="39" fillId="17" borderId="13" xfId="0" applyNumberFormat="1" applyFont="1" applyFill="1" applyBorder="1" applyAlignment="1">
      <alignment horizontal="right" vertical="center"/>
    </xf>
    <xf numFmtId="3" fontId="39" fillId="17" borderId="4" xfId="0" applyNumberFormat="1" applyFont="1" applyFill="1" applyBorder="1" applyAlignment="1">
      <alignment horizontal="right" vertical="center"/>
    </xf>
    <xf numFmtId="3" fontId="0" fillId="0" borderId="8" xfId="0" applyNumberFormat="1" applyFill="1" applyBorder="1"/>
    <xf numFmtId="3" fontId="0" fillId="17" borderId="14" xfId="0" applyNumberFormat="1" applyFill="1" applyBorder="1" applyAlignment="1">
      <alignment horizontal="right" vertical="center"/>
    </xf>
    <xf numFmtId="0" fontId="60" fillId="0" borderId="65" xfId="1" applyFont="1" applyBorder="1" applyAlignment="1">
      <alignment horizontal="center"/>
    </xf>
    <xf numFmtId="3" fontId="0" fillId="0" borderId="50" xfId="0" applyNumberFormat="1" applyFill="1" applyBorder="1" applyAlignment="1">
      <alignment horizontal="right" vertical="center"/>
    </xf>
    <xf numFmtId="0" fontId="41" fillId="0" borderId="36" xfId="1" applyFont="1" applyFill="1" applyBorder="1" applyAlignment="1">
      <alignment horizontal="left"/>
    </xf>
    <xf numFmtId="4" fontId="41" fillId="0" borderId="52" xfId="1" applyNumberFormat="1" applyFon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" fontId="60" fillId="0" borderId="43" xfId="1" applyNumberFormat="1" applyFont="1" applyFill="1" applyBorder="1"/>
    <xf numFmtId="4" fontId="63" fillId="0" borderId="32" xfId="1" applyNumberFormat="1" applyFont="1" applyFill="1" applyBorder="1" applyAlignment="1">
      <alignment horizontal="right"/>
    </xf>
    <xf numFmtId="4" fontId="60" fillId="0" borderId="32" xfId="1" applyNumberFormat="1" applyFont="1" applyBorder="1" applyAlignment="1">
      <alignment horizontal="right"/>
    </xf>
    <xf numFmtId="0" fontId="11" fillId="0" borderId="1" xfId="0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3" fontId="0" fillId="5" borderId="1" xfId="0" applyNumberFormat="1" applyFill="1" applyBorder="1" applyAlignment="1">
      <alignment horizontal="left" wrapText="1"/>
    </xf>
    <xf numFmtId="3" fontId="0" fillId="5" borderId="1" xfId="0" applyNumberFormat="1" applyFill="1" applyBorder="1" applyAlignment="1">
      <alignment horizontal="left"/>
    </xf>
    <xf numFmtId="3" fontId="48" fillId="0" borderId="1" xfId="0" applyNumberFormat="1" applyFont="1" applyFill="1" applyBorder="1" applyAlignment="1">
      <alignment horizontal="left"/>
    </xf>
    <xf numFmtId="3" fontId="0" fillId="5" borderId="1" xfId="0" applyNumberFormat="1" applyFont="1" applyFill="1" applyBorder="1" applyAlignment="1">
      <alignment horizontal="left"/>
    </xf>
    <xf numFmtId="3" fontId="0" fillId="5" borderId="1" xfId="0" applyNumberFormat="1" applyFont="1" applyFill="1" applyBorder="1" applyAlignment="1">
      <alignment horizontal="left" wrapText="1"/>
    </xf>
    <xf numFmtId="3" fontId="0" fillId="12" borderId="18" xfId="0" applyNumberFormat="1" applyFill="1" applyBorder="1" applyAlignment="1">
      <alignment horizontal="right" vertical="center"/>
    </xf>
    <xf numFmtId="3" fontId="0" fillId="12" borderId="24" xfId="0" applyNumberFormat="1" applyFill="1" applyBorder="1" applyAlignment="1">
      <alignment horizontal="right" vertical="center"/>
    </xf>
    <xf numFmtId="3" fontId="0" fillId="12" borderId="15" xfId="0" applyNumberFormat="1" applyFill="1" applyBorder="1" applyAlignment="1">
      <alignment horizontal="right" vertical="center"/>
    </xf>
    <xf numFmtId="3" fontId="4" fillId="12" borderId="19" xfId="0" applyNumberFormat="1" applyFont="1" applyFill="1" applyBorder="1" applyAlignment="1">
      <alignment horizontal="right" vertical="center"/>
    </xf>
    <xf numFmtId="3" fontId="0" fillId="12" borderId="25" xfId="0" applyNumberFormat="1" applyFill="1" applyBorder="1" applyAlignment="1">
      <alignment horizontal="right" vertical="center"/>
    </xf>
    <xf numFmtId="3" fontId="0" fillId="12" borderId="1" xfId="0" applyNumberFormat="1" applyFill="1" applyBorder="1"/>
    <xf numFmtId="3" fontId="49" fillId="12" borderId="8" xfId="0" applyNumberFormat="1" applyFont="1" applyFill="1" applyBorder="1" applyAlignment="1">
      <alignment horizontal="right" vertical="center"/>
    </xf>
    <xf numFmtId="3" fontId="49" fillId="12" borderId="4" xfId="0" applyNumberFormat="1" applyFont="1" applyFill="1" applyBorder="1" applyAlignment="1">
      <alignment horizontal="right" vertical="center"/>
    </xf>
    <xf numFmtId="3" fontId="49" fillId="12" borderId="9" xfId="0" applyNumberFormat="1" applyFont="1" applyFill="1" applyBorder="1" applyAlignment="1">
      <alignment horizontal="right" vertical="center"/>
    </xf>
    <xf numFmtId="3" fontId="49" fillId="12" borderId="13" xfId="0" applyNumberFormat="1" applyFont="1" applyFill="1" applyBorder="1" applyAlignment="1">
      <alignment horizontal="right" vertical="center"/>
    </xf>
    <xf numFmtId="3" fontId="0" fillId="12" borderId="19" xfId="0" applyNumberFormat="1" applyFill="1" applyBorder="1" applyAlignment="1">
      <alignment horizontal="right" vertical="center"/>
    </xf>
    <xf numFmtId="3" fontId="39" fillId="12" borderId="13" xfId="0" applyNumberFormat="1" applyFont="1" applyFill="1" applyBorder="1" applyAlignment="1">
      <alignment horizontal="right" vertical="center"/>
    </xf>
    <xf numFmtId="3" fontId="39" fillId="12" borderId="4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 applyAlignment="1">
      <alignment horizontal="right" vertical="center"/>
    </xf>
    <xf numFmtId="3" fontId="34" fillId="12" borderId="13" xfId="0" applyNumberFormat="1" applyFont="1" applyFill="1" applyBorder="1" applyAlignment="1">
      <alignment horizontal="right" vertical="center"/>
    </xf>
    <xf numFmtId="3" fontId="34" fillId="12" borderId="5" xfId="0" applyNumberFormat="1" applyFont="1" applyFill="1" applyBorder="1" applyAlignment="1">
      <alignment horizontal="right" vertical="center"/>
    </xf>
    <xf numFmtId="4" fontId="73" fillId="12" borderId="41" xfId="0" applyNumberFormat="1" applyFont="1" applyFill="1" applyBorder="1"/>
    <xf numFmtId="4" fontId="41" fillId="12" borderId="1" xfId="1" applyNumberFormat="1" applyFill="1" applyBorder="1"/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24" fillId="2" borderId="4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left" vertical="center"/>
    </xf>
    <xf numFmtId="0" fontId="24" fillId="2" borderId="33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68" fillId="0" borderId="11" xfId="0" applyFont="1" applyFill="1" applyBorder="1" applyAlignment="1">
      <alignment horizontal="left"/>
    </xf>
    <xf numFmtId="0" fontId="68" fillId="0" borderId="12" xfId="0" applyFont="1" applyFill="1" applyBorder="1" applyAlignment="1">
      <alignment horizontal="left"/>
    </xf>
    <xf numFmtId="0" fontId="68" fillId="0" borderId="13" xfId="0" applyFon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/>
    <xf numFmtId="0" fontId="26" fillId="0" borderId="12" xfId="0" applyFont="1" applyBorder="1" applyAlignment="1"/>
    <xf numFmtId="0" fontId="26" fillId="0" borderId="13" xfId="0" applyFont="1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4" fillId="2" borderId="8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0" fontId="55" fillId="0" borderId="3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11" xfId="0" applyNumberFormat="1" applyFont="1" applyFill="1" applyBorder="1" applyAlignment="1">
      <alignment horizontal="left"/>
    </xf>
    <xf numFmtId="14" fontId="0" fillId="0" borderId="12" xfId="0" applyNumberFormat="1" applyFont="1" applyFill="1" applyBorder="1" applyAlignment="1">
      <alignment horizontal="left"/>
    </xf>
    <xf numFmtId="14" fontId="0" fillId="0" borderId="13" xfId="0" applyNumberFormat="1" applyFont="1" applyFill="1" applyBorder="1" applyAlignment="1">
      <alignment horizontal="left"/>
    </xf>
    <xf numFmtId="0" fontId="69" fillId="0" borderId="11" xfId="0" applyFont="1" applyBorder="1" applyAlignment="1">
      <alignment horizontal="left"/>
    </xf>
    <xf numFmtId="0" fontId="69" fillId="0" borderId="12" xfId="0" applyFont="1" applyBorder="1" applyAlignment="1">
      <alignment horizontal="left"/>
    </xf>
    <xf numFmtId="0" fontId="69" fillId="0" borderId="13" xfId="0" applyFont="1" applyBorder="1" applyAlignment="1">
      <alignment horizontal="left"/>
    </xf>
    <xf numFmtId="14" fontId="68" fillId="0" borderId="11" xfId="0" applyNumberFormat="1" applyFont="1" applyFill="1" applyBorder="1" applyAlignment="1">
      <alignment horizontal="left"/>
    </xf>
    <xf numFmtId="14" fontId="68" fillId="0" borderId="12" xfId="0" applyNumberFormat="1" applyFont="1" applyFill="1" applyBorder="1" applyAlignment="1">
      <alignment horizontal="left"/>
    </xf>
    <xf numFmtId="14" fontId="68" fillId="0" borderId="13" xfId="0" applyNumberFormat="1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3" xfId="0" applyBorder="1" applyAlignment="1">
      <alignment horizontal="left"/>
    </xf>
    <xf numFmtId="49" fontId="68" fillId="0" borderId="11" xfId="0" applyNumberFormat="1" applyFont="1" applyFill="1" applyBorder="1" applyAlignment="1">
      <alignment horizontal="left"/>
    </xf>
    <xf numFmtId="49" fontId="68" fillId="0" borderId="12" xfId="0" applyNumberFormat="1" applyFont="1" applyFill="1" applyBorder="1" applyAlignment="1">
      <alignment horizontal="left"/>
    </xf>
    <xf numFmtId="49" fontId="68" fillId="0" borderId="13" xfId="0" applyNumberFormat="1" applyFont="1" applyFill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75" fillId="0" borderId="0" xfId="1" applyFont="1" applyAlignment="1">
      <alignment horizontal="left"/>
    </xf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58" fillId="0" borderId="11" xfId="1" applyFont="1" applyBorder="1" applyAlignment="1">
      <alignment horizontal="left"/>
    </xf>
    <xf numFmtId="0" fontId="64" fillId="0" borderId="12" xfId="1" applyFont="1" applyBorder="1" applyAlignment="1">
      <alignment horizontal="left"/>
    </xf>
    <xf numFmtId="0" fontId="64" fillId="0" borderId="13" xfId="1" applyFont="1" applyBorder="1" applyAlignment="1">
      <alignment horizontal="left"/>
    </xf>
    <xf numFmtId="3" fontId="0" fillId="5" borderId="49" xfId="0" applyNumberFormat="1" applyFont="1" applyFill="1" applyBorder="1" applyAlignment="1">
      <alignment horizontal="left" wrapText="1"/>
    </xf>
    <xf numFmtId="3" fontId="0" fillId="5" borderId="59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7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4" xr:uid="{00000000-0005-0000-0000-000003000000}"/>
    <cellStyle name="Normálne 2 2 2" xfId="6" xr:uid="{00000000-0005-0000-0000-000004000000}"/>
    <cellStyle name="Normálne 2 3" xfId="5" xr:uid="{00000000-0005-0000-0000-000005000000}"/>
    <cellStyle name="normálne_Hárok1" xfId="1" xr:uid="{00000000-0005-0000-0000-000006000000}"/>
  </cellStyles>
  <dxfs count="0"/>
  <tableStyles count="0" defaultTableStyle="TableStyleMedium2" defaultPivotStyle="PivotStyleLight16"/>
  <colors>
    <mruColors>
      <color rgb="FFFF00FF"/>
      <color rgb="FFFF99FF"/>
      <color rgb="FFFFCCFF"/>
      <color rgb="FFFF6600"/>
      <color rgb="FF99CCFF"/>
      <color rgb="FF070B05"/>
      <color rgb="FFA18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P142"/>
  <sheetViews>
    <sheetView tabSelected="1" topLeftCell="A12" zoomScaleNormal="100" workbookViewId="0"/>
  </sheetViews>
  <sheetFormatPr defaultRowHeight="13.2" x14ac:dyDescent="0.25"/>
  <cols>
    <col min="1" max="2" width="8.5546875" customWidth="1"/>
    <col min="3" max="3" width="45.88671875" customWidth="1"/>
    <col min="4" max="5" width="10.109375" style="477" customWidth="1"/>
    <col min="6" max="6" width="10.109375" customWidth="1"/>
    <col min="7" max="7" width="10.109375" style="413" customWidth="1"/>
    <col min="8" max="9" width="10.109375" customWidth="1"/>
    <col min="10" max="10" width="10.109375" style="413" customWidth="1"/>
  </cols>
  <sheetData>
    <row r="1" spans="1:16" ht="17.399999999999999" x14ac:dyDescent="0.3">
      <c r="A1" s="1" t="s">
        <v>0</v>
      </c>
      <c r="B1" s="1"/>
      <c r="C1" s="1"/>
    </row>
    <row r="2" spans="1:16" ht="17.399999999999999" x14ac:dyDescent="0.3">
      <c r="C2" s="2" t="s">
        <v>1</v>
      </c>
      <c r="D2" s="3"/>
      <c r="E2" s="3"/>
      <c r="F2" s="3"/>
      <c r="G2" s="3"/>
      <c r="H2" s="3"/>
      <c r="I2" s="3"/>
      <c r="J2" s="3"/>
    </row>
    <row r="3" spans="1:16" ht="15.6" x14ac:dyDescent="0.3">
      <c r="A3" s="4"/>
      <c r="B3" s="4"/>
      <c r="C3" s="4" t="s">
        <v>2</v>
      </c>
      <c r="D3" s="187" t="s">
        <v>405</v>
      </c>
      <c r="E3" s="187" t="s">
        <v>436</v>
      </c>
      <c r="F3" s="216" t="s">
        <v>475</v>
      </c>
      <c r="G3" s="225" t="s">
        <v>475</v>
      </c>
      <c r="H3" s="233" t="s">
        <v>513</v>
      </c>
      <c r="I3" s="6" t="s">
        <v>543</v>
      </c>
      <c r="J3" s="6" t="s">
        <v>576</v>
      </c>
      <c r="K3" s="305"/>
      <c r="L3" s="304"/>
      <c r="M3" s="306"/>
      <c r="N3" s="306"/>
      <c r="O3" s="306"/>
      <c r="P3" s="306"/>
    </row>
    <row r="4" spans="1:16" ht="15.6" x14ac:dyDescent="0.3">
      <c r="A4" s="7" t="s">
        <v>3</v>
      </c>
      <c r="B4" s="7"/>
      <c r="C4" s="4" t="s">
        <v>4</v>
      </c>
      <c r="D4" s="188" t="s">
        <v>5</v>
      </c>
      <c r="E4" s="188" t="s">
        <v>5</v>
      </c>
      <c r="F4" s="217" t="s">
        <v>6</v>
      </c>
      <c r="G4" s="226" t="s">
        <v>31</v>
      </c>
      <c r="H4" s="234" t="s">
        <v>6</v>
      </c>
      <c r="I4" s="577" t="s">
        <v>6</v>
      </c>
      <c r="J4" s="138" t="s">
        <v>6</v>
      </c>
    </row>
    <row r="5" spans="1:16" ht="13.8" x14ac:dyDescent="0.25">
      <c r="A5" s="8">
        <v>111003</v>
      </c>
      <c r="B5" s="8"/>
      <c r="C5" s="9" t="s">
        <v>7</v>
      </c>
      <c r="D5" s="143">
        <v>1380872</v>
      </c>
      <c r="E5" s="143">
        <v>1281907</v>
      </c>
      <c r="F5" s="218">
        <v>1065128</v>
      </c>
      <c r="G5" s="227">
        <v>1065673</v>
      </c>
      <c r="H5" s="235">
        <v>1202687</v>
      </c>
      <c r="I5" s="143">
        <v>1204195</v>
      </c>
      <c r="J5" s="143">
        <v>1268286</v>
      </c>
    </row>
    <row r="6" spans="1:16" ht="13.8" x14ac:dyDescent="0.25">
      <c r="A6" s="8">
        <v>121001</v>
      </c>
      <c r="B6" s="8"/>
      <c r="C6" s="9" t="s">
        <v>8</v>
      </c>
      <c r="D6" s="143">
        <v>266068</v>
      </c>
      <c r="E6" s="143">
        <v>262477</v>
      </c>
      <c r="F6" s="218">
        <v>266500</v>
      </c>
      <c r="G6" s="227">
        <v>266985</v>
      </c>
      <c r="H6" s="235">
        <v>266900</v>
      </c>
      <c r="I6" s="143">
        <v>270000</v>
      </c>
      <c r="J6" s="143">
        <v>271000</v>
      </c>
    </row>
    <row r="7" spans="1:16" ht="13.8" x14ac:dyDescent="0.25">
      <c r="A7" s="8">
        <v>121002</v>
      </c>
      <c r="B7" s="8"/>
      <c r="C7" s="9" t="s">
        <v>9</v>
      </c>
      <c r="D7" s="143">
        <v>2536599</v>
      </c>
      <c r="E7" s="143">
        <v>2531623</v>
      </c>
      <c r="F7" s="218">
        <v>2552500</v>
      </c>
      <c r="G7" s="227">
        <v>2565470</v>
      </c>
      <c r="H7" s="235">
        <v>2565000</v>
      </c>
      <c r="I7" s="143">
        <v>1000000</v>
      </c>
      <c r="J7" s="143">
        <v>1000000</v>
      </c>
    </row>
    <row r="8" spans="1:16" ht="13.8" x14ac:dyDescent="0.25">
      <c r="A8" s="8">
        <v>121033</v>
      </c>
      <c r="B8" s="8"/>
      <c r="C8" s="9" t="s">
        <v>10</v>
      </c>
      <c r="D8" s="143">
        <v>3323</v>
      </c>
      <c r="E8" s="143">
        <v>3249</v>
      </c>
      <c r="F8" s="218">
        <v>3263</v>
      </c>
      <c r="G8" s="227">
        <v>3347</v>
      </c>
      <c r="H8" s="235">
        <v>3340</v>
      </c>
      <c r="I8" s="143">
        <v>3340</v>
      </c>
      <c r="J8" s="143">
        <v>3340</v>
      </c>
    </row>
    <row r="9" spans="1:16" ht="13.8" x14ac:dyDescent="0.25">
      <c r="A9" s="8">
        <v>133001</v>
      </c>
      <c r="B9" s="8"/>
      <c r="C9" s="9" t="s">
        <v>11</v>
      </c>
      <c r="D9" s="143">
        <v>2418</v>
      </c>
      <c r="E9" s="143">
        <v>2941</v>
      </c>
      <c r="F9" s="218">
        <v>2940</v>
      </c>
      <c r="G9" s="227">
        <v>2895</v>
      </c>
      <c r="H9" s="235">
        <v>2890</v>
      </c>
      <c r="I9" s="143">
        <v>2900</v>
      </c>
      <c r="J9" s="143">
        <v>2900</v>
      </c>
    </row>
    <row r="10" spans="1:16" ht="13.8" x14ac:dyDescent="0.25">
      <c r="A10" s="8">
        <v>133003</v>
      </c>
      <c r="B10" s="8"/>
      <c r="C10" s="9" t="s">
        <v>12</v>
      </c>
      <c r="D10" s="143">
        <v>70</v>
      </c>
      <c r="E10" s="143">
        <v>12</v>
      </c>
      <c r="F10" s="218">
        <v>0</v>
      </c>
      <c r="G10" s="227">
        <v>0</v>
      </c>
      <c r="H10" s="235">
        <v>0</v>
      </c>
      <c r="I10" s="143">
        <v>0</v>
      </c>
      <c r="J10" s="143">
        <v>0</v>
      </c>
    </row>
    <row r="11" spans="1:16" ht="13.8" x14ac:dyDescent="0.25">
      <c r="A11" s="8">
        <v>133006</v>
      </c>
      <c r="B11" s="8"/>
      <c r="C11" s="9" t="s">
        <v>13</v>
      </c>
      <c r="D11" s="143">
        <v>4999</v>
      </c>
      <c r="E11" s="143">
        <v>7070</v>
      </c>
      <c r="F11" s="218">
        <v>4500</v>
      </c>
      <c r="G11" s="227">
        <v>8600</v>
      </c>
      <c r="H11" s="235">
        <v>8600</v>
      </c>
      <c r="I11" s="139">
        <v>8600</v>
      </c>
      <c r="J11" s="139">
        <v>8600</v>
      </c>
    </row>
    <row r="12" spans="1:16" ht="13.8" x14ac:dyDescent="0.25">
      <c r="A12" s="8">
        <v>133012</v>
      </c>
      <c r="B12" s="8"/>
      <c r="C12" s="10" t="s">
        <v>14</v>
      </c>
      <c r="D12" s="143">
        <v>6511</v>
      </c>
      <c r="E12" s="143">
        <v>7052</v>
      </c>
      <c r="F12" s="218">
        <v>7100</v>
      </c>
      <c r="G12" s="227">
        <v>7100</v>
      </c>
      <c r="H12" s="235">
        <v>7100</v>
      </c>
      <c r="I12" s="139">
        <v>7100</v>
      </c>
      <c r="J12" s="139">
        <v>7100</v>
      </c>
    </row>
    <row r="13" spans="1:16" ht="13.8" x14ac:dyDescent="0.25">
      <c r="A13" s="8">
        <v>133013</v>
      </c>
      <c r="B13" s="8"/>
      <c r="C13" s="10" t="s">
        <v>451</v>
      </c>
      <c r="D13" s="143">
        <v>86060</v>
      </c>
      <c r="E13" s="143">
        <v>87946</v>
      </c>
      <c r="F13" s="218">
        <v>100000</v>
      </c>
      <c r="G13" s="227">
        <v>99333</v>
      </c>
      <c r="H13" s="235">
        <v>100800</v>
      </c>
      <c r="I13" s="139">
        <v>128000</v>
      </c>
      <c r="J13" s="139">
        <v>130000</v>
      </c>
    </row>
    <row r="14" spans="1:16" ht="13.8" x14ac:dyDescent="0.25">
      <c r="A14" s="8">
        <v>133015</v>
      </c>
      <c r="B14" s="8"/>
      <c r="C14" s="10" t="s">
        <v>317</v>
      </c>
      <c r="D14" s="143">
        <v>9595</v>
      </c>
      <c r="E14" s="143">
        <v>6185</v>
      </c>
      <c r="F14" s="218">
        <v>6500</v>
      </c>
      <c r="G14" s="227">
        <v>0</v>
      </c>
      <c r="H14" s="235">
        <v>6000</v>
      </c>
      <c r="I14" s="139">
        <v>12000</v>
      </c>
      <c r="J14" s="139">
        <v>12000</v>
      </c>
    </row>
    <row r="15" spans="1:16" ht="13.8" x14ac:dyDescent="0.25">
      <c r="A15" s="8">
        <v>133014</v>
      </c>
      <c r="B15" s="8"/>
      <c r="C15" s="9" t="s">
        <v>15</v>
      </c>
      <c r="D15" s="143">
        <v>78323</v>
      </c>
      <c r="E15" s="143">
        <v>78323</v>
      </c>
      <c r="F15" s="218">
        <v>78323</v>
      </c>
      <c r="G15" s="227">
        <v>78323</v>
      </c>
      <c r="H15" s="235">
        <v>78323</v>
      </c>
      <c r="I15" s="139">
        <v>78323</v>
      </c>
      <c r="J15" s="139">
        <v>78323</v>
      </c>
    </row>
    <row r="16" spans="1:16" ht="15.6" x14ac:dyDescent="0.3">
      <c r="A16" s="9"/>
      <c r="B16" s="9"/>
      <c r="C16" s="4" t="s">
        <v>16</v>
      </c>
      <c r="D16" s="183">
        <f t="shared" ref="D16:J16" si="0">SUM(D5:D15)</f>
        <v>4374838</v>
      </c>
      <c r="E16" s="183">
        <f>SUM(E5:E15)</f>
        <v>4268785</v>
      </c>
      <c r="F16" s="219">
        <f>SUM(F5:F15)</f>
        <v>4086754</v>
      </c>
      <c r="G16" s="228">
        <f t="shared" si="0"/>
        <v>4097726</v>
      </c>
      <c r="H16" s="237">
        <f>SUM(H5:H15)</f>
        <v>4241640</v>
      </c>
      <c r="I16" s="183">
        <f t="shared" si="0"/>
        <v>2714458</v>
      </c>
      <c r="J16" s="183">
        <f t="shared" si="0"/>
        <v>2781549</v>
      </c>
    </row>
    <row r="17" spans="1:10" ht="13.8" x14ac:dyDescent="0.25">
      <c r="A17" s="9"/>
      <c r="B17" s="9"/>
      <c r="C17" s="9"/>
      <c r="D17" s="185"/>
      <c r="E17" s="185"/>
      <c r="F17" s="219"/>
      <c r="G17" s="228"/>
      <c r="H17" s="237"/>
      <c r="I17" s="5"/>
      <c r="J17" s="5"/>
    </row>
    <row r="18" spans="1:10" ht="15.6" x14ac:dyDescent="0.3">
      <c r="A18" s="12" t="s">
        <v>3</v>
      </c>
      <c r="B18" s="12"/>
      <c r="C18" s="4" t="s">
        <v>17</v>
      </c>
      <c r="D18" s="185"/>
      <c r="E18" s="185"/>
      <c r="F18" s="219"/>
      <c r="G18" s="228"/>
      <c r="H18" s="237"/>
      <c r="I18" s="5"/>
      <c r="J18" s="5"/>
    </row>
    <row r="19" spans="1:10" ht="13.8" x14ac:dyDescent="0.25">
      <c r="A19" s="245">
        <v>211004</v>
      </c>
      <c r="B19" s="242"/>
      <c r="C19" s="243" t="s">
        <v>322</v>
      </c>
      <c r="D19" s="244">
        <v>63578</v>
      </c>
      <c r="E19" s="244">
        <v>78777</v>
      </c>
      <c r="F19" s="244">
        <v>75000</v>
      </c>
      <c r="G19" s="244">
        <v>75000</v>
      </c>
      <c r="H19" s="244">
        <v>65000</v>
      </c>
      <c r="I19" s="244">
        <v>65000</v>
      </c>
      <c r="J19" s="244">
        <v>65000</v>
      </c>
    </row>
    <row r="20" spans="1:10" ht="13.8" x14ac:dyDescent="0.25">
      <c r="A20" s="8">
        <v>212002</v>
      </c>
      <c r="B20" s="8"/>
      <c r="C20" s="10" t="s">
        <v>18</v>
      </c>
      <c r="D20" s="143">
        <v>4530</v>
      </c>
      <c r="E20" s="143">
        <v>4880</v>
      </c>
      <c r="F20" s="218">
        <v>6350</v>
      </c>
      <c r="G20" s="227">
        <v>4821</v>
      </c>
      <c r="H20" s="235">
        <v>7520</v>
      </c>
      <c r="I20" s="139">
        <v>7520</v>
      </c>
      <c r="J20" s="139">
        <v>7520</v>
      </c>
    </row>
    <row r="21" spans="1:10" ht="13.8" x14ac:dyDescent="0.25">
      <c r="A21" s="8">
        <v>212002</v>
      </c>
      <c r="B21" s="8"/>
      <c r="C21" s="9" t="s">
        <v>19</v>
      </c>
      <c r="D21" s="143">
        <v>2426</v>
      </c>
      <c r="E21" s="143">
        <v>2123</v>
      </c>
      <c r="F21" s="218">
        <v>2500</v>
      </c>
      <c r="G21" s="227">
        <v>2040</v>
      </c>
      <c r="H21" s="235">
        <v>2500</v>
      </c>
      <c r="I21" s="139">
        <v>2500</v>
      </c>
      <c r="J21" s="139">
        <v>2500</v>
      </c>
    </row>
    <row r="22" spans="1:10" ht="13.8" hidden="1" x14ac:dyDescent="0.25">
      <c r="A22" s="8"/>
      <c r="B22" s="8"/>
      <c r="C22" s="9"/>
      <c r="D22" s="143"/>
      <c r="E22" s="143"/>
      <c r="F22" s="218"/>
      <c r="G22" s="227"/>
      <c r="H22" s="235"/>
      <c r="I22" s="139"/>
      <c r="J22" s="139"/>
    </row>
    <row r="23" spans="1:10" ht="13.8" x14ac:dyDescent="0.25">
      <c r="A23" s="8">
        <v>212003</v>
      </c>
      <c r="B23" s="8"/>
      <c r="C23" s="383" t="s">
        <v>20</v>
      </c>
      <c r="D23" s="143">
        <v>91559</v>
      </c>
      <c r="E23" s="143">
        <v>99906</v>
      </c>
      <c r="F23" s="218">
        <v>97970</v>
      </c>
      <c r="G23" s="227">
        <v>98600</v>
      </c>
      <c r="H23" s="235">
        <v>100550</v>
      </c>
      <c r="I23" s="139">
        <v>100550</v>
      </c>
      <c r="J23" s="139">
        <v>100550</v>
      </c>
    </row>
    <row r="24" spans="1:10" ht="13.8" x14ac:dyDescent="0.25">
      <c r="A24" s="8">
        <v>212003</v>
      </c>
      <c r="B24" s="8"/>
      <c r="C24" s="9" t="s">
        <v>21</v>
      </c>
      <c r="D24" s="143">
        <v>101119</v>
      </c>
      <c r="E24" s="143">
        <v>100577</v>
      </c>
      <c r="F24" s="218">
        <v>105941</v>
      </c>
      <c r="G24" s="227">
        <v>105200</v>
      </c>
      <c r="H24" s="235">
        <v>105941</v>
      </c>
      <c r="I24" s="139">
        <v>111240</v>
      </c>
      <c r="J24" s="139">
        <v>111240</v>
      </c>
    </row>
    <row r="25" spans="1:10" ht="13.8" x14ac:dyDescent="0.25">
      <c r="A25" s="9"/>
      <c r="B25" s="9"/>
      <c r="C25" s="9" t="s">
        <v>22</v>
      </c>
      <c r="D25" s="143">
        <v>98901</v>
      </c>
      <c r="E25" s="143">
        <v>104315</v>
      </c>
      <c r="F25" s="218">
        <v>84856</v>
      </c>
      <c r="G25" s="227">
        <v>92000</v>
      </c>
      <c r="H25" s="235">
        <v>84736</v>
      </c>
      <c r="I25" s="139">
        <v>88972</v>
      </c>
      <c r="J25" s="139">
        <v>88972</v>
      </c>
    </row>
    <row r="26" spans="1:10" ht="13.8" x14ac:dyDescent="0.25">
      <c r="A26" s="9"/>
      <c r="B26" s="9"/>
      <c r="C26" s="9" t="s">
        <v>23</v>
      </c>
      <c r="D26" s="143">
        <v>21927</v>
      </c>
      <c r="E26" s="143">
        <v>23560</v>
      </c>
      <c r="F26" s="218">
        <v>34263</v>
      </c>
      <c r="G26" s="227">
        <v>34000</v>
      </c>
      <c r="H26" s="235">
        <v>34263</v>
      </c>
      <c r="I26" s="139">
        <v>34263</v>
      </c>
      <c r="J26" s="139">
        <v>34263</v>
      </c>
    </row>
    <row r="27" spans="1:10" ht="13.8" x14ac:dyDescent="0.25">
      <c r="A27" s="245">
        <v>212003</v>
      </c>
      <c r="B27" s="242"/>
      <c r="C27" s="242" t="s">
        <v>216</v>
      </c>
      <c r="D27" s="244">
        <v>117016</v>
      </c>
      <c r="E27" s="244">
        <v>134422</v>
      </c>
      <c r="F27" s="244">
        <v>308000</v>
      </c>
      <c r="G27" s="244">
        <v>288000</v>
      </c>
      <c r="H27" s="244">
        <v>280000</v>
      </c>
      <c r="I27" s="244">
        <v>280000</v>
      </c>
      <c r="J27" s="244">
        <v>280000</v>
      </c>
    </row>
    <row r="28" spans="1:10" ht="13.8" x14ac:dyDescent="0.25">
      <c r="A28" s="8">
        <v>212004</v>
      </c>
      <c r="B28" s="8"/>
      <c r="C28" s="9" t="s">
        <v>24</v>
      </c>
      <c r="D28" s="143">
        <v>3712</v>
      </c>
      <c r="E28" s="143">
        <v>4859</v>
      </c>
      <c r="F28" s="218">
        <v>4000</v>
      </c>
      <c r="G28" s="227">
        <v>4770</v>
      </c>
      <c r="H28" s="235">
        <v>4800</v>
      </c>
      <c r="I28" s="139">
        <v>5000</v>
      </c>
      <c r="J28" s="139">
        <v>5200</v>
      </c>
    </row>
    <row r="29" spans="1:10" ht="13.8" x14ac:dyDescent="0.25">
      <c r="A29" s="8">
        <v>221004</v>
      </c>
      <c r="B29" s="8"/>
      <c r="C29" s="9" t="s">
        <v>25</v>
      </c>
      <c r="D29" s="143">
        <v>8833</v>
      </c>
      <c r="E29" s="143">
        <v>7851</v>
      </c>
      <c r="F29" s="218">
        <v>7500</v>
      </c>
      <c r="G29" s="227">
        <v>14000</v>
      </c>
      <c r="H29" s="235">
        <v>7500</v>
      </c>
      <c r="I29" s="139">
        <v>20000</v>
      </c>
      <c r="J29" s="139">
        <v>20000</v>
      </c>
    </row>
    <row r="30" spans="1:10" ht="13.8" x14ac:dyDescent="0.25">
      <c r="A30" s="8">
        <v>222003</v>
      </c>
      <c r="B30" s="8"/>
      <c r="C30" s="9" t="s">
        <v>26</v>
      </c>
      <c r="D30" s="143">
        <v>1250</v>
      </c>
      <c r="E30" s="143">
        <v>1522</v>
      </c>
      <c r="F30" s="218">
        <v>100</v>
      </c>
      <c r="G30" s="227">
        <v>0</v>
      </c>
      <c r="H30" s="235">
        <v>100</v>
      </c>
      <c r="I30" s="139">
        <v>100</v>
      </c>
      <c r="J30" s="139">
        <v>100</v>
      </c>
    </row>
    <row r="31" spans="1:10" ht="13.8" x14ac:dyDescent="0.25">
      <c r="A31" s="8">
        <v>223001</v>
      </c>
      <c r="B31" s="8"/>
      <c r="C31" s="9" t="s">
        <v>27</v>
      </c>
      <c r="D31" s="143">
        <v>160569</v>
      </c>
      <c r="E31" s="143">
        <v>179778</v>
      </c>
      <c r="F31" s="218">
        <v>167000</v>
      </c>
      <c r="G31" s="227">
        <v>167000</v>
      </c>
      <c r="H31" s="235">
        <v>137000</v>
      </c>
      <c r="I31" s="139">
        <v>137000</v>
      </c>
      <c r="J31" s="139">
        <v>137000</v>
      </c>
    </row>
    <row r="32" spans="1:10" ht="13.8" x14ac:dyDescent="0.25">
      <c r="A32" s="8">
        <v>223001</v>
      </c>
      <c r="B32" s="8"/>
      <c r="C32" s="9" t="s">
        <v>28</v>
      </c>
      <c r="D32" s="143">
        <v>1592</v>
      </c>
      <c r="E32" s="143">
        <v>1839</v>
      </c>
      <c r="F32" s="218">
        <v>1700</v>
      </c>
      <c r="G32" s="227">
        <v>1300</v>
      </c>
      <c r="H32" s="235">
        <v>1300</v>
      </c>
      <c r="I32" s="139">
        <v>1500</v>
      </c>
      <c r="J32" s="139">
        <v>1700</v>
      </c>
    </row>
    <row r="33" spans="1:10" ht="13.8" x14ac:dyDescent="0.25">
      <c r="A33" s="8">
        <v>223001</v>
      </c>
      <c r="B33" s="8"/>
      <c r="C33" s="9" t="s">
        <v>29</v>
      </c>
      <c r="D33" s="143">
        <v>0</v>
      </c>
      <c r="E33" s="143">
        <v>0</v>
      </c>
      <c r="F33" s="218">
        <v>0</v>
      </c>
      <c r="G33" s="227">
        <v>0</v>
      </c>
      <c r="H33" s="235">
        <v>0</v>
      </c>
      <c r="I33" s="139">
        <v>0</v>
      </c>
      <c r="J33" s="139">
        <v>0</v>
      </c>
    </row>
    <row r="34" spans="1:10" ht="13.8" x14ac:dyDescent="0.25">
      <c r="A34" s="8">
        <v>223001</v>
      </c>
      <c r="B34" s="8"/>
      <c r="C34" s="9" t="s">
        <v>30</v>
      </c>
      <c r="D34" s="143">
        <v>31733</v>
      </c>
      <c r="E34" s="143">
        <v>34500</v>
      </c>
      <c r="F34" s="218">
        <v>37000</v>
      </c>
      <c r="G34" s="227">
        <v>22000</v>
      </c>
      <c r="H34" s="235">
        <v>20000</v>
      </c>
      <c r="I34" s="143">
        <v>30000</v>
      </c>
      <c r="J34" s="143">
        <v>30000</v>
      </c>
    </row>
    <row r="35" spans="1:10" ht="13.8" x14ac:dyDescent="0.25">
      <c r="A35" s="13"/>
      <c r="B35" s="13"/>
      <c r="C35" s="14"/>
      <c r="D35" s="186"/>
      <c r="E35" s="186"/>
      <c r="F35" s="186"/>
      <c r="G35" s="186"/>
      <c r="H35" s="293"/>
      <c r="I35" s="293"/>
      <c r="J35" s="293"/>
    </row>
    <row r="36" spans="1:10" ht="13.8" x14ac:dyDescent="0.25">
      <c r="A36" s="13"/>
      <c r="B36" s="13"/>
      <c r="C36" s="14"/>
      <c r="D36" s="186"/>
      <c r="E36" s="186"/>
      <c r="F36" s="186"/>
      <c r="G36" s="186"/>
      <c r="H36" s="293"/>
      <c r="I36" s="293"/>
      <c r="J36" s="293"/>
    </row>
    <row r="37" spans="1:10" ht="13.8" x14ac:dyDescent="0.25">
      <c r="A37" s="13"/>
      <c r="B37" s="13"/>
      <c r="C37" s="14"/>
      <c r="D37" s="186"/>
      <c r="E37" s="186"/>
      <c r="F37" s="186"/>
      <c r="G37" s="186"/>
      <c r="H37" s="293"/>
      <c r="I37" s="293"/>
      <c r="J37" s="293"/>
    </row>
    <row r="38" spans="1:10" ht="13.8" x14ac:dyDescent="0.25">
      <c r="A38" s="13"/>
      <c r="B38" s="13"/>
      <c r="C38" s="14"/>
      <c r="D38" s="186"/>
      <c r="E38" s="186"/>
      <c r="F38" s="186"/>
      <c r="G38" s="186"/>
      <c r="H38" s="293"/>
      <c r="I38" s="293"/>
      <c r="J38" s="293"/>
    </row>
    <row r="39" spans="1:10" ht="13.8" x14ac:dyDescent="0.25">
      <c r="A39" s="13"/>
      <c r="B39" s="13"/>
      <c r="C39" s="14"/>
      <c r="D39" s="186"/>
      <c r="E39" s="186"/>
      <c r="F39" s="186"/>
      <c r="G39" s="186"/>
      <c r="H39" s="293"/>
      <c r="I39" s="293"/>
      <c r="J39" s="293"/>
    </row>
    <row r="40" spans="1:10" ht="13.8" x14ac:dyDescent="0.25">
      <c r="A40" s="13"/>
      <c r="B40" s="13"/>
      <c r="C40" s="14"/>
      <c r="D40" s="186"/>
      <c r="E40" s="186"/>
      <c r="F40" s="186"/>
      <c r="G40" s="186"/>
      <c r="H40" s="293"/>
      <c r="I40" s="293"/>
      <c r="J40" s="293"/>
    </row>
    <row r="41" spans="1:10" ht="13.8" x14ac:dyDescent="0.25">
      <c r="A41" s="8"/>
      <c r="B41" s="8"/>
      <c r="C41" s="9"/>
      <c r="D41" s="187" t="s">
        <v>405</v>
      </c>
      <c r="E41" s="187" t="s">
        <v>436</v>
      </c>
      <c r="F41" s="216" t="s">
        <v>475</v>
      </c>
      <c r="G41" s="225" t="s">
        <v>475</v>
      </c>
      <c r="H41" s="233" t="s">
        <v>513</v>
      </c>
      <c r="I41" s="6" t="s">
        <v>543</v>
      </c>
      <c r="J41" s="6" t="s">
        <v>576</v>
      </c>
    </row>
    <row r="42" spans="1:10" ht="13.8" x14ac:dyDescent="0.25">
      <c r="A42" s="8"/>
      <c r="B42" s="8"/>
      <c r="C42" s="9"/>
      <c r="D42" s="188" t="s">
        <v>5</v>
      </c>
      <c r="E42" s="188" t="s">
        <v>5</v>
      </c>
      <c r="F42" s="217" t="s">
        <v>6</v>
      </c>
      <c r="G42" s="226" t="s">
        <v>31</v>
      </c>
      <c r="H42" s="234" t="s">
        <v>6</v>
      </c>
      <c r="I42" s="577" t="s">
        <v>6</v>
      </c>
      <c r="J42" s="138" t="s">
        <v>6</v>
      </c>
    </row>
    <row r="43" spans="1:10" ht="13.8" x14ac:dyDescent="0.25">
      <c r="A43" s="8">
        <v>223001</v>
      </c>
      <c r="B43" s="8"/>
      <c r="C43" s="9" t="s">
        <v>32</v>
      </c>
      <c r="D43" s="143">
        <v>0</v>
      </c>
      <c r="E43" s="143">
        <v>149</v>
      </c>
      <c r="F43" s="218">
        <v>149</v>
      </c>
      <c r="G43" s="227">
        <v>0</v>
      </c>
      <c r="H43" s="235">
        <v>149</v>
      </c>
      <c r="I43" s="139">
        <v>149</v>
      </c>
      <c r="J43" s="139">
        <v>149</v>
      </c>
    </row>
    <row r="44" spans="1:10" ht="13.8" x14ac:dyDescent="0.25">
      <c r="A44" s="8">
        <v>223001</v>
      </c>
      <c r="B44" s="8"/>
      <c r="C44" s="9" t="s">
        <v>33</v>
      </c>
      <c r="D44" s="143">
        <v>50248</v>
      </c>
      <c r="E44" s="143">
        <v>41954</v>
      </c>
      <c r="F44" s="218">
        <v>25000</v>
      </c>
      <c r="G44" s="227">
        <v>44000</v>
      </c>
      <c r="H44" s="235">
        <v>44000</v>
      </c>
      <c r="I44" s="139">
        <v>46000</v>
      </c>
      <c r="J44" s="139">
        <v>48000</v>
      </c>
    </row>
    <row r="45" spans="1:10" ht="13.8" x14ac:dyDescent="0.25">
      <c r="A45" s="8">
        <v>223001</v>
      </c>
      <c r="B45" s="8"/>
      <c r="C45" s="9" t="s">
        <v>210</v>
      </c>
      <c r="D45" s="143">
        <v>3000</v>
      </c>
      <c r="E45" s="143">
        <v>3857</v>
      </c>
      <c r="F45" s="218">
        <v>3700</v>
      </c>
      <c r="G45" s="227">
        <v>3700</v>
      </c>
      <c r="H45" s="235">
        <v>3700</v>
      </c>
      <c r="I45" s="139">
        <v>3700</v>
      </c>
      <c r="J45" s="139">
        <v>3700</v>
      </c>
    </row>
    <row r="46" spans="1:10" ht="13.8" x14ac:dyDescent="0.25">
      <c r="A46" s="8">
        <v>223001</v>
      </c>
      <c r="B46" s="8"/>
      <c r="C46" s="9" t="s">
        <v>34</v>
      </c>
      <c r="D46" s="143">
        <v>35872</v>
      </c>
      <c r="E46" s="143">
        <v>35123</v>
      </c>
      <c r="F46" s="218">
        <v>11600</v>
      </c>
      <c r="G46" s="227">
        <v>29500</v>
      </c>
      <c r="H46" s="235">
        <v>15000</v>
      </c>
      <c r="I46" s="139">
        <v>15000</v>
      </c>
      <c r="J46" s="139">
        <v>15000</v>
      </c>
    </row>
    <row r="47" spans="1:10" ht="13.8" x14ac:dyDescent="0.25">
      <c r="A47" s="245">
        <v>223003</v>
      </c>
      <c r="B47" s="245"/>
      <c r="C47" s="242" t="s">
        <v>215</v>
      </c>
      <c r="D47" s="244">
        <v>89454</v>
      </c>
      <c r="E47" s="244">
        <v>108817</v>
      </c>
      <c r="F47" s="244">
        <v>100000</v>
      </c>
      <c r="G47" s="244">
        <v>120000</v>
      </c>
      <c r="H47" s="244">
        <v>120000</v>
      </c>
      <c r="I47" s="244">
        <v>120000</v>
      </c>
      <c r="J47" s="244">
        <v>120000</v>
      </c>
    </row>
    <row r="48" spans="1:10" s="477" customFormat="1" ht="13.8" x14ac:dyDescent="0.25">
      <c r="A48" s="8">
        <v>223004</v>
      </c>
      <c r="B48" s="8"/>
      <c r="C48" s="9" t="s">
        <v>34</v>
      </c>
      <c r="D48" s="143">
        <v>220</v>
      </c>
      <c r="E48" s="143">
        <v>0</v>
      </c>
      <c r="F48" s="218">
        <v>0</v>
      </c>
      <c r="G48" s="227">
        <v>0</v>
      </c>
      <c r="H48" s="235">
        <v>0</v>
      </c>
      <c r="I48" s="139">
        <v>0</v>
      </c>
      <c r="J48" s="139">
        <v>0</v>
      </c>
    </row>
    <row r="49" spans="1:10" ht="13.8" x14ac:dyDescent="0.25">
      <c r="A49" s="8">
        <v>229005</v>
      </c>
      <c r="B49" s="8"/>
      <c r="C49" s="9" t="s">
        <v>323</v>
      </c>
      <c r="D49" s="143">
        <v>97</v>
      </c>
      <c r="E49" s="143">
        <v>0</v>
      </c>
      <c r="F49" s="218">
        <v>100</v>
      </c>
      <c r="G49" s="227">
        <v>0</v>
      </c>
      <c r="H49" s="235">
        <v>100</v>
      </c>
      <c r="I49" s="139">
        <v>100</v>
      </c>
      <c r="J49" s="139">
        <v>100</v>
      </c>
    </row>
    <row r="50" spans="1:10" ht="13.8" x14ac:dyDescent="0.25">
      <c r="A50" s="9">
        <v>242</v>
      </c>
      <c r="B50" s="9"/>
      <c r="C50" s="9" t="s">
        <v>311</v>
      </c>
      <c r="D50" s="143">
        <v>6774</v>
      </c>
      <c r="E50" s="143">
        <v>10579</v>
      </c>
      <c r="F50" s="218">
        <v>11000</v>
      </c>
      <c r="G50" s="227">
        <v>5000</v>
      </c>
      <c r="H50" s="235">
        <v>7000</v>
      </c>
      <c r="I50" s="139">
        <v>7000</v>
      </c>
      <c r="J50" s="139">
        <v>7000</v>
      </c>
    </row>
    <row r="51" spans="1:10" ht="27.6" x14ac:dyDescent="0.25">
      <c r="A51" s="9">
        <v>292</v>
      </c>
      <c r="B51" s="9"/>
      <c r="C51" s="10" t="s">
        <v>577</v>
      </c>
      <c r="D51" s="143">
        <v>972</v>
      </c>
      <c r="E51" s="143">
        <v>52519</v>
      </c>
      <c r="F51" s="218">
        <v>500</v>
      </c>
      <c r="G51" s="227">
        <v>16540</v>
      </c>
      <c r="H51" s="235">
        <v>1000</v>
      </c>
      <c r="I51" s="139">
        <v>1000</v>
      </c>
      <c r="J51" s="139">
        <v>1000</v>
      </c>
    </row>
    <row r="52" spans="1:10" s="477" customFormat="1" ht="13.8" x14ac:dyDescent="0.25">
      <c r="A52" s="9">
        <v>292</v>
      </c>
      <c r="B52" s="9"/>
      <c r="C52" s="9" t="s">
        <v>557</v>
      </c>
      <c r="D52" s="143">
        <v>0</v>
      </c>
      <c r="E52" s="143">
        <v>52000</v>
      </c>
      <c r="F52" s="218">
        <v>0</v>
      </c>
      <c r="G52" s="227">
        <v>0</v>
      </c>
      <c r="H52" s="235">
        <v>0</v>
      </c>
      <c r="I52" s="139">
        <v>0</v>
      </c>
      <c r="J52" s="139">
        <v>0</v>
      </c>
    </row>
    <row r="53" spans="1:10" ht="15.6" x14ac:dyDescent="0.3">
      <c r="A53" s="9"/>
      <c r="B53" s="9"/>
      <c r="C53" s="4" t="s">
        <v>35</v>
      </c>
      <c r="D53" s="183">
        <f t="shared" ref="D53:F53" si="1">SUM(D19:D52)</f>
        <v>895382</v>
      </c>
      <c r="E53" s="183">
        <f>SUM(E19:E52)</f>
        <v>1083907</v>
      </c>
      <c r="F53" s="219">
        <f t="shared" si="1"/>
        <v>1084229</v>
      </c>
      <c r="G53" s="228">
        <f>SUM(G19:G52)</f>
        <v>1127471</v>
      </c>
      <c r="H53" s="236">
        <f>SUM(H19:H52)</f>
        <v>1042159</v>
      </c>
      <c r="I53" s="5">
        <f>SUM(I19:I52)</f>
        <v>1076594</v>
      </c>
      <c r="J53" s="5">
        <f>SUM(J19:J52)</f>
        <v>1078994</v>
      </c>
    </row>
    <row r="54" spans="1:10" ht="15.6" x14ac:dyDescent="0.3">
      <c r="A54" s="9"/>
      <c r="B54" s="9"/>
      <c r="C54" s="4"/>
      <c r="D54" s="183"/>
      <c r="E54" s="183"/>
      <c r="F54" s="183"/>
      <c r="G54" s="183"/>
      <c r="H54" s="183"/>
      <c r="I54" s="11"/>
      <c r="J54" s="11"/>
    </row>
    <row r="55" spans="1:10" ht="15.6" x14ac:dyDescent="0.3">
      <c r="A55" s="12" t="s">
        <v>3</v>
      </c>
      <c r="B55" s="12"/>
      <c r="C55" s="4" t="s">
        <v>36</v>
      </c>
      <c r="D55" s="185">
        <v>17000</v>
      </c>
      <c r="E55" s="185">
        <v>17000</v>
      </c>
      <c r="F55" s="219">
        <v>7000</v>
      </c>
      <c r="G55" s="228">
        <v>17000</v>
      </c>
      <c r="H55" s="236">
        <v>17000</v>
      </c>
      <c r="I55" s="613">
        <v>7000</v>
      </c>
      <c r="J55" s="613">
        <v>7000</v>
      </c>
    </row>
    <row r="56" spans="1:10" ht="13.8" x14ac:dyDescent="0.25">
      <c r="A56" s="12"/>
      <c r="B56" s="12"/>
      <c r="C56" s="9"/>
      <c r="D56" s="185"/>
      <c r="E56" s="185"/>
      <c r="F56" s="185"/>
      <c r="G56" s="185"/>
      <c r="H56" s="185"/>
      <c r="I56" s="5"/>
      <c r="J56" s="5"/>
    </row>
    <row r="57" spans="1:10" ht="15.6" x14ac:dyDescent="0.3">
      <c r="A57" s="12" t="s">
        <v>3</v>
      </c>
      <c r="B57" s="12"/>
      <c r="C57" s="4" t="s">
        <v>37</v>
      </c>
      <c r="D57" s="185"/>
      <c r="E57" s="185"/>
      <c r="F57" s="185"/>
      <c r="G57" s="185"/>
      <c r="H57" s="185"/>
      <c r="I57" s="5"/>
      <c r="J57" s="5"/>
    </row>
    <row r="58" spans="1:10" ht="13.8" x14ac:dyDescent="0.25">
      <c r="A58" s="8">
        <v>312001</v>
      </c>
      <c r="B58" s="8"/>
      <c r="C58" s="9" t="s">
        <v>38</v>
      </c>
      <c r="D58" s="143">
        <v>1200</v>
      </c>
      <c r="E58" s="143">
        <v>300</v>
      </c>
      <c r="F58" s="218">
        <v>100</v>
      </c>
      <c r="G58" s="227">
        <v>0</v>
      </c>
      <c r="H58" s="235">
        <v>100</v>
      </c>
      <c r="I58" s="139">
        <v>100</v>
      </c>
      <c r="J58" s="139">
        <v>100</v>
      </c>
    </row>
    <row r="59" spans="1:10" s="477" customFormat="1" ht="13.5" customHeight="1" x14ac:dyDescent="0.25">
      <c r="A59" s="8">
        <v>312001</v>
      </c>
      <c r="B59" s="8"/>
      <c r="C59" s="9" t="s">
        <v>494</v>
      </c>
      <c r="D59" s="143">
        <v>100527</v>
      </c>
      <c r="E59" s="143">
        <v>14470</v>
      </c>
      <c r="F59" s="218">
        <v>0</v>
      </c>
      <c r="G59" s="227">
        <v>5500</v>
      </c>
      <c r="H59" s="235">
        <v>0</v>
      </c>
      <c r="I59" s="139">
        <v>0</v>
      </c>
      <c r="J59" s="139">
        <v>0</v>
      </c>
    </row>
    <row r="60" spans="1:10" s="477" customFormat="1" ht="13.5" customHeight="1" x14ac:dyDescent="0.25">
      <c r="A60" s="242">
        <v>312001</v>
      </c>
      <c r="B60" s="242"/>
      <c r="C60" s="242" t="s">
        <v>498</v>
      </c>
      <c r="D60" s="244">
        <v>135567</v>
      </c>
      <c r="E60" s="244">
        <v>242069</v>
      </c>
      <c r="F60" s="244">
        <v>0</v>
      </c>
      <c r="G60" s="244">
        <v>0</v>
      </c>
      <c r="H60" s="244">
        <v>0</v>
      </c>
      <c r="I60" s="244">
        <v>0</v>
      </c>
      <c r="J60" s="244">
        <v>0</v>
      </c>
    </row>
    <row r="61" spans="1:10" s="413" customFormat="1" ht="13.8" x14ac:dyDescent="0.25">
      <c r="A61" s="8">
        <v>312002</v>
      </c>
      <c r="B61" s="8"/>
      <c r="C61" s="9" t="s">
        <v>454</v>
      </c>
      <c r="D61" s="143">
        <v>14409</v>
      </c>
      <c r="E61" s="143">
        <v>8721</v>
      </c>
      <c r="F61" s="218">
        <v>8720</v>
      </c>
      <c r="G61" s="227">
        <v>9447</v>
      </c>
      <c r="H61" s="235">
        <v>9000</v>
      </c>
      <c r="I61" s="139">
        <v>9000</v>
      </c>
      <c r="J61" s="139">
        <v>9000</v>
      </c>
    </row>
    <row r="62" spans="1:10" s="477" customFormat="1" ht="13.8" hidden="1" x14ac:dyDescent="0.25">
      <c r="A62" s="8">
        <v>312008</v>
      </c>
      <c r="B62" s="8"/>
      <c r="C62" s="9" t="s">
        <v>490</v>
      </c>
      <c r="D62" s="143">
        <v>0</v>
      </c>
      <c r="E62" s="143"/>
      <c r="F62" s="218">
        <v>0</v>
      </c>
      <c r="G62" s="227"/>
      <c r="H62" s="235"/>
      <c r="I62" s="139"/>
      <c r="J62" s="139"/>
    </row>
    <row r="63" spans="1:10" s="477" customFormat="1" ht="13.8" x14ac:dyDescent="0.25">
      <c r="A63" s="8">
        <v>312011</v>
      </c>
      <c r="B63" s="8"/>
      <c r="C63" s="9" t="s">
        <v>559</v>
      </c>
      <c r="D63" s="143">
        <v>500</v>
      </c>
      <c r="E63" s="143">
        <v>1500</v>
      </c>
      <c r="F63" s="218">
        <v>0</v>
      </c>
      <c r="G63" s="227">
        <v>1300</v>
      </c>
      <c r="H63" s="235">
        <v>300</v>
      </c>
      <c r="I63" s="139">
        <v>300</v>
      </c>
      <c r="J63" s="139">
        <v>300</v>
      </c>
    </row>
    <row r="64" spans="1:10" ht="13.8" x14ac:dyDescent="0.25">
      <c r="A64" s="8">
        <v>312012</v>
      </c>
      <c r="B64" s="8"/>
      <c r="C64" s="9" t="s">
        <v>39</v>
      </c>
      <c r="D64" s="143">
        <v>4280</v>
      </c>
      <c r="E64" s="143">
        <v>4289</v>
      </c>
      <c r="F64" s="218">
        <v>4290</v>
      </c>
      <c r="G64" s="227">
        <v>4378</v>
      </c>
      <c r="H64" s="235">
        <v>4400</v>
      </c>
      <c r="I64" s="139">
        <v>4400</v>
      </c>
      <c r="J64" s="139">
        <v>4400</v>
      </c>
    </row>
    <row r="65" spans="1:10" ht="13.8" x14ac:dyDescent="0.25">
      <c r="A65" s="8">
        <v>312012</v>
      </c>
      <c r="B65" s="8"/>
      <c r="C65" s="9" t="s">
        <v>40</v>
      </c>
      <c r="D65" s="143">
        <v>4321</v>
      </c>
      <c r="E65" s="143">
        <v>4737</v>
      </c>
      <c r="F65" s="218">
        <v>4750</v>
      </c>
      <c r="G65" s="227">
        <v>4772</v>
      </c>
      <c r="H65" s="235">
        <v>4790</v>
      </c>
      <c r="I65" s="139">
        <v>4790</v>
      </c>
      <c r="J65" s="139">
        <v>4790</v>
      </c>
    </row>
    <row r="66" spans="1:10" ht="13.8" x14ac:dyDescent="0.25">
      <c r="A66" s="8">
        <v>312012</v>
      </c>
      <c r="B66" s="8"/>
      <c r="C66" s="9" t="s">
        <v>208</v>
      </c>
      <c r="D66" s="143">
        <v>178</v>
      </c>
      <c r="E66" s="143">
        <v>93</v>
      </c>
      <c r="F66" s="218">
        <v>100</v>
      </c>
      <c r="G66" s="227">
        <v>101</v>
      </c>
      <c r="H66" s="235">
        <v>105</v>
      </c>
      <c r="I66" s="139">
        <v>105</v>
      </c>
      <c r="J66" s="139">
        <v>105</v>
      </c>
    </row>
    <row r="67" spans="1:10" ht="13.8" x14ac:dyDescent="0.25">
      <c r="A67" s="8">
        <v>312012</v>
      </c>
      <c r="B67" s="8"/>
      <c r="C67" s="9" t="s">
        <v>41</v>
      </c>
      <c r="D67" s="143">
        <v>779</v>
      </c>
      <c r="E67" s="143">
        <v>788</v>
      </c>
      <c r="F67" s="218">
        <v>780</v>
      </c>
      <c r="G67" s="227">
        <v>797</v>
      </c>
      <c r="H67" s="235">
        <v>800</v>
      </c>
      <c r="I67" s="139">
        <v>800</v>
      </c>
      <c r="J67" s="139">
        <v>800</v>
      </c>
    </row>
    <row r="68" spans="1:10" ht="13.2" customHeight="1" x14ac:dyDescent="0.25">
      <c r="A68" s="8">
        <v>312012</v>
      </c>
      <c r="B68" s="8"/>
      <c r="C68" s="9" t="s">
        <v>518</v>
      </c>
      <c r="D68" s="143">
        <v>3617</v>
      </c>
      <c r="E68" s="143">
        <v>8020</v>
      </c>
      <c r="F68" s="218">
        <v>0</v>
      </c>
      <c r="G68" s="227">
        <v>0</v>
      </c>
      <c r="H68" s="235">
        <v>8000</v>
      </c>
      <c r="I68" s="139">
        <v>4000</v>
      </c>
      <c r="J68" s="139">
        <v>0</v>
      </c>
    </row>
    <row r="69" spans="1:10" ht="13.8" x14ac:dyDescent="0.25">
      <c r="A69" s="8">
        <v>312012</v>
      </c>
      <c r="B69" s="8"/>
      <c r="C69" s="9" t="s">
        <v>435</v>
      </c>
      <c r="D69" s="143">
        <v>336</v>
      </c>
      <c r="E69" s="143">
        <v>360</v>
      </c>
      <c r="F69" s="218">
        <v>330</v>
      </c>
      <c r="G69" s="227">
        <v>330</v>
      </c>
      <c r="H69" s="235">
        <v>330</v>
      </c>
      <c r="I69" s="139">
        <v>330</v>
      </c>
      <c r="J69" s="139">
        <v>330</v>
      </c>
    </row>
    <row r="70" spans="1:10" s="477" customFormat="1" ht="27.6" x14ac:dyDescent="0.25">
      <c r="A70" s="8">
        <v>312012</v>
      </c>
      <c r="B70" s="8"/>
      <c r="C70" s="457" t="s">
        <v>558</v>
      </c>
      <c r="D70" s="143">
        <v>45473</v>
      </c>
      <c r="E70" s="143">
        <v>24129</v>
      </c>
      <c r="F70" s="218">
        <v>0</v>
      </c>
      <c r="G70" s="227">
        <v>38085</v>
      </c>
      <c r="H70" s="235">
        <v>0</v>
      </c>
      <c r="I70" s="139">
        <v>0</v>
      </c>
      <c r="J70" s="139">
        <v>0</v>
      </c>
    </row>
    <row r="71" spans="1:10" ht="15.6" x14ac:dyDescent="0.3">
      <c r="A71" s="9"/>
      <c r="B71" s="9"/>
      <c r="C71" s="4" t="s">
        <v>42</v>
      </c>
      <c r="D71" s="183">
        <f t="shared" ref="D71:J71" si="2">SUM(D58:D70)</f>
        <v>311187</v>
      </c>
      <c r="E71" s="183">
        <f t="shared" si="2"/>
        <v>309476</v>
      </c>
      <c r="F71" s="219">
        <f t="shared" si="2"/>
        <v>19070</v>
      </c>
      <c r="G71" s="228">
        <f t="shared" si="2"/>
        <v>64710</v>
      </c>
      <c r="H71" s="236">
        <f>SUM(H58:H70)</f>
        <v>27825</v>
      </c>
      <c r="I71" s="183">
        <f t="shared" si="2"/>
        <v>23825</v>
      </c>
      <c r="J71" s="183">
        <f t="shared" si="2"/>
        <v>19825</v>
      </c>
    </row>
    <row r="72" spans="1:10" ht="15.6" x14ac:dyDescent="0.3">
      <c r="A72" s="4"/>
      <c r="B72" s="4"/>
      <c r="C72" s="15" t="s">
        <v>43</v>
      </c>
      <c r="D72" s="16">
        <f t="shared" ref="D72:J72" si="3">SUM(D16+D53+D55+D71)</f>
        <v>5598407</v>
      </c>
      <c r="E72" s="16">
        <f t="shared" si="3"/>
        <v>5679168</v>
      </c>
      <c r="F72" s="429">
        <f t="shared" si="3"/>
        <v>5197053</v>
      </c>
      <c r="G72" s="430">
        <f t="shared" si="3"/>
        <v>5306907</v>
      </c>
      <c r="H72" s="431">
        <f t="shared" si="3"/>
        <v>5328624</v>
      </c>
      <c r="I72" s="16">
        <f t="shared" si="3"/>
        <v>3821877</v>
      </c>
      <c r="J72" s="16">
        <f t="shared" si="3"/>
        <v>3887368</v>
      </c>
    </row>
    <row r="73" spans="1:10" ht="15.6" x14ac:dyDescent="0.3">
      <c r="A73" s="4"/>
      <c r="B73" s="4"/>
      <c r="C73" s="15"/>
      <c r="D73" s="189"/>
      <c r="E73" s="189"/>
      <c r="F73" s="189"/>
      <c r="G73" s="189"/>
      <c r="H73" s="183"/>
      <c r="I73" s="11"/>
      <c r="J73" s="11"/>
    </row>
    <row r="74" spans="1:10" ht="15.6" x14ac:dyDescent="0.3">
      <c r="A74" s="17"/>
      <c r="B74" s="17"/>
      <c r="C74" s="4" t="s">
        <v>44</v>
      </c>
      <c r="D74" s="187" t="s">
        <v>405</v>
      </c>
      <c r="E74" s="187" t="s">
        <v>436</v>
      </c>
      <c r="F74" s="216" t="s">
        <v>475</v>
      </c>
      <c r="G74" s="225" t="s">
        <v>475</v>
      </c>
      <c r="H74" s="233" t="s">
        <v>513</v>
      </c>
      <c r="I74" s="6" t="s">
        <v>543</v>
      </c>
      <c r="J74" s="6" t="s">
        <v>576</v>
      </c>
    </row>
    <row r="75" spans="1:10" ht="15.6" x14ac:dyDescent="0.3">
      <c r="A75" s="17"/>
      <c r="B75" s="17"/>
      <c r="C75" s="4"/>
      <c r="D75" s="188" t="s">
        <v>5</v>
      </c>
      <c r="E75" s="188" t="s">
        <v>5</v>
      </c>
      <c r="F75" s="217" t="s">
        <v>6</v>
      </c>
      <c r="G75" s="226" t="s">
        <v>31</v>
      </c>
      <c r="H75" s="234" t="s">
        <v>6</v>
      </c>
      <c r="I75" s="577" t="s">
        <v>6</v>
      </c>
      <c r="J75" s="138" t="s">
        <v>6</v>
      </c>
    </row>
    <row r="76" spans="1:10" ht="13.8" x14ac:dyDescent="0.25">
      <c r="A76" s="8">
        <v>312012</v>
      </c>
      <c r="B76" s="9"/>
      <c r="C76" s="9" t="s">
        <v>45</v>
      </c>
      <c r="D76" s="190">
        <v>356650</v>
      </c>
      <c r="E76" s="190">
        <v>342300</v>
      </c>
      <c r="F76" s="218">
        <v>374400</v>
      </c>
      <c r="G76" s="395">
        <v>400657</v>
      </c>
      <c r="H76" s="235">
        <v>405552</v>
      </c>
      <c r="I76" s="140">
        <v>405552</v>
      </c>
      <c r="J76" s="140">
        <v>405552</v>
      </c>
    </row>
    <row r="77" spans="1:10" s="477" customFormat="1" ht="13.8" x14ac:dyDescent="0.25">
      <c r="A77" s="8">
        <v>312001</v>
      </c>
      <c r="B77" s="9"/>
      <c r="C77" s="9" t="s">
        <v>488</v>
      </c>
      <c r="D77" s="190">
        <v>0</v>
      </c>
      <c r="E77" s="190">
        <v>3500</v>
      </c>
      <c r="F77" s="218">
        <v>0</v>
      </c>
      <c r="G77" s="395"/>
      <c r="H77" s="235"/>
      <c r="I77" s="140"/>
      <c r="J77" s="140"/>
    </row>
    <row r="78" spans="1:10" ht="13.8" x14ac:dyDescent="0.25">
      <c r="A78" s="8">
        <v>223001</v>
      </c>
      <c r="B78" s="9"/>
      <c r="C78" s="9" t="s">
        <v>46</v>
      </c>
      <c r="D78" s="190">
        <v>298373</v>
      </c>
      <c r="E78" s="190">
        <v>295668</v>
      </c>
      <c r="F78" s="218">
        <v>339000</v>
      </c>
      <c r="G78" s="201">
        <v>339000</v>
      </c>
      <c r="H78" s="235">
        <v>373200</v>
      </c>
      <c r="I78" s="140">
        <v>373200</v>
      </c>
      <c r="J78" s="140">
        <v>373200</v>
      </c>
    </row>
    <row r="79" spans="1:10" ht="13.8" x14ac:dyDescent="0.25">
      <c r="A79" s="8">
        <v>292</v>
      </c>
      <c r="B79" s="9"/>
      <c r="C79" s="9" t="s">
        <v>489</v>
      </c>
      <c r="D79" s="190">
        <v>0</v>
      </c>
      <c r="E79" s="190"/>
      <c r="F79" s="218">
        <v>0</v>
      </c>
      <c r="G79" s="201"/>
      <c r="H79" s="235"/>
      <c r="I79" s="140"/>
      <c r="J79" s="140"/>
    </row>
    <row r="80" spans="1:10" ht="13.8" x14ac:dyDescent="0.25">
      <c r="A80" s="8">
        <v>312011</v>
      </c>
      <c r="B80" s="9"/>
      <c r="C80" s="9" t="s">
        <v>211</v>
      </c>
      <c r="D80" s="538">
        <v>0</v>
      </c>
      <c r="E80" s="538"/>
      <c r="F80" s="221">
        <v>0</v>
      </c>
      <c r="G80" s="201"/>
      <c r="H80" s="238"/>
      <c r="I80" s="140"/>
      <c r="J80" s="140"/>
    </row>
    <row r="81" spans="1:10" ht="13.8" x14ac:dyDescent="0.25">
      <c r="A81" s="396" t="s">
        <v>213</v>
      </c>
      <c r="B81" s="9"/>
      <c r="C81" s="9" t="s">
        <v>214</v>
      </c>
      <c r="D81" s="190">
        <v>1320</v>
      </c>
      <c r="E81" s="190">
        <v>2778</v>
      </c>
      <c r="F81" s="221">
        <v>0</v>
      </c>
      <c r="G81" s="395">
        <v>700</v>
      </c>
      <c r="H81" s="238"/>
      <c r="I81" s="140"/>
      <c r="J81" s="140"/>
    </row>
    <row r="82" spans="1:10" ht="13.8" x14ac:dyDescent="0.25">
      <c r="A82" s="17"/>
      <c r="B82" s="17"/>
      <c r="C82" s="17" t="s">
        <v>47</v>
      </c>
      <c r="D82" s="189">
        <f>SUM(D76:D81)</f>
        <v>656343</v>
      </c>
      <c r="E82" s="189">
        <f>SUM(E76:E81)</f>
        <v>644246</v>
      </c>
      <c r="F82" s="220">
        <f t="shared" ref="F82" si="4">SUM(F76:F81)</f>
        <v>713400</v>
      </c>
      <c r="G82" s="229">
        <f t="shared" ref="G82:J82" si="5">SUM(G76:G81)</f>
        <v>740357</v>
      </c>
      <c r="H82" s="252">
        <f>SUM(H76:H81)</f>
        <v>778752</v>
      </c>
      <c r="I82" s="189">
        <f t="shared" si="5"/>
        <v>778752</v>
      </c>
      <c r="J82" s="189">
        <f t="shared" si="5"/>
        <v>778752</v>
      </c>
    </row>
    <row r="83" spans="1:10" ht="13.8" x14ac:dyDescent="0.25">
      <c r="A83" s="14"/>
      <c r="B83" s="14"/>
      <c r="C83" s="14"/>
      <c r="D83" s="144"/>
      <c r="E83" s="144"/>
      <c r="F83" s="144"/>
      <c r="G83" s="144"/>
      <c r="H83" s="432"/>
      <c r="I83" s="19"/>
      <c r="J83" s="19"/>
    </row>
    <row r="84" spans="1:10" ht="13.8" x14ac:dyDescent="0.25">
      <c r="A84" s="9"/>
      <c r="B84" s="9"/>
      <c r="C84" s="9"/>
      <c r="D84" s="187" t="s">
        <v>405</v>
      </c>
      <c r="E84" s="187" t="s">
        <v>436</v>
      </c>
      <c r="F84" s="216" t="s">
        <v>475</v>
      </c>
      <c r="G84" s="225" t="s">
        <v>475</v>
      </c>
      <c r="H84" s="233" t="s">
        <v>513</v>
      </c>
      <c r="I84" s="6" t="s">
        <v>543</v>
      </c>
      <c r="J84" s="6" t="s">
        <v>576</v>
      </c>
    </row>
    <row r="85" spans="1:10" ht="15.6" x14ac:dyDescent="0.3">
      <c r="A85" s="8"/>
      <c r="B85" s="8"/>
      <c r="C85" s="4" t="s">
        <v>48</v>
      </c>
      <c r="D85" s="188" t="s">
        <v>5</v>
      </c>
      <c r="E85" s="188" t="s">
        <v>5</v>
      </c>
      <c r="F85" s="217" t="s">
        <v>6</v>
      </c>
      <c r="G85" s="226" t="s">
        <v>31</v>
      </c>
      <c r="H85" s="234" t="s">
        <v>6</v>
      </c>
      <c r="I85" s="577" t="s">
        <v>6</v>
      </c>
      <c r="J85" s="138" t="s">
        <v>6</v>
      </c>
    </row>
    <row r="86" spans="1:10" ht="13.8" x14ac:dyDescent="0.25">
      <c r="A86" s="8">
        <v>312012</v>
      </c>
      <c r="B86" s="8"/>
      <c r="C86" s="9" t="s">
        <v>207</v>
      </c>
      <c r="D86" s="143">
        <v>826863</v>
      </c>
      <c r="E86" s="143">
        <v>946558</v>
      </c>
      <c r="F86" s="218">
        <v>1312198</v>
      </c>
      <c r="G86" s="227">
        <v>1385121</v>
      </c>
      <c r="H86" s="235">
        <v>1549000</v>
      </c>
      <c r="I86" s="139">
        <v>1613600</v>
      </c>
      <c r="J86" s="139">
        <v>1678600</v>
      </c>
    </row>
    <row r="87" spans="1:10" ht="13.8" x14ac:dyDescent="0.25">
      <c r="A87" s="8">
        <v>312012</v>
      </c>
      <c r="B87" s="9"/>
      <c r="C87" s="9" t="s">
        <v>320</v>
      </c>
      <c r="D87" s="143">
        <v>94494</v>
      </c>
      <c r="E87" s="143">
        <v>153554</v>
      </c>
      <c r="F87" s="218">
        <v>163170</v>
      </c>
      <c r="G87" s="227">
        <v>193383</v>
      </c>
      <c r="H87" s="235">
        <v>210200</v>
      </c>
      <c r="I87" s="139">
        <v>210200</v>
      </c>
      <c r="J87" s="139">
        <v>210200</v>
      </c>
    </row>
    <row r="88" spans="1:10" ht="13.8" x14ac:dyDescent="0.25">
      <c r="A88" s="8">
        <v>223001</v>
      </c>
      <c r="B88" s="9"/>
      <c r="C88" s="9" t="s">
        <v>49</v>
      </c>
      <c r="D88" s="505">
        <v>42363</v>
      </c>
      <c r="E88" s="505">
        <v>44306</v>
      </c>
      <c r="F88" s="218">
        <v>51900</v>
      </c>
      <c r="G88" s="227">
        <v>51900</v>
      </c>
      <c r="H88" s="235">
        <v>48800</v>
      </c>
      <c r="I88" s="139">
        <v>51000</v>
      </c>
      <c r="J88" s="139">
        <v>51000</v>
      </c>
    </row>
    <row r="89" spans="1:10" ht="13.8" x14ac:dyDescent="0.25">
      <c r="A89" s="8">
        <v>223001</v>
      </c>
      <c r="B89" s="9"/>
      <c r="C89" s="9" t="s">
        <v>50</v>
      </c>
      <c r="D89" s="143">
        <v>22993</v>
      </c>
      <c r="E89" s="143">
        <v>23968</v>
      </c>
      <c r="F89" s="218">
        <v>22700</v>
      </c>
      <c r="G89" s="227">
        <v>19740</v>
      </c>
      <c r="H89" s="235">
        <v>21400</v>
      </c>
      <c r="I89" s="139">
        <v>26500</v>
      </c>
      <c r="J89" s="139">
        <v>26500</v>
      </c>
    </row>
    <row r="90" spans="1:10" s="477" customFormat="1" ht="27.6" x14ac:dyDescent="0.25">
      <c r="A90" s="8"/>
      <c r="B90" s="9"/>
      <c r="C90" s="10" t="s">
        <v>540</v>
      </c>
      <c r="D90" s="143">
        <v>9636</v>
      </c>
      <c r="E90" s="143">
        <v>28946</v>
      </c>
      <c r="F90" s="218">
        <v>0</v>
      </c>
      <c r="G90" s="227">
        <v>0</v>
      </c>
      <c r="H90" s="235">
        <v>0</v>
      </c>
      <c r="I90" s="139">
        <v>0</v>
      </c>
      <c r="J90" s="139">
        <v>0</v>
      </c>
    </row>
    <row r="91" spans="1:10" ht="13.8" x14ac:dyDescent="0.25">
      <c r="A91" s="8">
        <v>223003</v>
      </c>
      <c r="B91" s="9"/>
      <c r="C91" s="383" t="s">
        <v>434</v>
      </c>
      <c r="D91" s="143">
        <v>82712</v>
      </c>
      <c r="E91" s="143">
        <v>48613</v>
      </c>
      <c r="F91" s="218">
        <v>37000</v>
      </c>
      <c r="G91" s="227">
        <v>37000</v>
      </c>
      <c r="H91" s="235">
        <v>37000</v>
      </c>
      <c r="I91" s="139">
        <v>37000</v>
      </c>
      <c r="J91" s="139">
        <v>37000</v>
      </c>
    </row>
    <row r="92" spans="1:10" ht="13.8" hidden="1" x14ac:dyDescent="0.25">
      <c r="A92" s="8">
        <v>312012</v>
      </c>
      <c r="B92" s="9"/>
      <c r="C92" s="9" t="s">
        <v>418</v>
      </c>
      <c r="D92" s="617"/>
      <c r="E92" s="617"/>
      <c r="F92" s="218"/>
      <c r="G92" s="227"/>
      <c r="H92" s="235"/>
      <c r="I92" s="139"/>
      <c r="J92" s="139"/>
    </row>
    <row r="93" spans="1:10" ht="13.8" x14ac:dyDescent="0.25">
      <c r="A93" s="8">
        <v>312001</v>
      </c>
      <c r="B93" s="9"/>
      <c r="C93" s="409" t="s">
        <v>321</v>
      </c>
      <c r="D93" s="143">
        <v>82909</v>
      </c>
      <c r="E93" s="143">
        <v>125559</v>
      </c>
      <c r="F93" s="218">
        <v>105000</v>
      </c>
      <c r="G93" s="227">
        <v>105000</v>
      </c>
      <c r="H93" s="235">
        <v>105000</v>
      </c>
      <c r="I93" s="139">
        <v>105000</v>
      </c>
      <c r="J93" s="139">
        <v>105000</v>
      </c>
    </row>
    <row r="94" spans="1:10" ht="15.6" x14ac:dyDescent="0.3">
      <c r="A94" s="4"/>
      <c r="B94" s="4"/>
      <c r="C94" s="15" t="s">
        <v>51</v>
      </c>
      <c r="D94" s="427">
        <f t="shared" ref="D94:J94" si="6">SUM(D86:D93)</f>
        <v>1161970</v>
      </c>
      <c r="E94" s="427">
        <f t="shared" si="6"/>
        <v>1371504</v>
      </c>
      <c r="F94" s="410">
        <f t="shared" si="6"/>
        <v>1691968</v>
      </c>
      <c r="G94" s="411">
        <f t="shared" si="6"/>
        <v>1792144</v>
      </c>
      <c r="H94" s="252">
        <f t="shared" si="6"/>
        <v>1971400</v>
      </c>
      <c r="I94" s="141">
        <f t="shared" si="6"/>
        <v>2043300</v>
      </c>
      <c r="J94" s="141">
        <f t="shared" si="6"/>
        <v>2108300</v>
      </c>
    </row>
    <row r="95" spans="1:10" ht="15.6" x14ac:dyDescent="0.3">
      <c r="A95" s="4"/>
      <c r="B95" s="4"/>
      <c r="C95" s="4"/>
      <c r="D95" s="189"/>
      <c r="E95" s="189"/>
      <c r="F95" s="189"/>
      <c r="G95" s="189"/>
      <c r="H95" s="183"/>
      <c r="I95" s="11"/>
      <c r="J95" s="11"/>
    </row>
    <row r="96" spans="1:10" ht="15.6" x14ac:dyDescent="0.3">
      <c r="A96" s="9"/>
      <c r="B96" s="9"/>
      <c r="C96" s="21" t="s">
        <v>52</v>
      </c>
      <c r="D96" s="249">
        <f t="shared" ref="D96:J96" si="7">SUM(D72+D82+D94)</f>
        <v>7416720</v>
      </c>
      <c r="E96" s="249">
        <f t="shared" si="7"/>
        <v>7694918</v>
      </c>
      <c r="F96" s="250">
        <f t="shared" si="7"/>
        <v>7602421</v>
      </c>
      <c r="G96" s="251">
        <f t="shared" si="7"/>
        <v>7839408</v>
      </c>
      <c r="H96" s="252">
        <f t="shared" si="7"/>
        <v>8078776</v>
      </c>
      <c r="I96" s="249">
        <f>SUM(I72+I82+I94)</f>
        <v>6643929</v>
      </c>
      <c r="J96" s="249">
        <f t="shared" si="7"/>
        <v>6774420</v>
      </c>
    </row>
    <row r="97" spans="1:10" ht="13.8" x14ac:dyDescent="0.25">
      <c r="A97" s="9"/>
      <c r="B97" s="9"/>
      <c r="C97" s="9"/>
      <c r="D97" s="184"/>
      <c r="E97" s="184"/>
      <c r="F97" s="184"/>
      <c r="G97" s="184"/>
      <c r="H97" s="185"/>
      <c r="I97" s="5"/>
      <c r="J97" s="5"/>
    </row>
    <row r="98" spans="1:10" ht="15.6" x14ac:dyDescent="0.3">
      <c r="A98" s="9"/>
      <c r="B98" s="9"/>
      <c r="C98" s="4" t="s">
        <v>53</v>
      </c>
      <c r="D98" s="184"/>
      <c r="E98" s="184"/>
      <c r="F98" s="184"/>
      <c r="G98" s="184"/>
      <c r="H98" s="185"/>
      <c r="I98" s="5"/>
      <c r="J98" s="5"/>
    </row>
    <row r="99" spans="1:10" ht="13.8" x14ac:dyDescent="0.25">
      <c r="A99" s="9">
        <v>325</v>
      </c>
      <c r="B99" s="9"/>
      <c r="C99" s="9" t="s">
        <v>427</v>
      </c>
      <c r="D99" s="538">
        <v>0</v>
      </c>
      <c r="E99" s="538">
        <v>0</v>
      </c>
      <c r="F99" s="218">
        <v>0</v>
      </c>
      <c r="G99" s="227">
        <v>0</v>
      </c>
      <c r="H99" s="235">
        <v>0</v>
      </c>
      <c r="I99" s="143">
        <v>0</v>
      </c>
      <c r="J99" s="143">
        <v>0</v>
      </c>
    </row>
    <row r="100" spans="1:10" s="413" customFormat="1" ht="13.8" x14ac:dyDescent="0.25">
      <c r="A100" s="8">
        <v>231</v>
      </c>
      <c r="B100" s="8"/>
      <c r="C100" s="9" t="s">
        <v>452</v>
      </c>
      <c r="D100" s="538">
        <v>6861</v>
      </c>
      <c r="E100" s="538">
        <v>0</v>
      </c>
      <c r="F100" s="218">
        <v>0</v>
      </c>
      <c r="G100" s="227">
        <v>0</v>
      </c>
      <c r="H100" s="235">
        <v>30356</v>
      </c>
      <c r="I100" s="139">
        <v>0</v>
      </c>
      <c r="J100" s="139">
        <v>0</v>
      </c>
    </row>
    <row r="101" spans="1:10" ht="13.8" x14ac:dyDescent="0.25">
      <c r="A101" s="8">
        <v>233001</v>
      </c>
      <c r="B101" s="8"/>
      <c r="C101" s="9" t="s">
        <v>453</v>
      </c>
      <c r="D101" s="538">
        <v>0</v>
      </c>
      <c r="E101" s="538">
        <v>936</v>
      </c>
      <c r="F101" s="218">
        <v>0</v>
      </c>
      <c r="G101" s="227">
        <v>0</v>
      </c>
      <c r="H101" s="235">
        <v>0</v>
      </c>
      <c r="I101" s="143">
        <v>0</v>
      </c>
      <c r="J101" s="143">
        <v>0</v>
      </c>
    </row>
    <row r="102" spans="1:10" s="477" customFormat="1" ht="15" x14ac:dyDescent="0.25">
      <c r="A102" s="375">
        <v>322001</v>
      </c>
      <c r="B102" s="8"/>
      <c r="C102" s="20" t="s">
        <v>495</v>
      </c>
      <c r="D102" s="538">
        <v>0</v>
      </c>
      <c r="E102" s="538">
        <v>3500</v>
      </c>
      <c r="F102" s="218">
        <v>0</v>
      </c>
      <c r="G102" s="227">
        <v>0</v>
      </c>
      <c r="H102" s="235">
        <v>0</v>
      </c>
      <c r="I102" s="139">
        <v>0</v>
      </c>
      <c r="J102" s="139">
        <v>0</v>
      </c>
    </row>
    <row r="103" spans="1:10" s="477" customFormat="1" ht="30" x14ac:dyDescent="0.25">
      <c r="A103" s="375">
        <v>322001</v>
      </c>
      <c r="B103" s="8"/>
      <c r="C103" s="537" t="s">
        <v>493</v>
      </c>
      <c r="D103" s="538">
        <v>0</v>
      </c>
      <c r="E103" s="538">
        <v>0</v>
      </c>
      <c r="F103" s="218">
        <v>119594</v>
      </c>
      <c r="G103" s="227">
        <v>119594</v>
      </c>
      <c r="H103" s="235">
        <v>0</v>
      </c>
      <c r="I103" s="139">
        <v>0</v>
      </c>
      <c r="J103" s="139">
        <v>0</v>
      </c>
    </row>
    <row r="104" spans="1:10" s="477" customFormat="1" ht="30" x14ac:dyDescent="0.25">
      <c r="A104" s="375">
        <v>322001</v>
      </c>
      <c r="B104" s="8"/>
      <c r="C104" s="537" t="s">
        <v>568</v>
      </c>
      <c r="D104" s="538">
        <v>0</v>
      </c>
      <c r="E104" s="538">
        <v>0</v>
      </c>
      <c r="F104" s="218">
        <v>521618.5</v>
      </c>
      <c r="G104" s="227">
        <v>0</v>
      </c>
      <c r="H104" s="235">
        <v>521619</v>
      </c>
      <c r="I104" s="139">
        <v>0</v>
      </c>
      <c r="J104" s="139">
        <v>0</v>
      </c>
    </row>
    <row r="105" spans="1:10" s="477" customFormat="1" ht="15" x14ac:dyDescent="0.25">
      <c r="A105" s="375">
        <v>322001</v>
      </c>
      <c r="B105" s="8"/>
      <c r="C105" s="537" t="s">
        <v>589</v>
      </c>
      <c r="D105" s="538">
        <v>0</v>
      </c>
      <c r="E105" s="538">
        <v>0</v>
      </c>
      <c r="F105" s="218">
        <v>0</v>
      </c>
      <c r="G105" s="227">
        <v>9750</v>
      </c>
      <c r="H105" s="235">
        <v>0</v>
      </c>
      <c r="I105" s="139">
        <v>0</v>
      </c>
      <c r="J105" s="139">
        <v>0</v>
      </c>
    </row>
    <row r="106" spans="1:10" s="477" customFormat="1" ht="15" x14ac:dyDescent="0.25">
      <c r="A106" s="375">
        <v>322001</v>
      </c>
      <c r="B106" s="8"/>
      <c r="C106" s="537" t="s">
        <v>505</v>
      </c>
      <c r="D106" s="538">
        <v>10000</v>
      </c>
      <c r="E106" s="538">
        <v>0</v>
      </c>
      <c r="F106" s="218">
        <v>0</v>
      </c>
      <c r="G106" s="227">
        <v>0</v>
      </c>
      <c r="H106" s="235">
        <v>0</v>
      </c>
      <c r="I106" s="139">
        <v>0</v>
      </c>
      <c r="J106" s="139">
        <v>0</v>
      </c>
    </row>
    <row r="107" spans="1:10" s="477" customFormat="1" ht="30" x14ac:dyDescent="0.25">
      <c r="A107" s="375">
        <v>322001</v>
      </c>
      <c r="B107" s="8"/>
      <c r="C107" s="537" t="s">
        <v>592</v>
      </c>
      <c r="D107" s="538">
        <v>0</v>
      </c>
      <c r="E107" s="538">
        <v>0</v>
      </c>
      <c r="F107" s="218">
        <v>0</v>
      </c>
      <c r="G107" s="227">
        <v>0</v>
      </c>
      <c r="H107" s="235">
        <v>1024518</v>
      </c>
      <c r="I107" s="139">
        <v>0</v>
      </c>
      <c r="J107" s="139">
        <v>0</v>
      </c>
    </row>
    <row r="108" spans="1:10" s="477" customFormat="1" ht="15" x14ac:dyDescent="0.25">
      <c r="A108" s="375">
        <v>322001</v>
      </c>
      <c r="B108" s="8"/>
      <c r="C108" s="537" t="s">
        <v>593</v>
      </c>
      <c r="D108" s="538">
        <v>0</v>
      </c>
      <c r="E108" s="538">
        <v>0</v>
      </c>
      <c r="F108" s="218">
        <v>0</v>
      </c>
      <c r="G108" s="227">
        <v>0</v>
      </c>
      <c r="H108" s="235">
        <v>366558</v>
      </c>
      <c r="I108" s="139">
        <v>0</v>
      </c>
      <c r="J108" s="139">
        <v>0</v>
      </c>
    </row>
    <row r="109" spans="1:10" s="477" customFormat="1" ht="30" x14ac:dyDescent="0.25">
      <c r="A109" s="375">
        <v>322001</v>
      </c>
      <c r="B109" s="8"/>
      <c r="C109" s="648" t="s">
        <v>615</v>
      </c>
      <c r="D109" s="538">
        <v>0</v>
      </c>
      <c r="E109" s="538">
        <v>0</v>
      </c>
      <c r="F109" s="218">
        <v>0</v>
      </c>
      <c r="G109" s="227">
        <v>0</v>
      </c>
      <c r="H109" s="235">
        <v>260483</v>
      </c>
      <c r="I109" s="139">
        <v>0</v>
      </c>
      <c r="J109" s="139">
        <v>0</v>
      </c>
    </row>
    <row r="110" spans="1:10" s="477" customFormat="1" ht="15" x14ac:dyDescent="0.25">
      <c r="A110" s="375">
        <v>322001</v>
      </c>
      <c r="B110" s="8"/>
      <c r="C110" s="537" t="s">
        <v>613</v>
      </c>
      <c r="D110" s="538">
        <v>0</v>
      </c>
      <c r="E110" s="538">
        <v>0</v>
      </c>
      <c r="F110" s="218">
        <v>0</v>
      </c>
      <c r="G110" s="227">
        <v>0</v>
      </c>
      <c r="H110" s="235">
        <v>200000</v>
      </c>
      <c r="I110" s="139">
        <v>0</v>
      </c>
      <c r="J110" s="139">
        <v>0</v>
      </c>
    </row>
    <row r="111" spans="1:10" s="253" customFormat="1" ht="15" x14ac:dyDescent="0.25">
      <c r="A111" s="375"/>
      <c r="B111" s="8"/>
      <c r="C111" s="20"/>
      <c r="D111" s="143"/>
      <c r="E111" s="143"/>
      <c r="F111" s="143"/>
      <c r="G111" s="143"/>
      <c r="H111" s="143"/>
      <c r="I111" s="139"/>
      <c r="J111" s="139"/>
    </row>
    <row r="112" spans="1:10" ht="15.6" x14ac:dyDescent="0.3">
      <c r="A112" s="9"/>
      <c r="B112" s="9"/>
      <c r="C112" s="22" t="s">
        <v>54</v>
      </c>
      <c r="D112" s="193">
        <f t="shared" ref="D112:J112" si="8">SUM(D99:D110)</f>
        <v>16861</v>
      </c>
      <c r="E112" s="193">
        <f t="shared" si="8"/>
        <v>4436</v>
      </c>
      <c r="F112" s="223">
        <f t="shared" si="8"/>
        <v>641212.5</v>
      </c>
      <c r="G112" s="231">
        <f t="shared" si="8"/>
        <v>129344</v>
      </c>
      <c r="H112" s="239">
        <f t="shared" si="8"/>
        <v>2403534</v>
      </c>
      <c r="I112" s="192">
        <f t="shared" si="8"/>
        <v>0</v>
      </c>
      <c r="J112" s="192">
        <f t="shared" si="8"/>
        <v>0</v>
      </c>
    </row>
    <row r="113" spans="1:10" ht="15.6" x14ac:dyDescent="0.3">
      <c r="A113" s="181"/>
      <c r="B113" s="9"/>
      <c r="C113" s="22"/>
      <c r="D113" s="415"/>
      <c r="E113" s="415"/>
      <c r="F113" s="415"/>
      <c r="G113" s="415"/>
      <c r="H113" s="183"/>
      <c r="I113" s="11"/>
      <c r="J113" s="11"/>
    </row>
    <row r="114" spans="1:10" ht="13.8" x14ac:dyDescent="0.25">
      <c r="A114" s="181"/>
      <c r="B114" s="9"/>
      <c r="C114" s="9"/>
      <c r="D114" s="185"/>
      <c r="E114" s="185"/>
      <c r="F114" s="185"/>
      <c r="G114" s="185"/>
      <c r="H114" s="185"/>
      <c r="I114" s="5"/>
      <c r="J114" s="5"/>
    </row>
    <row r="115" spans="1:10" ht="15.6" x14ac:dyDescent="0.3">
      <c r="A115" s="181"/>
      <c r="B115" s="23"/>
      <c r="C115" s="4" t="s">
        <v>55</v>
      </c>
      <c r="D115" s="185"/>
      <c r="E115" s="185"/>
      <c r="F115" s="185"/>
      <c r="G115" s="185"/>
      <c r="H115" s="185"/>
      <c r="I115" s="5"/>
      <c r="J115" s="5"/>
    </row>
    <row r="116" spans="1:10" ht="27.6" x14ac:dyDescent="0.25">
      <c r="A116" s="181">
        <v>453</v>
      </c>
      <c r="B116" s="23"/>
      <c r="C116" s="457" t="s">
        <v>432</v>
      </c>
      <c r="D116" s="143">
        <v>11600</v>
      </c>
      <c r="E116" s="143">
        <v>26964</v>
      </c>
      <c r="F116" s="218">
        <v>0</v>
      </c>
      <c r="G116" s="227">
        <v>31559</v>
      </c>
      <c r="H116" s="235">
        <v>0</v>
      </c>
      <c r="I116" s="139">
        <v>0</v>
      </c>
      <c r="J116" s="139">
        <v>0</v>
      </c>
    </row>
    <row r="117" spans="1:10" s="253" customFormat="1" ht="13.8" x14ac:dyDescent="0.25">
      <c r="A117" s="181">
        <v>453</v>
      </c>
      <c r="B117" s="23"/>
      <c r="C117" s="9" t="s">
        <v>516</v>
      </c>
      <c r="D117" s="143">
        <v>0</v>
      </c>
      <c r="E117" s="143">
        <v>15242</v>
      </c>
      <c r="F117" s="218">
        <v>0</v>
      </c>
      <c r="G117" s="227">
        <v>710</v>
      </c>
      <c r="H117" s="235">
        <v>0</v>
      </c>
      <c r="I117" s="139">
        <v>0</v>
      </c>
      <c r="J117" s="139">
        <v>0</v>
      </c>
    </row>
    <row r="118" spans="1:10" s="253" customFormat="1" ht="27.6" x14ac:dyDescent="0.25">
      <c r="A118" s="181">
        <v>453</v>
      </c>
      <c r="B118" s="23"/>
      <c r="C118" s="10" t="s">
        <v>517</v>
      </c>
      <c r="D118" s="143">
        <v>1349</v>
      </c>
      <c r="E118" s="143">
        <v>0</v>
      </c>
      <c r="F118" s="218">
        <v>0</v>
      </c>
      <c r="G118" s="227">
        <v>0</v>
      </c>
      <c r="H118" s="235">
        <v>0</v>
      </c>
      <c r="I118" s="139">
        <v>0</v>
      </c>
      <c r="J118" s="139">
        <v>0</v>
      </c>
    </row>
    <row r="119" spans="1:10" s="413" customFormat="1" ht="13.8" x14ac:dyDescent="0.25">
      <c r="A119" s="396">
        <v>453</v>
      </c>
      <c r="B119" s="9"/>
      <c r="C119" s="457" t="s">
        <v>433</v>
      </c>
      <c r="D119" s="143">
        <v>3840</v>
      </c>
      <c r="E119" s="143">
        <v>554</v>
      </c>
      <c r="F119" s="218">
        <v>0</v>
      </c>
      <c r="G119" s="227">
        <v>527.4</v>
      </c>
      <c r="H119" s="235">
        <v>0</v>
      </c>
      <c r="I119" s="139">
        <v>0</v>
      </c>
      <c r="J119" s="139">
        <v>0</v>
      </c>
    </row>
    <row r="120" spans="1:10" ht="13.8" x14ac:dyDescent="0.25">
      <c r="A120" s="194">
        <v>454001</v>
      </c>
      <c r="B120" s="23"/>
      <c r="C120" s="9" t="s">
        <v>56</v>
      </c>
      <c r="D120" s="143">
        <v>913722</v>
      </c>
      <c r="E120" s="143">
        <v>1890872</v>
      </c>
      <c r="F120" s="218">
        <v>413000</v>
      </c>
      <c r="G120" s="227">
        <v>826265</v>
      </c>
      <c r="H120" s="235">
        <v>885197</v>
      </c>
      <c r="I120" s="139">
        <v>0</v>
      </c>
      <c r="J120" s="139">
        <v>0</v>
      </c>
    </row>
    <row r="121" spans="1:10" ht="13.8" x14ac:dyDescent="0.25">
      <c r="A121" s="194">
        <v>454002</v>
      </c>
      <c r="B121" s="23"/>
      <c r="C121" s="9" t="s">
        <v>57</v>
      </c>
      <c r="D121" s="143">
        <v>2262</v>
      </c>
      <c r="E121" s="143">
        <v>25318</v>
      </c>
      <c r="F121" s="218">
        <v>0</v>
      </c>
      <c r="G121" s="227">
        <v>0</v>
      </c>
      <c r="H121" s="235">
        <v>0</v>
      </c>
      <c r="I121" s="139">
        <v>0</v>
      </c>
      <c r="J121" s="139">
        <v>0</v>
      </c>
    </row>
    <row r="122" spans="1:10" ht="13.8" x14ac:dyDescent="0.25">
      <c r="A122" s="181">
        <v>456</v>
      </c>
      <c r="B122" s="23"/>
      <c r="C122" s="9" t="s">
        <v>396</v>
      </c>
      <c r="D122" s="143">
        <v>59486</v>
      </c>
      <c r="E122" s="143">
        <v>56930</v>
      </c>
      <c r="F122" s="218">
        <v>0</v>
      </c>
      <c r="G122" s="227">
        <v>1580</v>
      </c>
      <c r="H122" s="235">
        <v>0</v>
      </c>
      <c r="I122" s="143">
        <v>0</v>
      </c>
      <c r="J122" s="143">
        <v>0</v>
      </c>
    </row>
    <row r="123" spans="1:10" ht="15.6" x14ac:dyDescent="0.3">
      <c r="A123" s="24"/>
      <c r="B123" s="24"/>
      <c r="C123" s="25" t="s">
        <v>58</v>
      </c>
      <c r="D123" s="191">
        <f>SUM(D116:D122)</f>
        <v>992259</v>
      </c>
      <c r="E123" s="191">
        <f>SUM(E116:E122)</f>
        <v>2015880</v>
      </c>
      <c r="F123" s="224">
        <f t="shared" ref="F123:J123" si="9">SUM(F116:F122)</f>
        <v>413000</v>
      </c>
      <c r="G123" s="232">
        <f>SUM(G116:G122)</f>
        <v>860641.4</v>
      </c>
      <c r="H123" s="240">
        <f t="shared" si="9"/>
        <v>885197</v>
      </c>
      <c r="I123" s="191">
        <f t="shared" si="9"/>
        <v>0</v>
      </c>
      <c r="J123" s="191">
        <f t="shared" si="9"/>
        <v>0</v>
      </c>
    </row>
    <row r="124" spans="1:10" ht="13.8" x14ac:dyDescent="0.25">
      <c r="A124" s="9"/>
      <c r="B124" s="9"/>
      <c r="C124" s="9"/>
      <c r="D124" s="184"/>
      <c r="E124" s="184"/>
      <c r="F124" s="222"/>
      <c r="G124" s="230"/>
      <c r="H124" s="237"/>
      <c r="I124" s="5"/>
      <c r="J124" s="5"/>
    </row>
    <row r="125" spans="1:10" ht="17.399999999999999" x14ac:dyDescent="0.3">
      <c r="A125" s="26" t="s">
        <v>59</v>
      </c>
      <c r="B125" s="26"/>
      <c r="C125" s="27"/>
      <c r="D125" s="428">
        <f>SUM(D96+D112+D123)</f>
        <v>8425840</v>
      </c>
      <c r="E125" s="428">
        <f>SUM(E96+E112+E123)</f>
        <v>9715234</v>
      </c>
      <c r="F125" s="624">
        <f t="shared" ref="F125:J125" si="10">SUM(F96+F112+F123)</f>
        <v>8656633.5</v>
      </c>
      <c r="G125" s="294">
        <f t="shared" si="10"/>
        <v>8829393.4000000004</v>
      </c>
      <c r="H125" s="550">
        <f>SUM(H96+H112+H123)</f>
        <v>11367507</v>
      </c>
      <c r="I125" s="28">
        <f t="shared" si="10"/>
        <v>6643929</v>
      </c>
      <c r="J125" s="28">
        <f t="shared" si="10"/>
        <v>6774420</v>
      </c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3.8" x14ac:dyDescent="0.25">
      <c r="C127" s="29"/>
    </row>
    <row r="128" spans="1:10" ht="13.8" x14ac:dyDescent="0.25">
      <c r="C128" s="29"/>
      <c r="D128" s="607"/>
      <c r="E128" s="607"/>
    </row>
    <row r="129" spans="3:10" ht="13.8" x14ac:dyDescent="0.25">
      <c r="C129" s="29"/>
    </row>
    <row r="130" spans="3:10" ht="13.8" x14ac:dyDescent="0.25">
      <c r="C130" s="29"/>
    </row>
    <row r="131" spans="3:10" ht="13.8" x14ac:dyDescent="0.25">
      <c r="C131" s="29"/>
    </row>
    <row r="132" spans="3:10" ht="14.25" customHeight="1" x14ac:dyDescent="0.25">
      <c r="C132" s="29"/>
      <c r="D132" s="291"/>
      <c r="E132" s="291"/>
      <c r="F132" s="291"/>
      <c r="G132" s="291"/>
      <c r="H132" s="291"/>
      <c r="I132" s="291"/>
      <c r="J132" s="291"/>
    </row>
    <row r="133" spans="3:10" ht="13.8" x14ac:dyDescent="0.25">
      <c r="C133" s="29"/>
      <c r="D133" s="291"/>
      <c r="E133" s="291"/>
      <c r="F133" s="291"/>
      <c r="G133" s="291"/>
      <c r="H133" s="632"/>
      <c r="I133" s="626"/>
      <c r="J133" s="291"/>
    </row>
    <row r="134" spans="3:10" ht="13.8" x14ac:dyDescent="0.25">
      <c r="C134" s="29"/>
      <c r="D134" s="291"/>
      <c r="E134" s="291"/>
      <c r="F134" s="291"/>
      <c r="G134" s="291"/>
      <c r="H134" s="291"/>
      <c r="I134" s="291"/>
      <c r="J134" s="291"/>
    </row>
    <row r="135" spans="3:10" ht="13.8" x14ac:dyDescent="0.25">
      <c r="C135" s="29"/>
      <c r="D135" s="291"/>
      <c r="E135" s="291"/>
      <c r="F135" s="291"/>
      <c r="G135" s="291"/>
      <c r="H135" s="291"/>
      <c r="I135" s="291"/>
      <c r="J135" s="291"/>
    </row>
    <row r="136" spans="3:10" ht="13.8" x14ac:dyDescent="0.25">
      <c r="C136" s="29"/>
      <c r="D136" s="291"/>
      <c r="E136" s="291"/>
      <c r="F136" s="291"/>
      <c r="G136" s="291"/>
      <c r="H136" s="291"/>
      <c r="I136" s="291"/>
      <c r="J136" s="291"/>
    </row>
    <row r="137" spans="3:10" ht="13.8" x14ac:dyDescent="0.25">
      <c r="C137" s="29"/>
      <c r="D137" s="291"/>
      <c r="E137" s="291"/>
      <c r="F137" s="291"/>
      <c r="G137" s="291"/>
      <c r="H137" s="291"/>
      <c r="I137" s="291"/>
      <c r="J137" s="291"/>
    </row>
    <row r="138" spans="3:10" ht="13.8" x14ac:dyDescent="0.25">
      <c r="C138" s="29"/>
    </row>
    <row r="139" spans="3:10" ht="13.8" x14ac:dyDescent="0.25">
      <c r="C139" s="29"/>
    </row>
    <row r="140" spans="3:10" ht="13.8" x14ac:dyDescent="0.25">
      <c r="C140" s="29"/>
    </row>
    <row r="141" spans="3:10" ht="13.8" x14ac:dyDescent="0.25">
      <c r="C141" s="29"/>
    </row>
    <row r="142" spans="3:10" ht="13.8" x14ac:dyDescent="0.25">
      <c r="C142" s="29"/>
    </row>
  </sheetData>
  <printOptions horizontalCentered="1"/>
  <pageMargins left="0" right="0" top="0.23958333333333334" bottom="0.71" header="0.33" footer="0.51181102362204722"/>
  <pageSetup paperSize="9" scale="50" orientation="landscape" r:id="rId1"/>
  <headerFooter alignWithMargins="0">
    <oddFooter>&amp;CStrana &amp;P</oddFooter>
  </headerFooter>
  <rowBreaks count="1" manualBreakCount="1">
    <brk id="72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O684"/>
  <sheetViews>
    <sheetView topLeftCell="A307" zoomScaleNormal="100" workbookViewId="0">
      <selection activeCell="A321" sqref="A321:XFD321"/>
    </sheetView>
  </sheetViews>
  <sheetFormatPr defaultRowHeight="13.2" x14ac:dyDescent="0.25"/>
  <cols>
    <col min="1" max="1" width="16.5546875" customWidth="1"/>
    <col min="2" max="2" width="30.44140625" customWidth="1"/>
    <col min="3" max="3" width="12" style="477" customWidth="1"/>
    <col min="4" max="4" width="13.5546875" style="477" customWidth="1"/>
    <col min="5" max="5" width="12" style="253" customWidth="1"/>
    <col min="6" max="6" width="12" style="477" customWidth="1"/>
    <col min="7" max="7" width="14.44140625" style="477" customWidth="1"/>
    <col min="8" max="8" width="12" bestFit="1" customWidth="1"/>
    <col min="9" max="9" width="12" style="413" bestFit="1" customWidth="1"/>
  </cols>
  <sheetData>
    <row r="1" spans="1:9" ht="18" thickBot="1" x14ac:dyDescent="0.35">
      <c r="A1" s="30"/>
      <c r="B1" s="1" t="s">
        <v>60</v>
      </c>
    </row>
    <row r="2" spans="1:9" x14ac:dyDescent="0.25">
      <c r="A2" s="717" t="s">
        <v>61</v>
      </c>
      <c r="B2" s="718"/>
      <c r="C2" s="31" t="s">
        <v>62</v>
      </c>
      <c r="D2" s="31" t="s">
        <v>62</v>
      </c>
      <c r="E2" s="31" t="s">
        <v>63</v>
      </c>
      <c r="F2" s="31" t="s">
        <v>31</v>
      </c>
      <c r="G2" s="31" t="s">
        <v>63</v>
      </c>
      <c r="H2" s="31" t="s">
        <v>63</v>
      </c>
      <c r="I2" s="31" t="s">
        <v>6</v>
      </c>
    </row>
    <row r="3" spans="1:9" ht="21" customHeight="1" thickBot="1" x14ac:dyDescent="0.3">
      <c r="A3" s="719"/>
      <c r="B3" s="720"/>
      <c r="C3" s="32" t="s">
        <v>405</v>
      </c>
      <c r="D3" s="32" t="s">
        <v>436</v>
      </c>
      <c r="E3" s="32" t="s">
        <v>475</v>
      </c>
      <c r="F3" s="32" t="s">
        <v>475</v>
      </c>
      <c r="G3" s="32" t="s">
        <v>513</v>
      </c>
      <c r="H3" s="32" t="s">
        <v>543</v>
      </c>
      <c r="I3" s="32" t="s">
        <v>576</v>
      </c>
    </row>
    <row r="4" spans="1:9" ht="16.8" thickBot="1" x14ac:dyDescent="0.4">
      <c r="A4" s="33" t="s">
        <v>64</v>
      </c>
      <c r="B4" s="673" t="s">
        <v>328</v>
      </c>
      <c r="C4" s="674"/>
      <c r="D4" s="674"/>
      <c r="E4" s="674"/>
      <c r="F4" s="674"/>
      <c r="G4" s="674"/>
      <c r="H4" s="674"/>
      <c r="I4" s="675"/>
    </row>
    <row r="5" spans="1:9" ht="15.6" x14ac:dyDescent="0.3">
      <c r="A5" s="39">
        <v>610</v>
      </c>
      <c r="B5" s="34" t="s">
        <v>65</v>
      </c>
      <c r="C5" s="38">
        <v>71096</v>
      </c>
      <c r="D5" s="38">
        <v>68780</v>
      </c>
      <c r="E5" s="386">
        <v>73000</v>
      </c>
      <c r="F5" s="386">
        <v>73000</v>
      </c>
      <c r="G5" s="386">
        <v>108890</v>
      </c>
      <c r="H5" s="38">
        <v>81500</v>
      </c>
      <c r="I5" s="38">
        <v>81500</v>
      </c>
    </row>
    <row r="6" spans="1:9" ht="15.6" x14ac:dyDescent="0.3">
      <c r="A6" s="39">
        <v>620</v>
      </c>
      <c r="B6" s="40" t="s">
        <v>66</v>
      </c>
      <c r="C6" s="41">
        <v>28111</v>
      </c>
      <c r="D6" s="41">
        <v>31668</v>
      </c>
      <c r="E6" s="380">
        <v>37500</v>
      </c>
      <c r="F6" s="41">
        <v>37500</v>
      </c>
      <c r="G6" s="380">
        <v>51350</v>
      </c>
      <c r="H6" s="41">
        <v>41500</v>
      </c>
      <c r="I6" s="41">
        <v>41500</v>
      </c>
    </row>
    <row r="7" spans="1:9" ht="15.6" x14ac:dyDescent="0.3">
      <c r="A7" s="39">
        <v>630</v>
      </c>
      <c r="B7" s="40" t="s">
        <v>67</v>
      </c>
      <c r="C7" s="41">
        <v>32271</v>
      </c>
      <c r="D7" s="41">
        <v>39828</v>
      </c>
      <c r="E7" s="380">
        <v>54000</v>
      </c>
      <c r="F7" s="41">
        <v>54000</v>
      </c>
      <c r="G7" s="380">
        <v>54000</v>
      </c>
      <c r="H7" s="41">
        <v>54000</v>
      </c>
      <c r="I7" s="41">
        <v>54000</v>
      </c>
    </row>
    <row r="8" spans="1:9" ht="16.2" thickBot="1" x14ac:dyDescent="0.35">
      <c r="A8" s="117">
        <v>640</v>
      </c>
      <c r="B8" s="326" t="s">
        <v>68</v>
      </c>
      <c r="C8" s="103">
        <v>1192</v>
      </c>
      <c r="D8" s="103">
        <v>1206</v>
      </c>
      <c r="E8" s="542">
        <v>1250</v>
      </c>
      <c r="F8" s="542">
        <v>1215</v>
      </c>
      <c r="G8" s="542">
        <v>1250</v>
      </c>
      <c r="H8" s="103">
        <v>1265</v>
      </c>
      <c r="I8" s="103">
        <v>1280</v>
      </c>
    </row>
    <row r="9" spans="1:9" ht="16.8" thickBot="1" x14ac:dyDescent="0.4">
      <c r="A9" s="148"/>
      <c r="B9" s="320" t="s">
        <v>69</v>
      </c>
      <c r="C9" s="49">
        <f>SUM(C5:C8)</f>
        <v>132670</v>
      </c>
      <c r="D9" s="49">
        <f>SUM(D5:D8)</f>
        <v>141482</v>
      </c>
      <c r="E9" s="49">
        <f>SUM(E5:E8)</f>
        <v>165750</v>
      </c>
      <c r="F9" s="49">
        <f t="shared" ref="F9" si="0">SUM(F5:F8)</f>
        <v>165715</v>
      </c>
      <c r="G9" s="49">
        <f>SUM(G5:G8)</f>
        <v>215490</v>
      </c>
      <c r="H9" s="49">
        <f t="shared" ref="H9:I9" si="1">SUM(H5:H8)</f>
        <v>178265</v>
      </c>
      <c r="I9" s="49">
        <f t="shared" si="1"/>
        <v>178280</v>
      </c>
    </row>
    <row r="10" spans="1:9" ht="16.8" thickBot="1" x14ac:dyDescent="0.4">
      <c r="A10" s="50" t="s">
        <v>70</v>
      </c>
      <c r="B10" s="673" t="s">
        <v>329</v>
      </c>
      <c r="C10" s="674"/>
      <c r="D10" s="674"/>
      <c r="E10" s="674"/>
      <c r="F10" s="674"/>
      <c r="G10" s="674"/>
      <c r="H10" s="674"/>
      <c r="I10" s="675"/>
    </row>
    <row r="11" spans="1:9" ht="16.2" thickBot="1" x14ac:dyDescent="0.35">
      <c r="A11" s="111">
        <v>640</v>
      </c>
      <c r="B11" s="325" t="s">
        <v>68</v>
      </c>
      <c r="C11" s="52">
        <v>6675</v>
      </c>
      <c r="D11" s="52">
        <v>9649</v>
      </c>
      <c r="E11" s="52">
        <v>9700</v>
      </c>
      <c r="F11" s="52">
        <v>9100</v>
      </c>
      <c r="G11" s="52">
        <v>9700</v>
      </c>
      <c r="H11" s="52">
        <v>9700</v>
      </c>
      <c r="I11" s="52">
        <v>9700</v>
      </c>
    </row>
    <row r="12" spans="1:9" ht="16.8" thickBot="1" x14ac:dyDescent="0.4">
      <c r="A12" s="328"/>
      <c r="B12" s="47" t="s">
        <v>71</v>
      </c>
      <c r="C12" s="54">
        <f t="shared" ref="C12:I12" si="2">SUM(C11)</f>
        <v>6675</v>
      </c>
      <c r="D12" s="54">
        <f t="shared" si="2"/>
        <v>9649</v>
      </c>
      <c r="E12" s="54">
        <f t="shared" si="2"/>
        <v>9700</v>
      </c>
      <c r="F12" s="54">
        <f t="shared" si="2"/>
        <v>9100</v>
      </c>
      <c r="G12" s="54">
        <f t="shared" si="2"/>
        <v>9700</v>
      </c>
      <c r="H12" s="54">
        <f t="shared" si="2"/>
        <v>9700</v>
      </c>
      <c r="I12" s="54">
        <f t="shared" si="2"/>
        <v>9700</v>
      </c>
    </row>
    <row r="13" spans="1:9" ht="16.2" thickBot="1" x14ac:dyDescent="0.35">
      <c r="A13" s="99"/>
      <c r="B13" s="125" t="s">
        <v>72</v>
      </c>
      <c r="C13" s="57">
        <f t="shared" ref="C13" si="3">SUM(C9+C12)</f>
        <v>139345</v>
      </c>
      <c r="D13" s="57">
        <f>SUM(D9+D12)</f>
        <v>151131</v>
      </c>
      <c r="E13" s="57">
        <f>SUM(E9+E12)</f>
        <v>175450</v>
      </c>
      <c r="F13" s="57">
        <f t="shared" ref="F13" si="4">SUM(F9+F12)</f>
        <v>174815</v>
      </c>
      <c r="G13" s="57">
        <f>SUM(G9+G12)</f>
        <v>225190</v>
      </c>
      <c r="H13" s="57">
        <f>SUM(H9+H12)</f>
        <v>187965</v>
      </c>
      <c r="I13" s="57">
        <f>SUM(I9+I12)</f>
        <v>187980</v>
      </c>
    </row>
    <row r="14" spans="1:9" ht="16.2" thickBot="1" x14ac:dyDescent="0.35">
      <c r="A14" s="46"/>
      <c r="B14" s="353" t="s">
        <v>73</v>
      </c>
      <c r="C14" s="322">
        <v>0</v>
      </c>
      <c r="D14" s="322">
        <v>0</v>
      </c>
      <c r="E14" s="322">
        <v>0</v>
      </c>
      <c r="F14" s="322">
        <v>0</v>
      </c>
      <c r="G14" s="322">
        <v>0</v>
      </c>
      <c r="H14" s="322">
        <v>0</v>
      </c>
      <c r="I14" s="322">
        <v>0</v>
      </c>
    </row>
    <row r="15" spans="1:9" ht="13.8" thickBot="1" x14ac:dyDescent="0.3">
      <c r="A15" s="132"/>
      <c r="B15" s="59" t="s">
        <v>74</v>
      </c>
      <c r="C15" s="62">
        <f t="shared" ref="C15:I15" si="5">SUM(C13:C14)</f>
        <v>139345</v>
      </c>
      <c r="D15" s="62">
        <f>SUM(D13:D14)</f>
        <v>151131</v>
      </c>
      <c r="E15" s="62">
        <f t="shared" si="5"/>
        <v>175450</v>
      </c>
      <c r="F15" s="62">
        <f t="shared" si="5"/>
        <v>174815</v>
      </c>
      <c r="G15" s="62">
        <f t="shared" si="5"/>
        <v>225190</v>
      </c>
      <c r="H15" s="62">
        <f t="shared" si="5"/>
        <v>187965</v>
      </c>
      <c r="I15" s="62">
        <f t="shared" si="5"/>
        <v>187980</v>
      </c>
    </row>
    <row r="16" spans="1:9" ht="13.8" thickBot="1" x14ac:dyDescent="0.3">
      <c r="A16" s="3"/>
      <c r="B16" s="18"/>
    </row>
    <row r="17" spans="1:9" ht="16.5" customHeight="1" x14ac:dyDescent="0.25">
      <c r="A17" s="686" t="s">
        <v>75</v>
      </c>
      <c r="B17" s="687"/>
      <c r="C17" s="31" t="s">
        <v>62</v>
      </c>
      <c r="D17" s="31" t="s">
        <v>62</v>
      </c>
      <c r="E17" s="31" t="s">
        <v>63</v>
      </c>
      <c r="F17" s="31" t="s">
        <v>31</v>
      </c>
      <c r="G17" s="31" t="s">
        <v>63</v>
      </c>
      <c r="H17" s="31" t="s">
        <v>63</v>
      </c>
      <c r="I17" s="31" t="s">
        <v>6</v>
      </c>
    </row>
    <row r="18" spans="1:9" ht="13.8" thickBot="1" x14ac:dyDescent="0.3">
      <c r="A18" s="708"/>
      <c r="B18" s="707"/>
      <c r="C18" s="32" t="s">
        <v>405</v>
      </c>
      <c r="D18" s="32" t="s">
        <v>436</v>
      </c>
      <c r="E18" s="32" t="s">
        <v>475</v>
      </c>
      <c r="F18" s="32" t="s">
        <v>475</v>
      </c>
      <c r="G18" s="32" t="s">
        <v>513</v>
      </c>
      <c r="H18" s="32" t="s">
        <v>543</v>
      </c>
      <c r="I18" s="32" t="s">
        <v>576</v>
      </c>
    </row>
    <row r="19" spans="1:9" ht="16.8" thickBot="1" x14ac:dyDescent="0.4">
      <c r="A19" s="212" t="s">
        <v>330</v>
      </c>
      <c r="B19" s="673" t="s">
        <v>331</v>
      </c>
      <c r="C19" s="674"/>
      <c r="D19" s="674"/>
      <c r="E19" s="674"/>
      <c r="F19" s="674"/>
      <c r="G19" s="674"/>
      <c r="H19" s="674"/>
      <c r="I19" s="675"/>
    </row>
    <row r="20" spans="1:9" ht="15.6" x14ac:dyDescent="0.3">
      <c r="A20" s="146">
        <v>620</v>
      </c>
      <c r="B20" s="154" t="s">
        <v>66</v>
      </c>
      <c r="C20" s="38">
        <v>0</v>
      </c>
      <c r="D20" s="38">
        <v>134</v>
      </c>
      <c r="E20" s="38">
        <v>300</v>
      </c>
      <c r="F20" s="38">
        <v>300</v>
      </c>
      <c r="G20" s="38">
        <v>320</v>
      </c>
      <c r="H20" s="38">
        <v>340</v>
      </c>
      <c r="I20" s="38">
        <v>360</v>
      </c>
    </row>
    <row r="21" spans="1:9" x14ac:dyDescent="0.25">
      <c r="A21" s="147">
        <v>630</v>
      </c>
      <c r="B21" s="327" t="s">
        <v>67</v>
      </c>
      <c r="C21" s="41">
        <v>29776</v>
      </c>
      <c r="D21" s="41">
        <v>28414</v>
      </c>
      <c r="E21" s="41">
        <v>24600</v>
      </c>
      <c r="F21" s="41">
        <v>24600</v>
      </c>
      <c r="G21" s="41">
        <v>25000</v>
      </c>
      <c r="H21" s="41">
        <v>22000</v>
      </c>
      <c r="I21" s="41">
        <v>22000</v>
      </c>
    </row>
    <row r="22" spans="1:9" ht="13.8" thickBot="1" x14ac:dyDescent="0.3">
      <c r="A22" s="180">
        <v>640</v>
      </c>
      <c r="B22" s="330" t="s">
        <v>68</v>
      </c>
      <c r="C22" s="45">
        <v>3700</v>
      </c>
      <c r="D22" s="45">
        <v>1600</v>
      </c>
      <c r="E22" s="45">
        <v>5000</v>
      </c>
      <c r="F22" s="45">
        <v>5000</v>
      </c>
      <c r="G22" s="45">
        <v>5000</v>
      </c>
      <c r="H22" s="45">
        <v>5000</v>
      </c>
      <c r="I22" s="45">
        <v>5000</v>
      </c>
    </row>
    <row r="23" spans="1:9" ht="16.2" thickBot="1" x14ac:dyDescent="0.35">
      <c r="A23" s="354"/>
      <c r="B23" s="125" t="s">
        <v>76</v>
      </c>
      <c r="C23" s="329">
        <f>SUM(C20:C22)</f>
        <v>33476</v>
      </c>
      <c r="D23" s="329">
        <f>SUM(D20:D22)</f>
        <v>30148</v>
      </c>
      <c r="E23" s="329">
        <f>SUM(E20:E22)</f>
        <v>29900</v>
      </c>
      <c r="F23" s="329">
        <f t="shared" ref="F23" si="6">SUM(F20:F22)</f>
        <v>29900</v>
      </c>
      <c r="G23" s="329">
        <f>SUM(G20:G22)</f>
        <v>30320</v>
      </c>
      <c r="H23" s="329">
        <f>SUM(H20:H22)</f>
        <v>27340</v>
      </c>
      <c r="I23" s="329">
        <f>SUM(I20:I22)</f>
        <v>27360</v>
      </c>
    </row>
    <row r="24" spans="1:9" ht="16.2" thickBot="1" x14ac:dyDescent="0.35">
      <c r="A24" s="357"/>
      <c r="B24" s="356" t="s">
        <v>77</v>
      </c>
      <c r="C24" s="66">
        <f>'kap.výdavky 2026-2028'!$E$9</f>
        <v>0</v>
      </c>
      <c r="D24" s="66">
        <f>'kap.výdavky 2026-2028'!$E$9</f>
        <v>0</v>
      </c>
      <c r="E24" s="66">
        <f>'kap.výdavky 2026-2028'!$E$9</f>
        <v>0</v>
      </c>
      <c r="F24" s="66">
        <f>'kap.výdavky 2026-2028'!I$9</f>
        <v>21000</v>
      </c>
      <c r="G24" s="66">
        <f>'kap.výdavky 2026-2028'!$J$9</f>
        <v>5000</v>
      </c>
      <c r="H24" s="66">
        <f>'kap.výdavky 2026-2028'!K$9</f>
        <v>0</v>
      </c>
      <c r="I24" s="66">
        <f>'kap.výdavky 2026-2028'!L$9</f>
        <v>0</v>
      </c>
    </row>
    <row r="25" spans="1:9" ht="16.2" thickBot="1" x14ac:dyDescent="0.35">
      <c r="A25" s="355"/>
      <c r="B25" s="127" t="s">
        <v>78</v>
      </c>
      <c r="C25" s="60">
        <f t="shared" ref="C25:I25" si="7">SUM(C23:C24)</f>
        <v>33476</v>
      </c>
      <c r="D25" s="60">
        <f t="shared" si="7"/>
        <v>30148</v>
      </c>
      <c r="E25" s="60">
        <f t="shared" si="7"/>
        <v>29900</v>
      </c>
      <c r="F25" s="60">
        <f t="shared" si="7"/>
        <v>50900</v>
      </c>
      <c r="G25" s="60">
        <f t="shared" si="7"/>
        <v>35320</v>
      </c>
      <c r="H25" s="60">
        <f t="shared" si="7"/>
        <v>27340</v>
      </c>
      <c r="I25" s="60">
        <f t="shared" si="7"/>
        <v>27360</v>
      </c>
    </row>
    <row r="26" spans="1:9" ht="13.8" thickBot="1" x14ac:dyDescent="0.3">
      <c r="A26" s="3"/>
      <c r="B26" s="3"/>
    </row>
    <row r="27" spans="1:9" ht="16.5" customHeight="1" x14ac:dyDescent="0.25">
      <c r="A27" s="686" t="s">
        <v>79</v>
      </c>
      <c r="B27" s="687"/>
      <c r="C27" s="31" t="s">
        <v>62</v>
      </c>
      <c r="D27" s="31" t="s">
        <v>62</v>
      </c>
      <c r="E27" s="31" t="s">
        <v>63</v>
      </c>
      <c r="F27" s="31" t="s">
        <v>31</v>
      </c>
      <c r="G27" s="31" t="s">
        <v>63</v>
      </c>
      <c r="H27" s="31" t="s">
        <v>63</v>
      </c>
      <c r="I27" s="31" t="s">
        <v>6</v>
      </c>
    </row>
    <row r="28" spans="1:9" ht="13.8" thickBot="1" x14ac:dyDescent="0.3">
      <c r="A28" s="688"/>
      <c r="B28" s="689"/>
      <c r="C28" s="32" t="s">
        <v>405</v>
      </c>
      <c r="D28" s="32" t="s">
        <v>436</v>
      </c>
      <c r="E28" s="32" t="s">
        <v>475</v>
      </c>
      <c r="F28" s="32" t="s">
        <v>475</v>
      </c>
      <c r="G28" s="32" t="s">
        <v>513</v>
      </c>
      <c r="H28" s="32" t="s">
        <v>543</v>
      </c>
      <c r="I28" s="32" t="s">
        <v>576</v>
      </c>
    </row>
    <row r="29" spans="1:9" ht="16.8" thickBot="1" x14ac:dyDescent="0.4">
      <c r="A29" s="71" t="s">
        <v>80</v>
      </c>
      <c r="B29" s="673" t="s">
        <v>332</v>
      </c>
      <c r="C29" s="674"/>
      <c r="D29" s="674"/>
      <c r="E29" s="674"/>
      <c r="F29" s="674"/>
      <c r="G29" s="674"/>
      <c r="H29" s="674"/>
      <c r="I29" s="675"/>
    </row>
    <row r="30" spans="1:9" ht="15.6" x14ac:dyDescent="0.3">
      <c r="A30" s="332">
        <v>620</v>
      </c>
      <c r="B30" s="154" t="s">
        <v>66</v>
      </c>
      <c r="C30" s="41">
        <v>245</v>
      </c>
      <c r="D30" s="41">
        <v>331</v>
      </c>
      <c r="E30" s="197">
        <v>400</v>
      </c>
      <c r="F30" s="197">
        <v>400</v>
      </c>
      <c r="G30" s="197">
        <v>500</v>
      </c>
      <c r="H30" s="124">
        <v>450</v>
      </c>
      <c r="I30" s="124">
        <v>450</v>
      </c>
    </row>
    <row r="31" spans="1:9" ht="15.6" x14ac:dyDescent="0.3">
      <c r="A31" s="39">
        <v>630</v>
      </c>
      <c r="B31" s="74" t="s">
        <v>67</v>
      </c>
      <c r="C31" s="41">
        <v>4779</v>
      </c>
      <c r="D31" s="41">
        <v>3528</v>
      </c>
      <c r="E31" s="621">
        <v>10100</v>
      </c>
      <c r="F31" s="377">
        <v>25100</v>
      </c>
      <c r="G31" s="621">
        <v>11250</v>
      </c>
      <c r="H31" s="622">
        <v>8250</v>
      </c>
      <c r="I31" s="622">
        <v>8250</v>
      </c>
    </row>
    <row r="32" spans="1:9" ht="16.2" thickBot="1" x14ac:dyDescent="0.35">
      <c r="A32" s="117">
        <v>640</v>
      </c>
      <c r="B32" s="155" t="s">
        <v>81</v>
      </c>
      <c r="C32" s="41">
        <v>2100</v>
      </c>
      <c r="D32" s="41">
        <v>1500</v>
      </c>
      <c r="E32" s="333">
        <v>2000</v>
      </c>
      <c r="F32" s="333">
        <v>2000</v>
      </c>
      <c r="G32" s="333">
        <v>2000</v>
      </c>
      <c r="H32" s="58">
        <v>2000</v>
      </c>
      <c r="I32" s="58">
        <v>2000</v>
      </c>
    </row>
    <row r="33" spans="1:9" ht="16.8" thickBot="1" x14ac:dyDescent="0.4">
      <c r="A33" s="46"/>
      <c r="B33" s="195" t="s">
        <v>82</v>
      </c>
      <c r="C33" s="331">
        <f t="shared" ref="C33:I33" si="8">SUM(C30:C32)</f>
        <v>7124</v>
      </c>
      <c r="D33" s="331">
        <f t="shared" si="8"/>
        <v>5359</v>
      </c>
      <c r="E33" s="331">
        <f>SUM(E30:E32)</f>
        <v>12500</v>
      </c>
      <c r="F33" s="331">
        <f t="shared" ref="F33:G33" si="9">SUM(F30:F32)</f>
        <v>27500</v>
      </c>
      <c r="G33" s="331">
        <f t="shared" si="9"/>
        <v>13750</v>
      </c>
      <c r="H33" s="331">
        <f t="shared" si="8"/>
        <v>10700</v>
      </c>
      <c r="I33" s="53">
        <f t="shared" si="8"/>
        <v>10700</v>
      </c>
    </row>
    <row r="34" spans="1:9" ht="15.75" hidden="1" customHeight="1" thickBot="1" x14ac:dyDescent="0.4">
      <c r="A34" s="78" t="s">
        <v>83</v>
      </c>
      <c r="B34" s="673" t="s">
        <v>333</v>
      </c>
      <c r="C34" s="674"/>
      <c r="D34" s="674"/>
      <c r="E34" s="674"/>
      <c r="F34" s="674"/>
      <c r="G34" s="674"/>
      <c r="H34" s="674"/>
      <c r="I34" s="675"/>
    </row>
    <row r="35" spans="1:9" ht="16.2" hidden="1" thickBot="1" x14ac:dyDescent="0.35">
      <c r="A35" s="111">
        <v>640</v>
      </c>
      <c r="B35" s="106" t="s">
        <v>68</v>
      </c>
      <c r="C35" s="198"/>
      <c r="D35" s="198"/>
      <c r="E35" s="198">
        <v>0</v>
      </c>
      <c r="F35" s="198"/>
      <c r="G35" s="198"/>
      <c r="H35" s="107">
        <v>0</v>
      </c>
      <c r="I35" s="107">
        <v>0</v>
      </c>
    </row>
    <row r="36" spans="1:9" ht="16.8" hidden="1" thickBot="1" x14ac:dyDescent="0.4">
      <c r="A36" s="46"/>
      <c r="B36" s="76" t="s">
        <v>84</v>
      </c>
      <c r="C36" s="49"/>
      <c r="D36" s="49"/>
      <c r="E36" s="49">
        <f t="shared" ref="E36:I36" si="10">SUM(E35)</f>
        <v>0</v>
      </c>
      <c r="F36" s="49"/>
      <c r="G36" s="49"/>
      <c r="H36" s="49">
        <f t="shared" si="10"/>
        <v>0</v>
      </c>
      <c r="I36" s="49">
        <f t="shared" si="10"/>
        <v>0</v>
      </c>
    </row>
    <row r="37" spans="1:9" ht="16.8" thickBot="1" x14ac:dyDescent="0.4">
      <c r="A37" s="334" t="s">
        <v>85</v>
      </c>
      <c r="B37" s="673" t="s">
        <v>334</v>
      </c>
      <c r="C37" s="674"/>
      <c r="D37" s="674"/>
      <c r="E37" s="674"/>
      <c r="F37" s="674"/>
      <c r="G37" s="674"/>
      <c r="H37" s="674"/>
      <c r="I37" s="675"/>
    </row>
    <row r="38" spans="1:9" ht="15.6" x14ac:dyDescent="0.3">
      <c r="A38" s="83">
        <v>610</v>
      </c>
      <c r="B38" s="104" t="s">
        <v>86</v>
      </c>
      <c r="C38" s="262">
        <v>2611</v>
      </c>
      <c r="D38" s="262">
        <v>2916</v>
      </c>
      <c r="E38" s="262">
        <v>2900</v>
      </c>
      <c r="F38" s="262">
        <v>3000</v>
      </c>
      <c r="G38" s="262">
        <v>3000</v>
      </c>
      <c r="H38" s="264">
        <v>3000</v>
      </c>
      <c r="I38" s="264">
        <v>3000</v>
      </c>
    </row>
    <row r="39" spans="1:9" ht="15.6" x14ac:dyDescent="0.3">
      <c r="A39" s="39">
        <v>620</v>
      </c>
      <c r="B39" s="74" t="s">
        <v>66</v>
      </c>
      <c r="C39" s="263">
        <v>913</v>
      </c>
      <c r="D39" s="263">
        <v>1048</v>
      </c>
      <c r="E39" s="263">
        <v>1015</v>
      </c>
      <c r="F39" s="263">
        <v>1100</v>
      </c>
      <c r="G39" s="263">
        <v>1040</v>
      </c>
      <c r="H39" s="265">
        <v>1040</v>
      </c>
      <c r="I39" s="265">
        <v>1040</v>
      </c>
    </row>
    <row r="40" spans="1:9" ht="16.2" thickBot="1" x14ac:dyDescent="0.35">
      <c r="A40" s="81">
        <v>630</v>
      </c>
      <c r="B40" s="155" t="s">
        <v>67</v>
      </c>
      <c r="C40" s="335">
        <v>797</v>
      </c>
      <c r="D40" s="335">
        <v>773</v>
      </c>
      <c r="E40" s="335">
        <v>835</v>
      </c>
      <c r="F40" s="335">
        <v>672</v>
      </c>
      <c r="G40" s="335">
        <v>750</v>
      </c>
      <c r="H40" s="266">
        <v>750</v>
      </c>
      <c r="I40" s="266">
        <v>750</v>
      </c>
    </row>
    <row r="41" spans="1:9" ht="16.8" thickBot="1" x14ac:dyDescent="0.4">
      <c r="A41" s="99"/>
      <c r="B41" s="196" t="s">
        <v>87</v>
      </c>
      <c r="C41" s="336">
        <f>SUM(C38:C40)</f>
        <v>4321</v>
      </c>
      <c r="D41" s="336">
        <f>SUM(D38:D40)</f>
        <v>4737</v>
      </c>
      <c r="E41" s="336">
        <f>SUM(E38:E40)</f>
        <v>4750</v>
      </c>
      <c r="F41" s="336">
        <f t="shared" ref="F41:G41" si="11">SUM(F38:F40)</f>
        <v>4772</v>
      </c>
      <c r="G41" s="336">
        <f t="shared" si="11"/>
        <v>4790</v>
      </c>
      <c r="H41" s="336">
        <f t="shared" ref="H41:I41" si="12">SUM(H38:H40)</f>
        <v>4790</v>
      </c>
      <c r="I41" s="336">
        <f t="shared" si="12"/>
        <v>4790</v>
      </c>
    </row>
    <row r="42" spans="1:9" ht="16.8" thickBot="1" x14ac:dyDescent="0.4">
      <c r="A42" s="33" t="s">
        <v>88</v>
      </c>
      <c r="B42" s="673" t="s">
        <v>335</v>
      </c>
      <c r="C42" s="674"/>
      <c r="D42" s="674"/>
      <c r="E42" s="674"/>
      <c r="F42" s="674"/>
      <c r="G42" s="674"/>
      <c r="H42" s="674"/>
      <c r="I42" s="675"/>
    </row>
    <row r="43" spans="1:9" ht="15.6" x14ac:dyDescent="0.3">
      <c r="A43" s="51">
        <v>610</v>
      </c>
      <c r="B43" s="105" t="s">
        <v>86</v>
      </c>
      <c r="C43" s="267">
        <v>709</v>
      </c>
      <c r="D43" s="267">
        <v>649</v>
      </c>
      <c r="E43" s="267">
        <v>580</v>
      </c>
      <c r="F43" s="267">
        <v>580</v>
      </c>
      <c r="G43" s="267">
        <v>590</v>
      </c>
      <c r="H43" s="268">
        <v>590</v>
      </c>
      <c r="I43" s="268">
        <v>590</v>
      </c>
    </row>
    <row r="44" spans="1:9" ht="15.6" x14ac:dyDescent="0.3">
      <c r="A44" s="39">
        <v>620</v>
      </c>
      <c r="B44" s="74" t="s">
        <v>66</v>
      </c>
      <c r="C44" s="269">
        <v>248</v>
      </c>
      <c r="D44" s="269">
        <v>221</v>
      </c>
      <c r="E44" s="269">
        <v>200</v>
      </c>
      <c r="F44" s="269">
        <v>200</v>
      </c>
      <c r="G44" s="269">
        <v>205</v>
      </c>
      <c r="H44" s="270">
        <v>205</v>
      </c>
      <c r="I44" s="270">
        <v>205</v>
      </c>
    </row>
    <row r="45" spans="1:9" ht="16.2" thickBot="1" x14ac:dyDescent="0.35">
      <c r="A45" s="55">
        <v>630</v>
      </c>
      <c r="B45" s="90" t="s">
        <v>67</v>
      </c>
      <c r="C45" s="271">
        <v>0</v>
      </c>
      <c r="D45" s="271">
        <v>12</v>
      </c>
      <c r="E45" s="271">
        <v>100</v>
      </c>
      <c r="F45" s="271">
        <v>118</v>
      </c>
      <c r="G45" s="271">
        <v>110</v>
      </c>
      <c r="H45" s="272">
        <v>110</v>
      </c>
      <c r="I45" s="272">
        <v>110</v>
      </c>
    </row>
    <row r="46" spans="1:9" ht="16.8" thickBot="1" x14ac:dyDescent="0.4">
      <c r="A46" s="111"/>
      <c r="B46" s="71" t="s">
        <v>89</v>
      </c>
      <c r="C46" s="53">
        <f t="shared" ref="C46:I46" si="13">SUM(C43:C45)</f>
        <v>957</v>
      </c>
      <c r="D46" s="53">
        <f t="shared" si="13"/>
        <v>882</v>
      </c>
      <c r="E46" s="53">
        <f>SUM(E43:E45)</f>
        <v>880</v>
      </c>
      <c r="F46" s="53">
        <f t="shared" ref="F46:G46" si="14">SUM(F43:F45)</f>
        <v>898</v>
      </c>
      <c r="G46" s="53">
        <f t="shared" si="14"/>
        <v>905</v>
      </c>
      <c r="H46" s="53">
        <f t="shared" si="13"/>
        <v>905</v>
      </c>
      <c r="I46" s="53">
        <f t="shared" si="13"/>
        <v>905</v>
      </c>
    </row>
    <row r="47" spans="1:9" s="253" customFormat="1" ht="16.8" thickBot="1" x14ac:dyDescent="0.4">
      <c r="A47" s="33" t="s">
        <v>388</v>
      </c>
      <c r="B47" s="676" t="s">
        <v>392</v>
      </c>
      <c r="C47" s="677"/>
      <c r="D47" s="677"/>
      <c r="E47" s="677"/>
      <c r="F47" s="677"/>
      <c r="G47" s="677"/>
      <c r="H47" s="677"/>
      <c r="I47" s="677"/>
    </row>
    <row r="48" spans="1:9" s="253" customFormat="1" ht="15.6" x14ac:dyDescent="0.3">
      <c r="A48" s="51">
        <v>610</v>
      </c>
      <c r="B48" s="105" t="s">
        <v>86</v>
      </c>
      <c r="C48" s="434">
        <v>2973</v>
      </c>
      <c r="D48" s="434">
        <v>2223</v>
      </c>
      <c r="E48" s="434">
        <v>2890</v>
      </c>
      <c r="F48" s="434">
        <v>2500</v>
      </c>
      <c r="G48" s="434">
        <v>2500</v>
      </c>
      <c r="H48" s="434">
        <v>2500</v>
      </c>
      <c r="I48" s="435">
        <v>2500</v>
      </c>
    </row>
    <row r="49" spans="1:9" s="253" customFormat="1" ht="15.6" x14ac:dyDescent="0.3">
      <c r="A49" s="39">
        <v>620</v>
      </c>
      <c r="B49" s="74" t="s">
        <v>66</v>
      </c>
      <c r="C49" s="438">
        <v>1039</v>
      </c>
      <c r="D49" s="438">
        <v>1061</v>
      </c>
      <c r="E49" s="438">
        <v>1010</v>
      </c>
      <c r="F49" s="438">
        <v>903</v>
      </c>
      <c r="G49" s="438">
        <v>900</v>
      </c>
      <c r="H49" s="438">
        <v>900</v>
      </c>
      <c r="I49" s="439">
        <v>900</v>
      </c>
    </row>
    <row r="50" spans="1:9" s="253" customFormat="1" ht="16.2" thickBot="1" x14ac:dyDescent="0.35">
      <c r="A50" s="55">
        <v>630</v>
      </c>
      <c r="B50" s="90" t="s">
        <v>67</v>
      </c>
      <c r="C50" s="436">
        <v>268</v>
      </c>
      <c r="D50" s="436">
        <v>1004</v>
      </c>
      <c r="E50" s="436">
        <v>390</v>
      </c>
      <c r="F50" s="436">
        <v>975</v>
      </c>
      <c r="G50" s="436">
        <v>1000</v>
      </c>
      <c r="H50" s="436">
        <v>1000</v>
      </c>
      <c r="I50" s="437">
        <v>1000</v>
      </c>
    </row>
    <row r="51" spans="1:9" s="253" customFormat="1" ht="16.8" thickBot="1" x14ac:dyDescent="0.4">
      <c r="A51" s="99"/>
      <c r="B51" s="119" t="s">
        <v>89</v>
      </c>
      <c r="C51" s="273">
        <f>SUM(C48:C50)</f>
        <v>4280</v>
      </c>
      <c r="D51" s="273">
        <f>SUM(D48:D50)</f>
        <v>4288</v>
      </c>
      <c r="E51" s="273">
        <f t="shared" ref="E51:H51" si="15">SUM(E48:E50)</f>
        <v>4290</v>
      </c>
      <c r="F51" s="273">
        <f t="shared" si="15"/>
        <v>4378</v>
      </c>
      <c r="G51" s="273">
        <f t="shared" si="15"/>
        <v>4400</v>
      </c>
      <c r="H51" s="273">
        <f t="shared" si="15"/>
        <v>4400</v>
      </c>
      <c r="I51" s="274">
        <f t="shared" ref="I51" si="16">SUM(I48:I50)</f>
        <v>4400</v>
      </c>
    </row>
    <row r="52" spans="1:9" ht="16.2" thickBot="1" x14ac:dyDescent="0.35">
      <c r="A52" s="46"/>
      <c r="B52" s="358" t="s">
        <v>90</v>
      </c>
      <c r="C52" s="80">
        <f>SUM(C33+C36+C41+C46+C51)</f>
        <v>16682</v>
      </c>
      <c r="D52" s="80">
        <f>SUM(D33+D36+D41+D46+D51)</f>
        <v>15266</v>
      </c>
      <c r="E52" s="80">
        <f>SUM(E33+E36+E41+E46+E51)</f>
        <v>22420</v>
      </c>
      <c r="F52" s="80">
        <f>SUM(F33+F36+F41+F46+F51)</f>
        <v>37548</v>
      </c>
      <c r="G52" s="80">
        <f>SUM(G33+G36+G41+G46+G51)</f>
        <v>23845</v>
      </c>
      <c r="H52" s="80">
        <f t="shared" ref="H52:I52" si="17">SUM(H33+H36+H41+H46+H51)</f>
        <v>20795</v>
      </c>
      <c r="I52" s="80">
        <f t="shared" si="17"/>
        <v>20795</v>
      </c>
    </row>
    <row r="53" spans="1:9" ht="16.2" thickBot="1" x14ac:dyDescent="0.35">
      <c r="A53" s="46"/>
      <c r="B53" s="353" t="s">
        <v>91</v>
      </c>
      <c r="C53" s="66">
        <f>'kap.výdavky 2026-2028'!E110</f>
        <v>0</v>
      </c>
      <c r="D53" s="66">
        <f>'kap.výdavky 2026-2028'!F58+'kap.výdavky 2026-2028'!F110</f>
        <v>19404</v>
      </c>
      <c r="E53" s="66">
        <f>'kap.výdavky 2026-2028'!G58+'kap.výdavky 2026-2028'!G110</f>
        <v>5000</v>
      </c>
      <c r="F53" s="619">
        <f>'kap.výdavky 2026-2028'!I$58+'kap.výdavky 2026-2028'!I$110</f>
        <v>3881</v>
      </c>
      <c r="G53" s="619">
        <f>'kap.výdavky 2026-2028'!J$58+'kap.výdavky 2026-2028'!J$110</f>
        <v>0</v>
      </c>
      <c r="H53" s="619">
        <f>'kap.výdavky 2026-2028'!K$58+'kap.výdavky 2026-2028'!K$110</f>
        <v>0</v>
      </c>
      <c r="I53" s="619">
        <f>'kap.výdavky 2026-2028'!L$58+'kap.výdavky 2026-2028'!L$110</f>
        <v>0</v>
      </c>
    </row>
    <row r="54" spans="1:9" ht="16.2" thickBot="1" x14ac:dyDescent="0.35">
      <c r="A54" s="117"/>
      <c r="B54" s="153" t="s">
        <v>92</v>
      </c>
      <c r="C54" s="61">
        <f t="shared" ref="C54:I54" si="18">SUM(C52:C53)</f>
        <v>16682</v>
      </c>
      <c r="D54" s="61">
        <f t="shared" si="18"/>
        <v>34670</v>
      </c>
      <c r="E54" s="61">
        <f>SUM(E52:E53)</f>
        <v>27420</v>
      </c>
      <c r="F54" s="61">
        <f>SUM(F52:F53)</f>
        <v>41429</v>
      </c>
      <c r="G54" s="61">
        <f t="shared" ref="G54" si="19">SUM(G52:G53)</f>
        <v>23845</v>
      </c>
      <c r="H54" s="61">
        <f t="shared" si="18"/>
        <v>20795</v>
      </c>
      <c r="I54" s="61">
        <f t="shared" si="18"/>
        <v>20795</v>
      </c>
    </row>
    <row r="55" spans="1:9" ht="16.2" thickBot="1" x14ac:dyDescent="0.35">
      <c r="A55" s="82"/>
      <c r="B55" s="69"/>
    </row>
    <row r="56" spans="1:9" ht="16.5" customHeight="1" x14ac:dyDescent="0.25">
      <c r="A56" s="686" t="s">
        <v>93</v>
      </c>
      <c r="B56" s="687"/>
      <c r="C56" s="31" t="s">
        <v>62</v>
      </c>
      <c r="D56" s="31" t="s">
        <v>62</v>
      </c>
      <c r="E56" s="31" t="s">
        <v>63</v>
      </c>
      <c r="F56" s="31" t="s">
        <v>31</v>
      </c>
      <c r="G56" s="31" t="s">
        <v>63</v>
      </c>
      <c r="H56" s="31" t="s">
        <v>63</v>
      </c>
      <c r="I56" s="31" t="s">
        <v>6</v>
      </c>
    </row>
    <row r="57" spans="1:9" ht="13.8" thickBot="1" x14ac:dyDescent="0.3">
      <c r="A57" s="688"/>
      <c r="B57" s="689"/>
      <c r="C57" s="32" t="s">
        <v>405</v>
      </c>
      <c r="D57" s="32" t="s">
        <v>436</v>
      </c>
      <c r="E57" s="32" t="s">
        <v>475</v>
      </c>
      <c r="F57" s="32" t="s">
        <v>475</v>
      </c>
      <c r="G57" s="32" t="s">
        <v>513</v>
      </c>
      <c r="H57" s="32" t="s">
        <v>543</v>
      </c>
      <c r="I57" s="32" t="s">
        <v>576</v>
      </c>
    </row>
    <row r="58" spans="1:9" ht="16.8" thickBot="1" x14ac:dyDescent="0.4">
      <c r="A58" s="78" t="s">
        <v>94</v>
      </c>
      <c r="B58" s="673" t="s">
        <v>336</v>
      </c>
      <c r="C58" s="674"/>
      <c r="D58" s="674"/>
      <c r="E58" s="674"/>
      <c r="F58" s="674"/>
      <c r="G58" s="674"/>
      <c r="H58" s="674"/>
      <c r="I58" s="675"/>
    </row>
    <row r="59" spans="1:9" ht="15.6" x14ac:dyDescent="0.3">
      <c r="A59" s="83">
        <v>610</v>
      </c>
      <c r="B59" s="84" t="s">
        <v>95</v>
      </c>
      <c r="C59" s="386">
        <v>10013</v>
      </c>
      <c r="D59" s="386">
        <v>10634</v>
      </c>
      <c r="E59" s="386">
        <v>12800</v>
      </c>
      <c r="F59" s="386">
        <v>12800</v>
      </c>
      <c r="G59" s="386">
        <v>13000</v>
      </c>
      <c r="H59" s="38">
        <v>13000</v>
      </c>
      <c r="I59" s="38">
        <v>13000</v>
      </c>
    </row>
    <row r="60" spans="1:9" ht="15.6" x14ac:dyDescent="0.3">
      <c r="A60" s="39">
        <v>620</v>
      </c>
      <c r="B60" s="85" t="s">
        <v>66</v>
      </c>
      <c r="C60" s="41">
        <v>3008</v>
      </c>
      <c r="D60" s="41">
        <v>3245</v>
      </c>
      <c r="E60" s="380">
        <v>3650</v>
      </c>
      <c r="F60" s="380">
        <v>3650</v>
      </c>
      <c r="G60" s="380">
        <v>3700</v>
      </c>
      <c r="H60" s="41">
        <v>3700</v>
      </c>
      <c r="I60" s="41">
        <v>3700</v>
      </c>
    </row>
    <row r="61" spans="1:9" ht="15.6" x14ac:dyDescent="0.3">
      <c r="A61" s="55">
        <v>630</v>
      </c>
      <c r="B61" s="86" t="s">
        <v>67</v>
      </c>
      <c r="C61" s="473">
        <v>120368</v>
      </c>
      <c r="D61" s="473">
        <v>174732</v>
      </c>
      <c r="E61" s="473">
        <v>176440</v>
      </c>
      <c r="F61" s="473">
        <v>176440</v>
      </c>
      <c r="G61" s="473">
        <v>225730</v>
      </c>
      <c r="H61" s="473">
        <v>170000</v>
      </c>
      <c r="I61" s="473">
        <v>170000</v>
      </c>
    </row>
    <row r="62" spans="1:9" s="477" customFormat="1" ht="16.2" thickBot="1" x14ac:dyDescent="0.35">
      <c r="A62" s="81">
        <v>640</v>
      </c>
      <c r="B62" s="155" t="s">
        <v>68</v>
      </c>
      <c r="C62" s="376">
        <v>0</v>
      </c>
      <c r="D62" s="376">
        <v>0</v>
      </c>
      <c r="E62" s="376">
        <v>100</v>
      </c>
      <c r="F62" s="376">
        <v>0</v>
      </c>
      <c r="G62" s="376">
        <v>200</v>
      </c>
      <c r="H62" s="376">
        <v>200</v>
      </c>
      <c r="I62" s="376">
        <v>200</v>
      </c>
    </row>
    <row r="63" spans="1:9" ht="16.8" thickBot="1" x14ac:dyDescent="0.4">
      <c r="A63" s="46"/>
      <c r="B63" s="76" t="s">
        <v>96</v>
      </c>
      <c r="C63" s="49">
        <f t="shared" ref="C63:I63" si="20">SUM(C59:C62)</f>
        <v>133389</v>
      </c>
      <c r="D63" s="49">
        <f t="shared" si="20"/>
        <v>188611</v>
      </c>
      <c r="E63" s="49">
        <f t="shared" si="20"/>
        <v>192990</v>
      </c>
      <c r="F63" s="49">
        <f t="shared" si="20"/>
        <v>192890</v>
      </c>
      <c r="G63" s="49">
        <f t="shared" si="20"/>
        <v>242630</v>
      </c>
      <c r="H63" s="49">
        <f t="shared" si="20"/>
        <v>186900</v>
      </c>
      <c r="I63" s="49">
        <f t="shared" si="20"/>
        <v>186900</v>
      </c>
    </row>
    <row r="64" spans="1:9" ht="16.8" thickBot="1" x14ac:dyDescent="0.4">
      <c r="A64" s="33" t="s">
        <v>97</v>
      </c>
      <c r="B64" s="673" t="s">
        <v>337</v>
      </c>
      <c r="C64" s="674"/>
      <c r="D64" s="674"/>
      <c r="E64" s="674"/>
      <c r="F64" s="674"/>
      <c r="G64" s="674"/>
      <c r="H64" s="674"/>
      <c r="I64" s="675"/>
    </row>
    <row r="65" spans="1:9" ht="15.6" x14ac:dyDescent="0.3">
      <c r="A65" s="83">
        <v>610</v>
      </c>
      <c r="B65" s="84" t="s">
        <v>95</v>
      </c>
      <c r="C65" s="38">
        <v>16302</v>
      </c>
      <c r="D65" s="38">
        <v>18074</v>
      </c>
      <c r="E65" s="386">
        <v>20800</v>
      </c>
      <c r="F65" s="386">
        <v>20800</v>
      </c>
      <c r="G65" s="386">
        <v>22000</v>
      </c>
      <c r="H65" s="38">
        <v>22000</v>
      </c>
      <c r="I65" s="38">
        <v>22000</v>
      </c>
    </row>
    <row r="66" spans="1:9" ht="15.6" x14ac:dyDescent="0.3">
      <c r="A66" s="39">
        <v>620</v>
      </c>
      <c r="B66" s="85" t="s">
        <v>66</v>
      </c>
      <c r="C66" s="41">
        <v>5171</v>
      </c>
      <c r="D66" s="41">
        <v>6868</v>
      </c>
      <c r="E66" s="380">
        <v>7290</v>
      </c>
      <c r="F66" s="380">
        <v>7290</v>
      </c>
      <c r="G66" s="380">
        <v>7920</v>
      </c>
      <c r="H66" s="41">
        <v>7920</v>
      </c>
      <c r="I66" s="41">
        <v>7920</v>
      </c>
    </row>
    <row r="67" spans="1:9" ht="15.6" x14ac:dyDescent="0.3">
      <c r="A67" s="39">
        <v>630</v>
      </c>
      <c r="B67" s="85" t="s">
        <v>67</v>
      </c>
      <c r="C67" s="380">
        <v>163846</v>
      </c>
      <c r="D67" s="380">
        <v>122024</v>
      </c>
      <c r="E67" s="380">
        <v>148550</v>
      </c>
      <c r="F67" s="380">
        <v>158550</v>
      </c>
      <c r="G67" s="380">
        <v>153550</v>
      </c>
      <c r="H67" s="380">
        <v>120000</v>
      </c>
      <c r="I67" s="380">
        <v>120000</v>
      </c>
    </row>
    <row r="68" spans="1:9" ht="16.2" thickBot="1" x14ac:dyDescent="0.35">
      <c r="A68" s="81">
        <v>640</v>
      </c>
      <c r="B68" s="155" t="s">
        <v>68</v>
      </c>
      <c r="C68" s="45">
        <v>210</v>
      </c>
      <c r="D68" s="45">
        <v>4446</v>
      </c>
      <c r="E68" s="45">
        <v>200</v>
      </c>
      <c r="F68" s="45">
        <v>0</v>
      </c>
      <c r="G68" s="45">
        <v>200</v>
      </c>
      <c r="H68" s="45">
        <v>200</v>
      </c>
      <c r="I68" s="45">
        <v>200</v>
      </c>
    </row>
    <row r="69" spans="1:9" ht="16.8" thickBot="1" x14ac:dyDescent="0.4">
      <c r="A69" s="46"/>
      <c r="B69" s="76" t="s">
        <v>98</v>
      </c>
      <c r="C69" s="49">
        <f t="shared" ref="C69:I69" si="21">SUM(C65:C68)</f>
        <v>185529</v>
      </c>
      <c r="D69" s="49">
        <f t="shared" si="21"/>
        <v>151412</v>
      </c>
      <c r="E69" s="49">
        <f>SUM(E65:E68)</f>
        <v>176840</v>
      </c>
      <c r="F69" s="49">
        <f t="shared" ref="F69" si="22">SUM(F65:F68)</f>
        <v>186640</v>
      </c>
      <c r="G69" s="49">
        <f>SUM(G65:G68)</f>
        <v>183670</v>
      </c>
      <c r="H69" s="49">
        <f t="shared" si="21"/>
        <v>150120</v>
      </c>
      <c r="I69" s="49">
        <f t="shared" si="21"/>
        <v>150120</v>
      </c>
    </row>
    <row r="70" spans="1:9" ht="16.8" thickBot="1" x14ac:dyDescent="0.4">
      <c r="A70" s="33" t="s">
        <v>99</v>
      </c>
      <c r="B70" s="673" t="s">
        <v>338</v>
      </c>
      <c r="C70" s="674"/>
      <c r="D70" s="674"/>
      <c r="E70" s="674"/>
      <c r="F70" s="674"/>
      <c r="G70" s="674"/>
      <c r="H70" s="674"/>
      <c r="I70" s="675"/>
    </row>
    <row r="71" spans="1:9" ht="16.2" thickBot="1" x14ac:dyDescent="0.35">
      <c r="A71" s="362">
        <v>630</v>
      </c>
      <c r="B71" s="106" t="s">
        <v>67</v>
      </c>
      <c r="C71" s="296">
        <v>0</v>
      </c>
      <c r="D71" s="296">
        <v>0</v>
      </c>
      <c r="E71" s="296">
        <v>10000</v>
      </c>
      <c r="F71" s="296">
        <v>0</v>
      </c>
      <c r="G71" s="296">
        <v>10000</v>
      </c>
      <c r="H71" s="296">
        <v>0</v>
      </c>
      <c r="I71" s="296">
        <v>0</v>
      </c>
    </row>
    <row r="72" spans="1:9" ht="16.8" thickBot="1" x14ac:dyDescent="0.4">
      <c r="A72" s="99"/>
      <c r="B72" s="359" t="s">
        <v>100</v>
      </c>
      <c r="C72" s="49">
        <f t="shared" ref="C72:I72" si="23">SUM(C71)</f>
        <v>0</v>
      </c>
      <c r="D72" s="49">
        <f t="shared" si="23"/>
        <v>0</v>
      </c>
      <c r="E72" s="49">
        <f t="shared" si="23"/>
        <v>10000</v>
      </c>
      <c r="F72" s="49">
        <f t="shared" si="23"/>
        <v>0</v>
      </c>
      <c r="G72" s="49">
        <f t="shared" si="23"/>
        <v>10000</v>
      </c>
      <c r="H72" s="49">
        <f t="shared" si="23"/>
        <v>0</v>
      </c>
      <c r="I72" s="49">
        <f t="shared" si="23"/>
        <v>0</v>
      </c>
    </row>
    <row r="73" spans="1:9" ht="16.2" thickBot="1" x14ac:dyDescent="0.35">
      <c r="A73" s="46"/>
      <c r="B73" s="360" t="s">
        <v>101</v>
      </c>
      <c r="C73" s="97">
        <f t="shared" ref="C73:D73" si="24">SUM(C63+C69+C72)</f>
        <v>318918</v>
      </c>
      <c r="D73" s="97">
        <f t="shared" si="24"/>
        <v>340023</v>
      </c>
      <c r="E73" s="97">
        <f>SUM(E63+E69+E72)</f>
        <v>379830</v>
      </c>
      <c r="F73" s="97">
        <f>SUM(F63+F69+F72)</f>
        <v>379530</v>
      </c>
      <c r="G73" s="97">
        <f t="shared" ref="G73:I73" si="25">SUM(G63+G69+G72)</f>
        <v>436300</v>
      </c>
      <c r="H73" s="97">
        <f t="shared" si="25"/>
        <v>337020</v>
      </c>
      <c r="I73" s="97">
        <f t="shared" si="25"/>
        <v>337020</v>
      </c>
    </row>
    <row r="74" spans="1:9" ht="16.2" thickBot="1" x14ac:dyDescent="0.35">
      <c r="A74" s="46"/>
      <c r="B74" s="356" t="s">
        <v>102</v>
      </c>
      <c r="C74" s="297">
        <f>'kap.výdavky 2026-2028'!E10</f>
        <v>7790</v>
      </c>
      <c r="D74" s="297">
        <f>'kap.výdavky 2026-2028'!F53+'kap.výdavky 2026-2028'!F114+'kap.výdavky 2026-2028'!F117</f>
        <v>28955</v>
      </c>
      <c r="E74" s="297">
        <f>'kap.výdavky 2026-2028'!G63+'kap.výdavky 2026-2028'!G64+'kap.výdavky 2026-2028'!G112+'kap.výdavky 2026-2028'!G114+'kap.výdavky 2026-2028'!G116+'kap.výdavky 2026-2028'!G117</f>
        <v>86000</v>
      </c>
      <c r="F74" s="297">
        <f>'kap.výdavky 2026-2028'!I17+'kap.výdavky 2026-2028'!I21+'kap.výdavky 2026-2028'!I63+'kap.výdavky 2026-2028'!I114+'kap.výdavky 2026-2028'!I115+'kap.výdavky 2026-2028'!I116+'kap.výdavky 2026-2028'!I117</f>
        <v>59517</v>
      </c>
      <c r="G74" s="668">
        <f>'kap.výdavky 2026-2028'!J17+'kap.výdavky 2026-2028'!J18+'kap.výdavky 2026-2028'!J19+'kap.výdavky 2026-2028'!J54+'kap.výdavky 2026-2028'!J63+'kap.výdavky 2026-2028'!J112+'kap.výdavky 2026-2028'!J115+'kap.výdavky 2026-2028'!J116+'kap.výdavky 2026-2028'!J117+'kap.výdavky 2026-2028'!J118</f>
        <v>498334</v>
      </c>
      <c r="H74" s="297">
        <f>'kap.výdavky 2026-2028'!K$17+'kap.výdavky 2026-2028'!K$21+'kap.výdavky 2026-2028'!K$112+'kap.výdavky 2026-2028'!K$114+'kap.výdavky 2026-2028'!K$115+'kap.výdavky 2026-2028'!K$116+'kap.výdavky 2026-2028'!K$117</f>
        <v>0</v>
      </c>
      <c r="I74" s="297">
        <f>'kap.výdavky 2026-2028'!L$17+'kap.výdavky 2026-2028'!L$21+'kap.výdavky 2026-2028'!L$112+'kap.výdavky 2026-2028'!L$114+'kap.výdavky 2026-2028'!L$115+'kap.výdavky 2026-2028'!L$116+'kap.výdavky 2026-2028'!L$117</f>
        <v>0</v>
      </c>
    </row>
    <row r="75" spans="1:9" ht="16.2" thickBot="1" x14ac:dyDescent="0.35">
      <c r="A75" s="117"/>
      <c r="B75" s="361" t="s">
        <v>103</v>
      </c>
      <c r="C75" s="62">
        <f t="shared" ref="C75:I75" si="26">SUM(C73:C74)</f>
        <v>326708</v>
      </c>
      <c r="D75" s="62">
        <f t="shared" si="26"/>
        <v>368978</v>
      </c>
      <c r="E75" s="62">
        <f t="shared" si="26"/>
        <v>465830</v>
      </c>
      <c r="F75" s="62">
        <f t="shared" si="26"/>
        <v>439047</v>
      </c>
      <c r="G75" s="62">
        <f>SUM(G73:G74)</f>
        <v>934634</v>
      </c>
      <c r="H75" s="62">
        <f t="shared" si="26"/>
        <v>337020</v>
      </c>
      <c r="I75" s="62">
        <f t="shared" si="26"/>
        <v>337020</v>
      </c>
    </row>
    <row r="76" spans="1:9" ht="13.8" thickBot="1" x14ac:dyDescent="0.3">
      <c r="A76" s="417"/>
    </row>
    <row r="77" spans="1:9" ht="15.75" customHeight="1" x14ac:dyDescent="0.25">
      <c r="A77" s="686" t="s">
        <v>104</v>
      </c>
      <c r="B77" s="687"/>
      <c r="C77" s="31" t="s">
        <v>62</v>
      </c>
      <c r="D77" s="31" t="s">
        <v>62</v>
      </c>
      <c r="E77" s="31" t="s">
        <v>63</v>
      </c>
      <c r="F77" s="31" t="s">
        <v>31</v>
      </c>
      <c r="G77" s="31" t="s">
        <v>63</v>
      </c>
      <c r="H77" s="31" t="s">
        <v>63</v>
      </c>
      <c r="I77" s="31" t="s">
        <v>6</v>
      </c>
    </row>
    <row r="78" spans="1:9" ht="13.8" thickBot="1" x14ac:dyDescent="0.3">
      <c r="A78" s="688"/>
      <c r="B78" s="707"/>
      <c r="C78" s="32" t="s">
        <v>405</v>
      </c>
      <c r="D78" s="32" t="s">
        <v>436</v>
      </c>
      <c r="E78" s="32" t="s">
        <v>475</v>
      </c>
      <c r="F78" s="32" t="s">
        <v>475</v>
      </c>
      <c r="G78" s="32" t="s">
        <v>513</v>
      </c>
      <c r="H78" s="32" t="s">
        <v>543</v>
      </c>
      <c r="I78" s="32" t="s">
        <v>576</v>
      </c>
    </row>
    <row r="79" spans="1:9" ht="16.8" thickBot="1" x14ac:dyDescent="0.4">
      <c r="A79" s="71" t="s">
        <v>339</v>
      </c>
      <c r="B79" s="673" t="s">
        <v>340</v>
      </c>
      <c r="C79" s="674"/>
      <c r="D79" s="674"/>
      <c r="E79" s="674"/>
      <c r="F79" s="674"/>
      <c r="G79" s="674"/>
      <c r="H79" s="674"/>
      <c r="I79" s="675"/>
    </row>
    <row r="80" spans="1:9" ht="15.6" x14ac:dyDescent="0.3">
      <c r="A80" s="83">
        <v>620</v>
      </c>
      <c r="B80" s="84" t="s">
        <v>66</v>
      </c>
      <c r="C80" s="386">
        <v>191</v>
      </c>
      <c r="D80" s="386">
        <v>305</v>
      </c>
      <c r="E80" s="386">
        <v>650</v>
      </c>
      <c r="F80" s="386">
        <v>650</v>
      </c>
      <c r="G80" s="386">
        <v>700</v>
      </c>
      <c r="H80" s="38">
        <v>700</v>
      </c>
      <c r="I80" s="38">
        <v>700</v>
      </c>
    </row>
    <row r="81" spans="1:9" s="477" customFormat="1" ht="16.2" thickBot="1" x14ac:dyDescent="0.35">
      <c r="A81" s="51">
        <v>630</v>
      </c>
      <c r="B81" s="89" t="s">
        <v>67</v>
      </c>
      <c r="C81" s="379">
        <v>67507</v>
      </c>
      <c r="D81" s="379">
        <v>74714</v>
      </c>
      <c r="E81" s="379">
        <v>54200</v>
      </c>
      <c r="F81" s="379">
        <v>54200</v>
      </c>
      <c r="G81" s="657">
        <v>56525</v>
      </c>
      <c r="H81" s="379">
        <v>30000</v>
      </c>
      <c r="I81" s="379">
        <v>30000</v>
      </c>
    </row>
    <row r="82" spans="1:9" ht="16.2" thickBot="1" x14ac:dyDescent="0.35">
      <c r="A82" s="99"/>
      <c r="B82" s="358" t="s">
        <v>105</v>
      </c>
      <c r="C82" s="152">
        <f t="shared" ref="C82:I82" si="27">SUM(C80:C81)</f>
        <v>67698</v>
      </c>
      <c r="D82" s="152">
        <f t="shared" si="27"/>
        <v>75019</v>
      </c>
      <c r="E82" s="152">
        <f t="shared" si="27"/>
        <v>54850</v>
      </c>
      <c r="F82" s="152">
        <f t="shared" si="27"/>
        <v>54850</v>
      </c>
      <c r="G82" s="152">
        <f t="shared" si="27"/>
        <v>57225</v>
      </c>
      <c r="H82" s="152">
        <f t="shared" si="27"/>
        <v>30700</v>
      </c>
      <c r="I82" s="152">
        <f t="shared" si="27"/>
        <v>30700</v>
      </c>
    </row>
    <row r="83" spans="1:9" ht="16.2" thickBot="1" x14ac:dyDescent="0.35">
      <c r="A83" s="46"/>
      <c r="B83" s="353" t="s">
        <v>106</v>
      </c>
      <c r="C83" s="298">
        <f>'kap.výdavky 2026-2028'!$E$120</f>
        <v>20112</v>
      </c>
      <c r="D83" s="298">
        <f>'kap.výdavky 2026-2028'!F66+'kap.výdavky 2026-2028'!F69+'kap.výdavky 2026-2028'!F119+'kap.výdavky 2026-2028'!F120+'kap.výdavky 2026-2028'!F124</f>
        <v>76070</v>
      </c>
      <c r="E83" s="298">
        <f>'kap.výdavky 2026-2028'!G120+'kap.výdavky 2026-2028'!G126+'kap.výdavky 2026-2028'!G127</f>
        <v>55215</v>
      </c>
      <c r="F83" s="298">
        <f>'kap.výdavky 2026-2028'!I$120+'kap.výdavky 2026-2028'!I$121+'kap.výdavky 2026-2028'!I$124+'kap.výdavky 2026-2028'!I$126+'kap.výdavky 2026-2028'!I$127+'kap.výdavky 2026-2028'!I$128+'kap.výdavky 2026-2028'!I$129</f>
        <v>134336</v>
      </c>
      <c r="G83" s="298">
        <f>'kap.výdavky 2026-2028'!J121+'kap.výdavky 2026-2028'!J129</f>
        <v>34000</v>
      </c>
      <c r="H83" s="298">
        <f>'kap.výdavky 2026-2028'!K$120+'kap.výdavky 2026-2028'!K$121+'kap.výdavky 2026-2028'!K$124+'kap.výdavky 2026-2028'!K$126+'kap.výdavky 2026-2028'!K$127+'kap.výdavky 2026-2028'!K$128+'kap.výdavky 2026-2028'!K$129</f>
        <v>0</v>
      </c>
      <c r="I83" s="298">
        <f>'kap.výdavky 2026-2028'!L$120+'kap.výdavky 2026-2028'!L$121+'kap.výdavky 2026-2028'!L$124+'kap.výdavky 2026-2028'!L$126+'kap.výdavky 2026-2028'!L$127+'kap.výdavky 2026-2028'!L$128+'kap.výdavky 2026-2028'!L$129</f>
        <v>0</v>
      </c>
    </row>
    <row r="84" spans="1:9" ht="16.2" thickBot="1" x14ac:dyDescent="0.35">
      <c r="A84" s="117"/>
      <c r="B84" s="153" t="s">
        <v>107</v>
      </c>
      <c r="C84" s="60">
        <f>SUM(C82:C83)</f>
        <v>87810</v>
      </c>
      <c r="D84" s="60">
        <f>SUM(D82:D83)</f>
        <v>151089</v>
      </c>
      <c r="E84" s="60">
        <f t="shared" ref="E84:I84" si="28">SUM(E82:E83)</f>
        <v>110065</v>
      </c>
      <c r="F84" s="60">
        <f t="shared" si="28"/>
        <v>189186</v>
      </c>
      <c r="G84" s="60">
        <f t="shared" si="28"/>
        <v>91225</v>
      </c>
      <c r="H84" s="60">
        <f t="shared" si="28"/>
        <v>30700</v>
      </c>
      <c r="I84" s="60">
        <f t="shared" si="28"/>
        <v>30700</v>
      </c>
    </row>
    <row r="85" spans="1:9" ht="13.8" thickBot="1" x14ac:dyDescent="0.3">
      <c r="A85" s="363"/>
      <c r="B85" s="101"/>
    </row>
    <row r="86" spans="1:9" ht="15.75" customHeight="1" x14ac:dyDescent="0.25">
      <c r="A86" s="717" t="s">
        <v>212</v>
      </c>
      <c r="B86" s="718"/>
      <c r="C86" s="31" t="s">
        <v>62</v>
      </c>
      <c r="D86" s="31" t="s">
        <v>62</v>
      </c>
      <c r="E86" s="31" t="s">
        <v>63</v>
      </c>
      <c r="F86" s="31" t="s">
        <v>31</v>
      </c>
      <c r="G86" s="31" t="s">
        <v>63</v>
      </c>
      <c r="H86" s="31" t="s">
        <v>63</v>
      </c>
      <c r="I86" s="31" t="s">
        <v>6</v>
      </c>
    </row>
    <row r="87" spans="1:9" ht="16.5" customHeight="1" thickBot="1" x14ac:dyDescent="0.3">
      <c r="A87" s="719"/>
      <c r="B87" s="720"/>
      <c r="C87" s="32" t="s">
        <v>405</v>
      </c>
      <c r="D87" s="32" t="s">
        <v>436</v>
      </c>
      <c r="E87" s="32" t="s">
        <v>475</v>
      </c>
      <c r="F87" s="32" t="s">
        <v>475</v>
      </c>
      <c r="G87" s="32" t="s">
        <v>513</v>
      </c>
      <c r="H87" s="32" t="s">
        <v>543</v>
      </c>
      <c r="I87" s="32" t="s">
        <v>576</v>
      </c>
    </row>
    <row r="88" spans="1:9" ht="16.2" thickBot="1" x14ac:dyDescent="0.35">
      <c r="A88" s="338" t="s">
        <v>108</v>
      </c>
      <c r="B88" s="673" t="s">
        <v>341</v>
      </c>
      <c r="C88" s="674"/>
      <c r="D88" s="674"/>
      <c r="E88" s="674"/>
      <c r="F88" s="674"/>
      <c r="G88" s="674"/>
      <c r="H88" s="674"/>
      <c r="I88" s="675"/>
    </row>
    <row r="89" spans="1:9" s="477" customFormat="1" ht="15.6" x14ac:dyDescent="0.3">
      <c r="A89" s="541">
        <v>620</v>
      </c>
      <c r="B89" s="105" t="s">
        <v>66</v>
      </c>
      <c r="C89" s="379">
        <v>0</v>
      </c>
      <c r="D89" s="379">
        <v>445</v>
      </c>
      <c r="E89" s="379">
        <v>0</v>
      </c>
      <c r="F89" s="379">
        <v>0</v>
      </c>
      <c r="G89" s="379">
        <v>0</v>
      </c>
      <c r="H89" s="379">
        <v>0</v>
      </c>
      <c r="I89" s="379">
        <v>0</v>
      </c>
    </row>
    <row r="90" spans="1:9" ht="16.2" thickBot="1" x14ac:dyDescent="0.35">
      <c r="A90" s="46">
        <v>630</v>
      </c>
      <c r="B90" s="276" t="s">
        <v>67</v>
      </c>
      <c r="C90" s="93">
        <v>4901</v>
      </c>
      <c r="D90" s="93">
        <v>95187</v>
      </c>
      <c r="E90" s="378">
        <v>7000</v>
      </c>
      <c r="F90" s="378">
        <v>18543</v>
      </c>
      <c r="G90" s="378">
        <v>15000</v>
      </c>
      <c r="H90" s="93">
        <v>3000</v>
      </c>
      <c r="I90" s="93">
        <v>3000</v>
      </c>
    </row>
    <row r="91" spans="1:9" ht="16.2" thickBot="1" x14ac:dyDescent="0.35">
      <c r="A91" s="339" t="s">
        <v>109</v>
      </c>
      <c r="B91" s="673" t="s">
        <v>342</v>
      </c>
      <c r="C91" s="674"/>
      <c r="D91" s="674"/>
      <c r="E91" s="674"/>
      <c r="F91" s="674"/>
      <c r="G91" s="674"/>
      <c r="H91" s="674"/>
      <c r="I91" s="675"/>
    </row>
    <row r="92" spans="1:9" ht="15.6" x14ac:dyDescent="0.3">
      <c r="A92" s="72">
        <v>620</v>
      </c>
      <c r="B92" s="105" t="s">
        <v>66</v>
      </c>
      <c r="C92" s="379">
        <v>99</v>
      </c>
      <c r="D92" s="379">
        <v>0</v>
      </c>
      <c r="E92" s="379">
        <v>600</v>
      </c>
      <c r="F92" s="379">
        <v>0</v>
      </c>
      <c r="G92" s="379">
        <v>300</v>
      </c>
      <c r="H92" s="379">
        <v>0</v>
      </c>
      <c r="I92" s="379">
        <v>0</v>
      </c>
    </row>
    <row r="93" spans="1:9" ht="16.2" thickBot="1" x14ac:dyDescent="0.35">
      <c r="A93" s="55">
        <v>630</v>
      </c>
      <c r="B93" s="85" t="s">
        <v>67</v>
      </c>
      <c r="C93" s="379">
        <v>48336</v>
      </c>
      <c r="D93" s="379">
        <v>6536</v>
      </c>
      <c r="E93" s="379">
        <v>15500</v>
      </c>
      <c r="F93" s="379">
        <v>17700</v>
      </c>
      <c r="G93" s="379">
        <v>15500</v>
      </c>
      <c r="H93" s="379">
        <v>4000</v>
      </c>
      <c r="I93" s="379">
        <v>4000</v>
      </c>
    </row>
    <row r="94" spans="1:9" ht="16.8" thickBot="1" x14ac:dyDescent="0.4">
      <c r="A94" s="111"/>
      <c r="B94" s="71" t="s">
        <v>110</v>
      </c>
      <c r="C94" s="54">
        <f>SUM(C89:C93)</f>
        <v>53336</v>
      </c>
      <c r="D94" s="54">
        <f>SUM(D89:D93)</f>
        <v>102168</v>
      </c>
      <c r="E94" s="54">
        <f>SUM(E89:E93)</f>
        <v>23100</v>
      </c>
      <c r="F94" s="54">
        <f t="shared" ref="F94" si="29">SUM(F89:F93)</f>
        <v>36243</v>
      </c>
      <c r="G94" s="54">
        <f>SUM(G89:G93)</f>
        <v>30800</v>
      </c>
      <c r="H94" s="54">
        <f>SUM(H89:H93)</f>
        <v>7000</v>
      </c>
      <c r="I94" s="54">
        <f>SUM(I89:I93)</f>
        <v>7000</v>
      </c>
    </row>
    <row r="95" spans="1:9" ht="16.2" thickBot="1" x14ac:dyDescent="0.35">
      <c r="A95" s="340" t="s">
        <v>111</v>
      </c>
      <c r="B95" s="673" t="s">
        <v>343</v>
      </c>
      <c r="C95" s="674"/>
      <c r="D95" s="674"/>
      <c r="E95" s="674"/>
      <c r="F95" s="674"/>
      <c r="G95" s="674"/>
      <c r="H95" s="674"/>
      <c r="I95" s="675"/>
    </row>
    <row r="96" spans="1:9" ht="16.2" thickBot="1" x14ac:dyDescent="0.35">
      <c r="A96" s="99">
        <v>640</v>
      </c>
      <c r="B96" s="106" t="s">
        <v>68</v>
      </c>
      <c r="C96" s="54">
        <v>0</v>
      </c>
      <c r="D96" s="54">
        <v>0</v>
      </c>
      <c r="E96" s="54">
        <v>600</v>
      </c>
      <c r="F96" s="54">
        <v>0</v>
      </c>
      <c r="G96" s="54">
        <v>600</v>
      </c>
      <c r="H96" s="54">
        <v>600</v>
      </c>
      <c r="I96" s="54">
        <v>600</v>
      </c>
    </row>
    <row r="97" spans="1:15" ht="16.2" thickBot="1" x14ac:dyDescent="0.35">
      <c r="A97" s="99"/>
      <c r="B97" s="125" t="s">
        <v>112</v>
      </c>
      <c r="C97" s="57">
        <f t="shared" ref="C97:I97" si="30">SUM(C94+C96)</f>
        <v>53336</v>
      </c>
      <c r="D97" s="57">
        <f t="shared" si="30"/>
        <v>102168</v>
      </c>
      <c r="E97" s="57">
        <f t="shared" si="30"/>
        <v>23700</v>
      </c>
      <c r="F97" s="57">
        <f t="shared" si="30"/>
        <v>36243</v>
      </c>
      <c r="G97" s="57">
        <f t="shared" si="30"/>
        <v>31400</v>
      </c>
      <c r="H97" s="57">
        <f t="shared" si="30"/>
        <v>7600</v>
      </c>
      <c r="I97" s="57">
        <f t="shared" si="30"/>
        <v>7600</v>
      </c>
    </row>
    <row r="98" spans="1:15" ht="16.2" thickBot="1" x14ac:dyDescent="0.35">
      <c r="A98" s="46"/>
      <c r="B98" s="356" t="s">
        <v>113</v>
      </c>
      <c r="C98" s="341">
        <f>'kap.výdavky 2026-2028'!E22+'kap.výdavky 2026-2028'!E26+'kap.výdavky 2026-2028'!E70+'kap.výdavky 2026-2028'!E133</f>
        <v>52011</v>
      </c>
      <c r="D98" s="341">
        <f>'kap.výdavky 2026-2028'!F22+'kap.výdavky 2026-2028'!F130+'kap.výdavky 2026-2028'!F131</f>
        <v>687877</v>
      </c>
      <c r="E98" s="341">
        <f>'kap.výdavky 2026-2028'!G22+'kap.výdavky 2026-2028'!G130+'kap.výdavky 2026-2028'!G131</f>
        <v>10000</v>
      </c>
      <c r="F98" s="341">
        <f>'kap.výdavky 2026-2028'!I$22+'kap.výdavky 2026-2028'!I$25+'kap.výdavky 2026-2028'!I$74</f>
        <v>18527</v>
      </c>
      <c r="G98" s="341">
        <f>'kap.výdavky 2026-2028'!J136</f>
        <v>8000</v>
      </c>
      <c r="H98" s="341">
        <f>'kap.výdavky 2026-2028'!K$22+'kap.výdavky 2026-2028'!K$25+'kap.výdavky 2026-2028'!K$74</f>
        <v>0</v>
      </c>
      <c r="I98" s="341">
        <f>'kap.výdavky 2026-2028'!L$22+'kap.výdavky 2026-2028'!L$25+'kap.výdavky 2026-2028'!L$74</f>
        <v>0</v>
      </c>
    </row>
    <row r="99" spans="1:15" ht="16.2" thickBot="1" x14ac:dyDescent="0.35">
      <c r="A99" s="132"/>
      <c r="B99" s="127" t="s">
        <v>114</v>
      </c>
      <c r="C99" s="60">
        <f>SUM(C97:C98)</f>
        <v>105347</v>
      </c>
      <c r="D99" s="60">
        <f>SUM(D97:D98)</f>
        <v>790045</v>
      </c>
      <c r="E99" s="60">
        <f t="shared" ref="E99:I99" si="31">SUM(E97:E98)</f>
        <v>33700</v>
      </c>
      <c r="F99" s="60">
        <f t="shared" si="31"/>
        <v>54770</v>
      </c>
      <c r="G99" s="60">
        <f t="shared" si="31"/>
        <v>39400</v>
      </c>
      <c r="H99" s="60">
        <f t="shared" si="31"/>
        <v>7600</v>
      </c>
      <c r="I99" s="60">
        <f t="shared" si="31"/>
        <v>7600</v>
      </c>
    </row>
    <row r="100" spans="1:15" ht="16.2" thickBot="1" x14ac:dyDescent="0.35">
      <c r="A100" s="3"/>
      <c r="B100" s="69"/>
    </row>
    <row r="101" spans="1:15" ht="15.75" customHeight="1" x14ac:dyDescent="0.25">
      <c r="A101" s="686" t="s">
        <v>115</v>
      </c>
      <c r="B101" s="687"/>
      <c r="C101" s="31" t="s">
        <v>62</v>
      </c>
      <c r="D101" s="31" t="s">
        <v>62</v>
      </c>
      <c r="E101" s="31" t="s">
        <v>63</v>
      </c>
      <c r="F101" s="31" t="s">
        <v>31</v>
      </c>
      <c r="G101" s="31" t="s">
        <v>63</v>
      </c>
      <c r="H101" s="31" t="s">
        <v>63</v>
      </c>
      <c r="I101" s="31" t="s">
        <v>6</v>
      </c>
    </row>
    <row r="102" spans="1:15" ht="13.8" thickBot="1" x14ac:dyDescent="0.3">
      <c r="A102" s="688"/>
      <c r="B102" s="689"/>
      <c r="C102" s="32" t="s">
        <v>405</v>
      </c>
      <c r="D102" s="32" t="s">
        <v>436</v>
      </c>
      <c r="E102" s="32" t="s">
        <v>475</v>
      </c>
      <c r="F102" s="32" t="s">
        <v>475</v>
      </c>
      <c r="G102" s="32" t="s">
        <v>513</v>
      </c>
      <c r="H102" s="32" t="s">
        <v>543</v>
      </c>
      <c r="I102" s="32" t="s">
        <v>576</v>
      </c>
    </row>
    <row r="103" spans="1:15" ht="16.8" thickBot="1" x14ac:dyDescent="0.4">
      <c r="A103" s="50" t="s">
        <v>116</v>
      </c>
      <c r="B103" s="673" t="s">
        <v>391</v>
      </c>
      <c r="C103" s="674"/>
      <c r="D103" s="674"/>
      <c r="E103" s="674"/>
      <c r="F103" s="674"/>
      <c r="G103" s="674"/>
      <c r="H103" s="674"/>
      <c r="I103" s="675"/>
    </row>
    <row r="104" spans="1:15" ht="15.6" x14ac:dyDescent="0.3">
      <c r="A104" s="83">
        <v>610</v>
      </c>
      <c r="B104" s="84" t="s">
        <v>65</v>
      </c>
      <c r="C104" s="386">
        <v>40977</v>
      </c>
      <c r="D104" s="386">
        <v>39564</v>
      </c>
      <c r="E104" s="386">
        <v>51100</v>
      </c>
      <c r="F104" s="386">
        <v>51000</v>
      </c>
      <c r="G104" s="386">
        <v>51000</v>
      </c>
      <c r="H104" s="38">
        <v>51000</v>
      </c>
      <c r="I104" s="38">
        <v>51000</v>
      </c>
      <c r="J104" s="303"/>
      <c r="K104" s="303"/>
      <c r="L104" s="303"/>
      <c r="M104" s="303"/>
      <c r="N104" s="303"/>
      <c r="O104" s="303"/>
    </row>
    <row r="105" spans="1:15" ht="16.5" customHeight="1" x14ac:dyDescent="0.3">
      <c r="A105" s="546">
        <v>620</v>
      </c>
      <c r="B105" s="85" t="s">
        <v>66</v>
      </c>
      <c r="C105" s="473">
        <v>15181.48</v>
      </c>
      <c r="D105" s="473">
        <v>14395</v>
      </c>
      <c r="E105" s="473">
        <v>19600</v>
      </c>
      <c r="F105" s="473">
        <v>19600</v>
      </c>
      <c r="G105" s="473">
        <v>19600</v>
      </c>
      <c r="H105" s="87">
        <v>18500</v>
      </c>
      <c r="I105" s="87">
        <v>18500</v>
      </c>
      <c r="J105" s="303"/>
      <c r="K105" s="303"/>
      <c r="L105" s="303"/>
      <c r="M105" s="303"/>
      <c r="N105" s="303"/>
      <c r="O105" s="303"/>
    </row>
    <row r="106" spans="1:15" ht="15.75" customHeight="1" x14ac:dyDescent="0.3">
      <c r="A106" s="39">
        <v>630</v>
      </c>
      <c r="B106" s="74" t="s">
        <v>67</v>
      </c>
      <c r="C106" s="380">
        <v>140831</v>
      </c>
      <c r="D106" s="380">
        <v>127742</v>
      </c>
      <c r="E106" s="380">
        <v>102500</v>
      </c>
      <c r="F106" s="380">
        <v>102500</v>
      </c>
      <c r="G106" s="380">
        <v>162500</v>
      </c>
      <c r="H106" s="41">
        <v>60000</v>
      </c>
      <c r="I106" s="41">
        <v>60000</v>
      </c>
      <c r="J106" s="303"/>
      <c r="K106" s="303"/>
      <c r="L106" s="303"/>
      <c r="M106" s="303"/>
      <c r="N106" s="303"/>
      <c r="O106" s="303"/>
    </row>
    <row r="107" spans="1:15" ht="16.2" thickBot="1" x14ac:dyDescent="0.35">
      <c r="A107" s="117">
        <v>640</v>
      </c>
      <c r="B107" s="342" t="s">
        <v>68</v>
      </c>
      <c r="C107" s="103">
        <v>139</v>
      </c>
      <c r="D107" s="103">
        <v>0</v>
      </c>
      <c r="E107" s="542">
        <v>100</v>
      </c>
      <c r="F107" s="103">
        <v>200</v>
      </c>
      <c r="G107" s="542">
        <v>200</v>
      </c>
      <c r="H107" s="103">
        <v>200</v>
      </c>
      <c r="I107" s="103">
        <v>200</v>
      </c>
    </row>
    <row r="108" spans="1:15" ht="16.8" thickBot="1" x14ac:dyDescent="0.4">
      <c r="A108" s="117">
        <v>810</v>
      </c>
      <c r="B108" s="359" t="s">
        <v>117</v>
      </c>
      <c r="C108" s="54">
        <f t="shared" ref="C108:I108" si="32">SUM(C104:C107)</f>
        <v>197128.47999999998</v>
      </c>
      <c r="D108" s="54">
        <f t="shared" si="32"/>
        <v>181701</v>
      </c>
      <c r="E108" s="54">
        <f>SUM(E104:E107)</f>
        <v>173300</v>
      </c>
      <c r="F108" s="54">
        <f t="shared" ref="F108" si="33">SUM(F104:F107)</f>
        <v>173300</v>
      </c>
      <c r="G108" s="54">
        <f>SUM(G104:G107)</f>
        <v>233300</v>
      </c>
      <c r="H108" s="54">
        <f t="shared" si="32"/>
        <v>129700</v>
      </c>
      <c r="I108" s="54">
        <f t="shared" si="32"/>
        <v>129700</v>
      </c>
    </row>
    <row r="109" spans="1:15" ht="13.8" thickBot="1" x14ac:dyDescent="0.3">
      <c r="A109" s="277"/>
      <c r="B109" s="278"/>
      <c r="C109" s="278"/>
      <c r="D109" s="278"/>
      <c r="E109" s="278"/>
      <c r="F109" s="278"/>
      <c r="G109" s="278"/>
      <c r="H109" s="279"/>
      <c r="I109" s="279"/>
    </row>
    <row r="110" spans="1:15" ht="16.2" thickBot="1" x14ac:dyDescent="0.35">
      <c r="A110" s="727" t="s">
        <v>344</v>
      </c>
      <c r="B110" s="728"/>
      <c r="C110" s="728"/>
      <c r="D110" s="728"/>
      <c r="E110" s="728"/>
      <c r="F110" s="728"/>
      <c r="G110" s="728"/>
      <c r="H110" s="728"/>
      <c r="I110" s="729"/>
    </row>
    <row r="111" spans="1:15" ht="16.2" thickBot="1" x14ac:dyDescent="0.35">
      <c r="A111" s="590">
        <v>640</v>
      </c>
      <c r="B111" s="591" t="s">
        <v>68</v>
      </c>
      <c r="C111" s="595">
        <v>127719</v>
      </c>
      <c r="D111" s="595">
        <v>115000</v>
      </c>
      <c r="E111" s="595">
        <v>115000</v>
      </c>
      <c r="F111" s="595">
        <v>115000</v>
      </c>
      <c r="G111" s="661">
        <v>100000</v>
      </c>
      <c r="H111" s="595">
        <v>0</v>
      </c>
      <c r="I111" s="595">
        <v>0</v>
      </c>
    </row>
    <row r="112" spans="1:15" s="477" customFormat="1" ht="13.8" thickBot="1" x14ac:dyDescent="0.3">
      <c r="A112" s="690" t="s">
        <v>560</v>
      </c>
      <c r="B112" s="691"/>
      <c r="C112" s="691"/>
      <c r="D112" s="691"/>
      <c r="E112" s="691"/>
      <c r="F112" s="691"/>
      <c r="G112" s="691"/>
      <c r="H112" s="691"/>
      <c r="I112" s="692"/>
    </row>
    <row r="113" spans="1:9" ht="16.2" thickBot="1" x14ac:dyDescent="0.35">
      <c r="A113" s="583">
        <v>640</v>
      </c>
      <c r="B113" s="596" t="s">
        <v>68</v>
      </c>
      <c r="C113" s="597">
        <v>29500</v>
      </c>
      <c r="D113" s="597">
        <v>29500</v>
      </c>
      <c r="E113" s="597">
        <v>29500</v>
      </c>
      <c r="F113" s="597">
        <v>29500</v>
      </c>
      <c r="G113" s="662">
        <v>25700</v>
      </c>
      <c r="H113" s="597">
        <v>0</v>
      </c>
      <c r="I113" s="597">
        <v>0</v>
      </c>
    </row>
    <row r="114" spans="1:9" ht="13.8" thickBot="1" x14ac:dyDescent="0.3">
      <c r="A114" s="730" t="s">
        <v>345</v>
      </c>
      <c r="B114" s="731"/>
      <c r="C114" s="731"/>
      <c r="D114" s="731"/>
      <c r="E114" s="731"/>
      <c r="F114" s="731"/>
      <c r="G114" s="731"/>
      <c r="H114" s="731"/>
      <c r="I114" s="732"/>
    </row>
    <row r="115" spans="1:9" ht="16.2" thickBot="1" x14ac:dyDescent="0.35">
      <c r="A115" s="590">
        <v>640</v>
      </c>
      <c r="B115" s="591" t="s">
        <v>68</v>
      </c>
      <c r="C115" s="595">
        <v>10553</v>
      </c>
      <c r="D115" s="595">
        <v>11800</v>
      </c>
      <c r="E115" s="595">
        <v>11800</v>
      </c>
      <c r="F115" s="595">
        <v>11800</v>
      </c>
      <c r="G115" s="661">
        <v>10300</v>
      </c>
      <c r="H115" s="595">
        <v>0</v>
      </c>
      <c r="I115" s="595">
        <v>0</v>
      </c>
    </row>
    <row r="116" spans="1:9" ht="13.8" thickBot="1" x14ac:dyDescent="0.3">
      <c r="A116" s="690" t="s">
        <v>346</v>
      </c>
      <c r="B116" s="691"/>
      <c r="C116" s="691"/>
      <c r="D116" s="691"/>
      <c r="E116" s="691"/>
      <c r="F116" s="691"/>
      <c r="G116" s="691"/>
      <c r="H116" s="691"/>
      <c r="I116" s="692"/>
    </row>
    <row r="117" spans="1:9" ht="16.2" thickBot="1" x14ac:dyDescent="0.35">
      <c r="A117" s="590">
        <v>640</v>
      </c>
      <c r="B117" s="591" t="s">
        <v>68</v>
      </c>
      <c r="C117" s="592">
        <v>250</v>
      </c>
      <c r="D117" s="592">
        <v>2000</v>
      </c>
      <c r="E117" s="592">
        <v>2000</v>
      </c>
      <c r="F117" s="592">
        <v>2000</v>
      </c>
      <c r="G117" s="663">
        <v>1750</v>
      </c>
      <c r="H117" s="592">
        <v>0</v>
      </c>
      <c r="I117" s="592">
        <v>0</v>
      </c>
    </row>
    <row r="118" spans="1:9" ht="13.8" thickBot="1" x14ac:dyDescent="0.3">
      <c r="A118" s="690" t="s">
        <v>459</v>
      </c>
      <c r="B118" s="691"/>
      <c r="C118" s="691"/>
      <c r="D118" s="691"/>
      <c r="E118" s="691"/>
      <c r="F118" s="691"/>
      <c r="G118" s="691"/>
      <c r="H118" s="691"/>
      <c r="I118" s="692"/>
    </row>
    <row r="119" spans="1:9" ht="16.2" thickBot="1" x14ac:dyDescent="0.35">
      <c r="A119" s="590">
        <v>640</v>
      </c>
      <c r="B119" s="591" t="s">
        <v>68</v>
      </c>
      <c r="C119" s="592">
        <v>3276</v>
      </c>
      <c r="D119" s="592">
        <v>3300</v>
      </c>
      <c r="E119" s="592">
        <v>3000</v>
      </c>
      <c r="F119" s="592">
        <v>3000</v>
      </c>
      <c r="G119" s="663">
        <v>2650</v>
      </c>
      <c r="H119" s="592">
        <v>0</v>
      </c>
      <c r="I119" s="592">
        <v>0</v>
      </c>
    </row>
    <row r="120" spans="1:9" ht="13.8" thickBot="1" x14ac:dyDescent="0.3">
      <c r="A120" s="690" t="s">
        <v>347</v>
      </c>
      <c r="B120" s="691"/>
      <c r="C120" s="691"/>
      <c r="D120" s="691"/>
      <c r="E120" s="691"/>
      <c r="F120" s="691"/>
      <c r="G120" s="691"/>
      <c r="H120" s="691"/>
      <c r="I120" s="692"/>
    </row>
    <row r="121" spans="1:9" ht="16.2" thickBot="1" x14ac:dyDescent="0.35">
      <c r="A121" s="590">
        <v>640</v>
      </c>
      <c r="B121" s="591" t="s">
        <v>68</v>
      </c>
      <c r="C121" s="592">
        <v>2463</v>
      </c>
      <c r="D121" s="592">
        <v>2500</v>
      </c>
      <c r="E121" s="592">
        <v>2000</v>
      </c>
      <c r="F121" s="592">
        <v>2000</v>
      </c>
      <c r="G121" s="663">
        <v>1750</v>
      </c>
      <c r="H121" s="592">
        <v>0</v>
      </c>
      <c r="I121" s="592">
        <v>0</v>
      </c>
    </row>
    <row r="122" spans="1:9" ht="13.8" thickBot="1" x14ac:dyDescent="0.3">
      <c r="A122" s="690" t="s">
        <v>348</v>
      </c>
      <c r="B122" s="691"/>
      <c r="C122" s="691"/>
      <c r="D122" s="691"/>
      <c r="E122" s="691"/>
      <c r="F122" s="691"/>
      <c r="G122" s="691"/>
      <c r="H122" s="691"/>
      <c r="I122" s="692"/>
    </row>
    <row r="123" spans="1:9" ht="16.2" thickBot="1" x14ac:dyDescent="0.35">
      <c r="A123" s="589">
        <v>640</v>
      </c>
      <c r="B123" s="593" t="s">
        <v>68</v>
      </c>
      <c r="C123" s="594">
        <v>0</v>
      </c>
      <c r="D123" s="594">
        <v>0</v>
      </c>
      <c r="E123" s="594">
        <v>0</v>
      </c>
      <c r="F123" s="594">
        <v>0</v>
      </c>
      <c r="G123" s="594">
        <v>0</v>
      </c>
      <c r="H123" s="594">
        <v>0</v>
      </c>
      <c r="I123" s="594">
        <v>0</v>
      </c>
    </row>
    <row r="124" spans="1:9" ht="16.2" thickBot="1" x14ac:dyDescent="0.35">
      <c r="A124" s="82"/>
      <c r="B124" s="79"/>
    </row>
    <row r="125" spans="1:9" ht="16.5" customHeight="1" x14ac:dyDescent="0.25">
      <c r="A125" s="733" t="s">
        <v>349</v>
      </c>
      <c r="B125" s="734"/>
      <c r="C125" s="31" t="s">
        <v>62</v>
      </c>
      <c r="D125" s="31" t="s">
        <v>62</v>
      </c>
      <c r="E125" s="31" t="s">
        <v>63</v>
      </c>
      <c r="F125" s="31" t="s">
        <v>31</v>
      </c>
      <c r="G125" s="31" t="s">
        <v>63</v>
      </c>
      <c r="H125" s="31" t="s">
        <v>63</v>
      </c>
      <c r="I125" s="31" t="s">
        <v>6</v>
      </c>
    </row>
    <row r="126" spans="1:9" ht="13.8" thickBot="1" x14ac:dyDescent="0.3">
      <c r="A126" s="735"/>
      <c r="B126" s="736"/>
      <c r="C126" s="32" t="s">
        <v>405</v>
      </c>
      <c r="D126" s="32" t="s">
        <v>436</v>
      </c>
      <c r="E126" s="32" t="s">
        <v>475</v>
      </c>
      <c r="F126" s="32" t="s">
        <v>475</v>
      </c>
      <c r="G126" s="32" t="s">
        <v>513</v>
      </c>
      <c r="H126" s="32" t="s">
        <v>543</v>
      </c>
      <c r="I126" s="32" t="s">
        <v>576</v>
      </c>
    </row>
    <row r="127" spans="1:9" ht="15.6" x14ac:dyDescent="0.3">
      <c r="A127" s="51">
        <v>610</v>
      </c>
      <c r="B127" s="89" t="s">
        <v>65</v>
      </c>
      <c r="C127" s="38">
        <v>12695</v>
      </c>
      <c r="D127" s="38">
        <v>13597</v>
      </c>
      <c r="E127" s="386">
        <v>15100</v>
      </c>
      <c r="F127" s="386">
        <v>15100</v>
      </c>
      <c r="G127" s="386">
        <v>16500</v>
      </c>
      <c r="H127" s="38">
        <v>16500</v>
      </c>
      <c r="I127" s="38">
        <v>16500</v>
      </c>
    </row>
    <row r="128" spans="1:9" ht="15.6" x14ac:dyDescent="0.3">
      <c r="A128" s="39">
        <v>620</v>
      </c>
      <c r="B128" s="40" t="s">
        <v>66</v>
      </c>
      <c r="C128" s="41">
        <v>4414</v>
      </c>
      <c r="D128" s="41">
        <v>4689</v>
      </c>
      <c r="E128" s="380">
        <v>6600</v>
      </c>
      <c r="F128" s="380">
        <v>6600</v>
      </c>
      <c r="G128" s="380">
        <v>6700</v>
      </c>
      <c r="H128" s="41">
        <v>6700</v>
      </c>
      <c r="I128" s="41">
        <v>6700</v>
      </c>
    </row>
    <row r="129" spans="1:9" ht="15.6" x14ac:dyDescent="0.3">
      <c r="A129" s="39">
        <v>630</v>
      </c>
      <c r="B129" s="145" t="s">
        <v>67</v>
      </c>
      <c r="C129" s="41">
        <v>9952</v>
      </c>
      <c r="D129" s="41">
        <v>4482</v>
      </c>
      <c r="E129" s="380">
        <v>9500</v>
      </c>
      <c r="F129" s="380">
        <v>9500</v>
      </c>
      <c r="G129" s="380">
        <v>9500</v>
      </c>
      <c r="H129" s="41">
        <v>9000</v>
      </c>
      <c r="I129" s="41">
        <v>9000</v>
      </c>
    </row>
    <row r="130" spans="1:9" ht="16.2" thickBot="1" x14ac:dyDescent="0.35">
      <c r="A130" s="46">
        <v>640</v>
      </c>
      <c r="B130" s="109" t="s">
        <v>68</v>
      </c>
      <c r="C130" s="87">
        <v>0</v>
      </c>
      <c r="D130" s="87">
        <v>0</v>
      </c>
      <c r="E130" s="87">
        <v>100</v>
      </c>
      <c r="F130" s="87">
        <v>100</v>
      </c>
      <c r="G130" s="87">
        <v>200</v>
      </c>
      <c r="H130" s="87">
        <v>200</v>
      </c>
      <c r="I130" s="87">
        <v>200</v>
      </c>
    </row>
    <row r="131" spans="1:9" ht="16.2" thickBot="1" x14ac:dyDescent="0.35">
      <c r="A131" s="111"/>
      <c r="B131" s="108" t="s">
        <v>118</v>
      </c>
      <c r="C131" s="246">
        <f t="shared" ref="C131:I131" si="34">SUM(C127:C130)</f>
        <v>27061</v>
      </c>
      <c r="D131" s="246">
        <f t="shared" si="34"/>
        <v>22768</v>
      </c>
      <c r="E131" s="246">
        <f>SUM(E127:E130)</f>
        <v>31300</v>
      </c>
      <c r="F131" s="246">
        <f t="shared" ref="F131:G131" si="35">SUM(F127:F130)</f>
        <v>31300</v>
      </c>
      <c r="G131" s="246">
        <f t="shared" si="35"/>
        <v>32900</v>
      </c>
      <c r="H131" s="246">
        <f t="shared" si="34"/>
        <v>32400</v>
      </c>
      <c r="I131" s="246">
        <f t="shared" si="34"/>
        <v>32400</v>
      </c>
    </row>
    <row r="132" spans="1:9" ht="13.8" thickBot="1" x14ac:dyDescent="0.3">
      <c r="A132" s="721" t="s">
        <v>350</v>
      </c>
      <c r="B132" s="722"/>
      <c r="C132" s="722"/>
      <c r="D132" s="722"/>
      <c r="E132" s="722"/>
      <c r="F132" s="722"/>
      <c r="G132" s="722"/>
      <c r="H132" s="722"/>
      <c r="I132" s="723"/>
    </row>
    <row r="133" spans="1:9" ht="16.2" thickBot="1" x14ac:dyDescent="0.35">
      <c r="A133" s="454">
        <v>640</v>
      </c>
      <c r="B133" s="578" t="s">
        <v>68</v>
      </c>
      <c r="C133" s="456">
        <v>6000</v>
      </c>
      <c r="D133" s="456">
        <v>6000</v>
      </c>
      <c r="E133" s="456">
        <v>6000</v>
      </c>
      <c r="F133" s="456">
        <v>6000</v>
      </c>
      <c r="G133" s="666">
        <v>5250</v>
      </c>
      <c r="H133" s="636">
        <v>0</v>
      </c>
      <c r="I133" s="636">
        <v>0</v>
      </c>
    </row>
    <row r="134" spans="1:9" ht="13.8" thickBot="1" x14ac:dyDescent="0.3">
      <c r="A134" s="724" t="s">
        <v>458</v>
      </c>
      <c r="B134" s="725"/>
      <c r="C134" s="725"/>
      <c r="D134" s="725"/>
      <c r="E134" s="725"/>
      <c r="F134" s="725"/>
      <c r="G134" s="725"/>
      <c r="H134" s="725"/>
      <c r="I134" s="726"/>
    </row>
    <row r="135" spans="1:9" ht="16.2" thickBot="1" x14ac:dyDescent="0.35">
      <c r="A135" s="579">
        <v>640</v>
      </c>
      <c r="B135" s="580" t="s">
        <v>68</v>
      </c>
      <c r="C135" s="440">
        <v>13871</v>
      </c>
      <c r="D135" s="440">
        <v>14000</v>
      </c>
      <c r="E135" s="440">
        <v>10000</v>
      </c>
      <c r="F135" s="440">
        <v>10000</v>
      </c>
      <c r="G135" s="667">
        <v>8700</v>
      </c>
      <c r="H135" s="637">
        <v>0</v>
      </c>
      <c r="I135" s="637">
        <v>0</v>
      </c>
    </row>
    <row r="136" spans="1:9" ht="13.8" thickBot="1" x14ac:dyDescent="0.3">
      <c r="A136" s="678" t="s">
        <v>351</v>
      </c>
      <c r="B136" s="679"/>
      <c r="C136" s="679"/>
      <c r="D136" s="679"/>
      <c r="E136" s="679"/>
      <c r="F136" s="679"/>
      <c r="G136" s="679"/>
      <c r="H136" s="679"/>
      <c r="I136" s="680"/>
    </row>
    <row r="137" spans="1:9" ht="16.2" thickBot="1" x14ac:dyDescent="0.35">
      <c r="A137" s="581">
        <v>640</v>
      </c>
      <c r="B137" s="582" t="s">
        <v>119</v>
      </c>
      <c r="C137" s="456">
        <v>6000</v>
      </c>
      <c r="D137" s="456">
        <v>6000</v>
      </c>
      <c r="E137" s="456">
        <v>6000</v>
      </c>
      <c r="F137" s="456">
        <v>6000</v>
      </c>
      <c r="G137" s="666">
        <v>5250</v>
      </c>
      <c r="H137" s="636">
        <v>0</v>
      </c>
      <c r="I137" s="636">
        <v>0</v>
      </c>
    </row>
    <row r="138" spans="1:9" ht="13.8" thickBot="1" x14ac:dyDescent="0.3">
      <c r="A138" s="690" t="s">
        <v>352</v>
      </c>
      <c r="B138" s="691"/>
      <c r="C138" s="691"/>
      <c r="D138" s="691"/>
      <c r="E138" s="691"/>
      <c r="F138" s="691"/>
      <c r="G138" s="691"/>
      <c r="H138" s="691"/>
      <c r="I138" s="692"/>
    </row>
    <row r="139" spans="1:9" ht="16.2" thickBot="1" x14ac:dyDescent="0.35">
      <c r="A139" s="583">
        <v>640</v>
      </c>
      <c r="B139" s="584" t="s">
        <v>68</v>
      </c>
      <c r="C139" s="585">
        <v>3000</v>
      </c>
      <c r="D139" s="585">
        <v>3000</v>
      </c>
      <c r="E139" s="585">
        <v>3000</v>
      </c>
      <c r="F139" s="585">
        <v>3000</v>
      </c>
      <c r="G139" s="664">
        <v>2650</v>
      </c>
      <c r="H139" s="585">
        <v>0</v>
      </c>
      <c r="I139" s="585">
        <v>0</v>
      </c>
    </row>
    <row r="140" spans="1:9" ht="13.8" hidden="1" thickBot="1" x14ac:dyDescent="0.3">
      <c r="A140" s="693" t="s">
        <v>353</v>
      </c>
      <c r="B140" s="694"/>
      <c r="C140" s="694"/>
      <c r="D140" s="694"/>
      <c r="E140" s="694"/>
      <c r="F140" s="694"/>
      <c r="G140" s="694"/>
      <c r="H140" s="694"/>
      <c r="I140" s="695"/>
    </row>
    <row r="141" spans="1:9" ht="16.2" hidden="1" thickBot="1" x14ac:dyDescent="0.35">
      <c r="A141" s="454">
        <v>640</v>
      </c>
      <c r="B141" s="455" t="s">
        <v>68</v>
      </c>
      <c r="C141" s="456"/>
      <c r="D141" s="456"/>
      <c r="E141" s="456"/>
      <c r="F141" s="456"/>
      <c r="G141" s="456"/>
      <c r="H141" s="456"/>
      <c r="I141" s="456"/>
    </row>
    <row r="142" spans="1:9" s="413" customFormat="1" ht="13.8" thickBot="1" x14ac:dyDescent="0.3">
      <c r="A142" s="693" t="s">
        <v>474</v>
      </c>
      <c r="B142" s="694"/>
      <c r="C142" s="694"/>
      <c r="D142" s="694"/>
      <c r="E142" s="694"/>
      <c r="F142" s="694"/>
      <c r="G142" s="694"/>
      <c r="H142" s="694"/>
      <c r="I142" s="695"/>
    </row>
    <row r="143" spans="1:9" s="413" customFormat="1" ht="16.2" thickBot="1" x14ac:dyDescent="0.35">
      <c r="A143" s="454">
        <v>640</v>
      </c>
      <c r="B143" s="455" t="s">
        <v>68</v>
      </c>
      <c r="C143" s="456">
        <v>0</v>
      </c>
      <c r="D143" s="456">
        <v>0</v>
      </c>
      <c r="E143" s="456">
        <v>0</v>
      </c>
      <c r="F143" s="456">
        <v>0</v>
      </c>
      <c r="G143" s="456">
        <v>0</v>
      </c>
      <c r="H143" s="456">
        <v>0</v>
      </c>
      <c r="I143" s="456">
        <v>0</v>
      </c>
    </row>
    <row r="144" spans="1:9" s="477" customFormat="1" ht="13.8" thickBot="1" x14ac:dyDescent="0.3">
      <c r="A144" s="737" t="s">
        <v>532</v>
      </c>
      <c r="B144" s="738"/>
      <c r="C144" s="738"/>
      <c r="D144" s="738"/>
      <c r="E144" s="738"/>
      <c r="F144" s="738"/>
      <c r="G144" s="738"/>
      <c r="H144" s="738"/>
      <c r="I144" s="739"/>
    </row>
    <row r="145" spans="1:9" s="477" customFormat="1" ht="16.2" thickBot="1" x14ac:dyDescent="0.35">
      <c r="A145" s="589">
        <v>640</v>
      </c>
      <c r="B145" s="280" t="s">
        <v>68</v>
      </c>
      <c r="C145" s="585">
        <v>1821</v>
      </c>
      <c r="D145" s="585">
        <v>2000</v>
      </c>
      <c r="E145" s="585">
        <v>3000</v>
      </c>
      <c r="F145" s="585">
        <v>3000</v>
      </c>
      <c r="G145" s="664">
        <v>2650</v>
      </c>
      <c r="H145" s="585">
        <v>0</v>
      </c>
      <c r="I145" s="585">
        <v>0</v>
      </c>
    </row>
    <row r="146" spans="1:9" ht="16.2" thickBot="1" x14ac:dyDescent="0.35">
      <c r="A146" s="586"/>
      <c r="B146" s="587"/>
      <c r="C146" s="588"/>
      <c r="D146" s="588"/>
      <c r="E146" s="588"/>
      <c r="F146" s="588"/>
      <c r="G146" s="588"/>
      <c r="H146" s="588"/>
      <c r="I146" s="588"/>
    </row>
    <row r="147" spans="1:9" ht="16.2" thickBot="1" x14ac:dyDescent="0.35">
      <c r="A147" s="589">
        <v>640</v>
      </c>
      <c r="B147" s="280" t="s">
        <v>120</v>
      </c>
      <c r="C147" s="585">
        <f>C111+C113+C115+C117+C119+C121+C123+C139+C145</f>
        <v>178582</v>
      </c>
      <c r="D147" s="585">
        <f t="shared" ref="D147:I147" si="36">D111+D113+D115+D117+D119+D121+D123+D139+D145</f>
        <v>169100</v>
      </c>
      <c r="E147" s="585">
        <f t="shared" si="36"/>
        <v>169300</v>
      </c>
      <c r="F147" s="585">
        <f t="shared" si="36"/>
        <v>169300</v>
      </c>
      <c r="G147" s="585">
        <f t="shared" si="36"/>
        <v>147450</v>
      </c>
      <c r="H147" s="585">
        <f t="shared" si="36"/>
        <v>0</v>
      </c>
      <c r="I147" s="585">
        <f t="shared" si="36"/>
        <v>0</v>
      </c>
    </row>
    <row r="148" spans="1:9" ht="16.2" thickBot="1" x14ac:dyDescent="0.35">
      <c r="A148" s="46"/>
      <c r="B148" s="109"/>
      <c r="C148" s="112"/>
      <c r="D148" s="112"/>
      <c r="E148" s="112"/>
      <c r="F148" s="112"/>
      <c r="G148" s="112"/>
      <c r="H148" s="112"/>
      <c r="I148" s="112"/>
    </row>
    <row r="149" spans="1:9" ht="16.8" thickBot="1" x14ac:dyDescent="0.4">
      <c r="A149" s="111"/>
      <c r="B149" s="71" t="s">
        <v>121</v>
      </c>
      <c r="C149" s="88">
        <f>SUM(C131+C133+C135+C137+C141+C147+C143)</f>
        <v>231514</v>
      </c>
      <c r="D149" s="88">
        <f>SUM(D131+D133+D135+D137+D141+D147+D143)</f>
        <v>217868</v>
      </c>
      <c r="E149" s="88">
        <f>SUM(E131+E133+E135+E137+E141+E147+E143)</f>
        <v>222600</v>
      </c>
      <c r="F149" s="88">
        <f t="shared" ref="F149" si="37">SUM(F131+F133+F135+F137+F141+F147+F143)</f>
        <v>222600</v>
      </c>
      <c r="G149" s="88">
        <f>SUM(G131+G133+G135+G137+G147+G143)</f>
        <v>199550</v>
      </c>
      <c r="H149" s="88">
        <f t="shared" ref="H149" si="38">SUM(H131+H133+H135+H137+H147+H143)</f>
        <v>32400</v>
      </c>
      <c r="I149" s="88">
        <f t="shared" ref="I149" si="39">SUM(I131+I133+I135+I137+I147+I143)</f>
        <v>32400</v>
      </c>
    </row>
    <row r="150" spans="1:9" ht="15.75" customHeight="1" x14ac:dyDescent="0.25">
      <c r="A150" s="740" t="s">
        <v>122</v>
      </c>
      <c r="B150" s="696" t="s">
        <v>354</v>
      </c>
      <c r="C150" s="697"/>
      <c r="D150" s="697"/>
      <c r="E150" s="697"/>
      <c r="F150" s="697"/>
      <c r="G150" s="697"/>
      <c r="H150" s="697"/>
      <c r="I150" s="698"/>
    </row>
    <row r="151" spans="1:9" ht="13.5" customHeight="1" thickBot="1" x14ac:dyDescent="0.3">
      <c r="A151" s="741"/>
      <c r="B151" s="699"/>
      <c r="C151" s="700"/>
      <c r="D151" s="700"/>
      <c r="E151" s="700"/>
      <c r="F151" s="700"/>
      <c r="G151" s="700"/>
      <c r="H151" s="700"/>
      <c r="I151" s="701"/>
    </row>
    <row r="152" spans="1:9" ht="15.6" x14ac:dyDescent="0.3">
      <c r="A152" s="83">
        <v>630</v>
      </c>
      <c r="B152" s="84" t="s">
        <v>67</v>
      </c>
      <c r="C152" s="38">
        <v>3903</v>
      </c>
      <c r="D152" s="38">
        <v>1445</v>
      </c>
      <c r="E152" s="386">
        <v>5000</v>
      </c>
      <c r="F152" s="38">
        <v>5000</v>
      </c>
      <c r="G152" s="386">
        <v>6000</v>
      </c>
      <c r="H152" s="38">
        <v>5000</v>
      </c>
      <c r="I152" s="38">
        <v>5000</v>
      </c>
    </row>
    <row r="153" spans="1:9" ht="16.2" thickBot="1" x14ac:dyDescent="0.35">
      <c r="A153" s="55">
        <v>640</v>
      </c>
      <c r="B153" s="337" t="s">
        <v>68</v>
      </c>
      <c r="C153" s="45">
        <v>1000</v>
      </c>
      <c r="D153" s="45">
        <v>5000</v>
      </c>
      <c r="E153" s="376">
        <v>6000</v>
      </c>
      <c r="F153" s="376">
        <v>6000</v>
      </c>
      <c r="G153" s="376">
        <v>6000</v>
      </c>
      <c r="H153" s="45">
        <v>0</v>
      </c>
      <c r="I153" s="45">
        <v>0</v>
      </c>
    </row>
    <row r="154" spans="1:9" ht="16.8" thickBot="1" x14ac:dyDescent="0.4">
      <c r="A154" s="99"/>
      <c r="B154" s="359" t="s">
        <v>123</v>
      </c>
      <c r="C154" s="118">
        <f t="shared" ref="C154:I154" si="40">SUM(C152:C153)</f>
        <v>4903</v>
      </c>
      <c r="D154" s="118">
        <f t="shared" si="40"/>
        <v>6445</v>
      </c>
      <c r="E154" s="118">
        <f t="shared" si="40"/>
        <v>11000</v>
      </c>
      <c r="F154" s="118">
        <f t="shared" si="40"/>
        <v>11000</v>
      </c>
      <c r="G154" s="118">
        <f t="shared" si="40"/>
        <v>12000</v>
      </c>
      <c r="H154" s="118">
        <f t="shared" si="40"/>
        <v>5000</v>
      </c>
      <c r="I154" s="118">
        <f t="shared" si="40"/>
        <v>5000</v>
      </c>
    </row>
    <row r="155" spans="1:9" ht="16.2" thickBot="1" x14ac:dyDescent="0.35">
      <c r="A155" s="46"/>
      <c r="B155" s="358" t="s">
        <v>124</v>
      </c>
      <c r="C155" s="113">
        <f t="shared" ref="C155:I155" si="41">SUM(C108+C149+C154)</f>
        <v>433545.48</v>
      </c>
      <c r="D155" s="113">
        <f t="shared" si="41"/>
        <v>406014</v>
      </c>
      <c r="E155" s="113">
        <f t="shared" si="41"/>
        <v>406900</v>
      </c>
      <c r="F155" s="113">
        <f t="shared" si="41"/>
        <v>406900</v>
      </c>
      <c r="G155" s="113">
        <f t="shared" si="41"/>
        <v>444850</v>
      </c>
      <c r="H155" s="113">
        <f t="shared" si="41"/>
        <v>167100</v>
      </c>
      <c r="I155" s="113">
        <f t="shared" si="41"/>
        <v>167100</v>
      </c>
    </row>
    <row r="156" spans="1:9" ht="16.2" thickBot="1" x14ac:dyDescent="0.35">
      <c r="A156" s="46"/>
      <c r="B156" s="353" t="s">
        <v>125</v>
      </c>
      <c r="C156" s="299">
        <f>'kap.výdavky 2026-2028'!E27+'kap.výdavky 2026-2028'!E141+'kap.výdavky 2026-2028'!E142+'kap.výdavky 2026-2028'!E145+'kap.výdavky 2026-2028'!E150</f>
        <v>175133</v>
      </c>
      <c r="D156" s="299">
        <f>'kap.výdavky 2026-2028'!F76+'kap.výdavky 2026-2028'!F143+'kap.výdavky 2026-2028'!F145+'kap.výdavky 2026-2028'!F79+'kap.výdavky 2026-2028'!F137</f>
        <v>16053</v>
      </c>
      <c r="E156" s="299">
        <f>'kap.výdavky 2026-2028'!G76+'kap.výdavky 2026-2028'!G143+'kap.výdavky 2026-2028'!G145+'kap.výdavky 2026-2028'!G79</f>
        <v>15000</v>
      </c>
      <c r="F156" s="299">
        <f>'kap.výdavky 2026-2028'!I$30+'kap.výdavky 2026-2028'!I$76+'kap.výdavky 2026-2028'!I$79+'kap.výdavky 2026-2028'!I$143+'kap.výdavky 2026-2028'!I$84</f>
        <v>12700</v>
      </c>
      <c r="G156" s="669">
        <f>'kap.výdavky 2026-2028'!J28+'kap.výdavky 2026-2028'!J29+'kap.výdavky 2026-2028'!J30+'kap.výdavky 2026-2028'!J78+'kap.výdavky 2026-2028'!J84+'kap.výdavky 2026-2028'!J143+'kap.výdavky 2026-2028'!J144+'kap.výdavky 2026-2028'!J152</f>
        <v>346300</v>
      </c>
      <c r="H156" s="299">
        <f>'kap.výdavky 2026-2028'!K$30+'kap.výdavky 2026-2028'!K$76+'kap.výdavky 2026-2028'!K$79+'kap.výdavky 2026-2028'!K$143+'kap.výdavky 2026-2028'!K$84</f>
        <v>0</v>
      </c>
      <c r="I156" s="299">
        <f>'kap.výdavky 2026-2028'!L$30+'kap.výdavky 2026-2028'!L$76+'kap.výdavky 2026-2028'!L$79+'kap.výdavky 2026-2028'!L$143+'kap.výdavky 2026-2028'!L$84</f>
        <v>0</v>
      </c>
    </row>
    <row r="157" spans="1:9" ht="16.2" thickBot="1" x14ac:dyDescent="0.35">
      <c r="A157" s="117"/>
      <c r="B157" s="153" t="s">
        <v>126</v>
      </c>
      <c r="C157" s="115">
        <f>SUM(C155:C156)</f>
        <v>608678.48</v>
      </c>
      <c r="D157" s="115">
        <f>SUM(D155:D156)</f>
        <v>422067</v>
      </c>
      <c r="E157" s="115">
        <f t="shared" ref="E157:I157" si="42">SUM(E155:E156)</f>
        <v>421900</v>
      </c>
      <c r="F157" s="115">
        <f t="shared" si="42"/>
        <v>419600</v>
      </c>
      <c r="G157" s="115">
        <f t="shared" si="42"/>
        <v>791150</v>
      </c>
      <c r="H157" s="115">
        <f t="shared" si="42"/>
        <v>167100</v>
      </c>
      <c r="I157" s="115">
        <f t="shared" si="42"/>
        <v>167100</v>
      </c>
    </row>
    <row r="158" spans="1:9" ht="16.2" thickBot="1" x14ac:dyDescent="0.35">
      <c r="A158" s="82"/>
      <c r="B158" s="69"/>
    </row>
    <row r="159" spans="1:9" ht="16.5" customHeight="1" x14ac:dyDescent="0.25">
      <c r="A159" s="686" t="s">
        <v>127</v>
      </c>
      <c r="B159" s="687"/>
      <c r="C159" s="31" t="s">
        <v>62</v>
      </c>
      <c r="D159" s="31" t="s">
        <v>62</v>
      </c>
      <c r="E159" s="31" t="s">
        <v>63</v>
      </c>
      <c r="F159" s="31" t="s">
        <v>31</v>
      </c>
      <c r="G159" s="31" t="s">
        <v>63</v>
      </c>
      <c r="H159" s="31" t="s">
        <v>63</v>
      </c>
      <c r="I159" s="31" t="s">
        <v>6</v>
      </c>
    </row>
    <row r="160" spans="1:9" ht="13.8" thickBot="1" x14ac:dyDescent="0.3">
      <c r="A160" s="688"/>
      <c r="B160" s="689"/>
      <c r="C160" s="32" t="s">
        <v>405</v>
      </c>
      <c r="D160" s="32" t="s">
        <v>436</v>
      </c>
      <c r="E160" s="32" t="s">
        <v>475</v>
      </c>
      <c r="F160" s="32" t="s">
        <v>475</v>
      </c>
      <c r="G160" s="32" t="s">
        <v>513</v>
      </c>
      <c r="H160" s="32" t="s">
        <v>543</v>
      </c>
      <c r="I160" s="32" t="s">
        <v>576</v>
      </c>
    </row>
    <row r="161" spans="1:9" ht="16.8" thickBot="1" x14ac:dyDescent="0.4">
      <c r="A161" s="33" t="s">
        <v>128</v>
      </c>
      <c r="B161" s="702" t="s">
        <v>355</v>
      </c>
      <c r="C161" s="703"/>
      <c r="D161" s="703"/>
      <c r="E161" s="703"/>
      <c r="F161" s="703"/>
      <c r="G161" s="703"/>
      <c r="H161" s="703"/>
      <c r="I161" s="704"/>
    </row>
    <row r="162" spans="1:9" ht="15.6" x14ac:dyDescent="0.3">
      <c r="A162" s="83">
        <v>620</v>
      </c>
      <c r="B162" s="104" t="s">
        <v>66</v>
      </c>
      <c r="C162" s="38">
        <v>420</v>
      </c>
      <c r="D162" s="38">
        <v>692</v>
      </c>
      <c r="E162" s="38">
        <v>1000</v>
      </c>
      <c r="F162" s="38">
        <v>1000</v>
      </c>
      <c r="G162" s="38">
        <v>1000</v>
      </c>
      <c r="H162" s="38">
        <v>1000</v>
      </c>
      <c r="I162" s="38">
        <v>1000</v>
      </c>
    </row>
    <row r="163" spans="1:9" ht="16.2" thickBot="1" x14ac:dyDescent="0.35">
      <c r="A163" s="117">
        <v>630</v>
      </c>
      <c r="B163" s="342" t="s">
        <v>129</v>
      </c>
      <c r="C163" s="103">
        <v>4607</v>
      </c>
      <c r="D163" s="103">
        <v>8057</v>
      </c>
      <c r="E163" s="103">
        <v>8650</v>
      </c>
      <c r="F163" s="103">
        <v>8650</v>
      </c>
      <c r="G163" s="103">
        <v>9650</v>
      </c>
      <c r="H163" s="103">
        <v>8000</v>
      </c>
      <c r="I163" s="103">
        <v>8000</v>
      </c>
    </row>
    <row r="164" spans="1:9" ht="16.8" thickBot="1" x14ac:dyDescent="0.4">
      <c r="A164" s="117"/>
      <c r="B164" s="76" t="s">
        <v>130</v>
      </c>
      <c r="C164" s="118">
        <f t="shared" ref="C164:I164" si="43">SUM(C162:C163)</f>
        <v>5027</v>
      </c>
      <c r="D164" s="118">
        <f t="shared" si="43"/>
        <v>8749</v>
      </c>
      <c r="E164" s="118">
        <f t="shared" si="43"/>
        <v>9650</v>
      </c>
      <c r="F164" s="118">
        <f t="shared" si="43"/>
        <v>9650</v>
      </c>
      <c r="G164" s="118">
        <f t="shared" si="43"/>
        <v>10650</v>
      </c>
      <c r="H164" s="118">
        <f t="shared" si="43"/>
        <v>9000</v>
      </c>
      <c r="I164" s="118">
        <f t="shared" si="43"/>
        <v>9000</v>
      </c>
    </row>
    <row r="165" spans="1:9" ht="16.8" thickBot="1" x14ac:dyDescent="0.4">
      <c r="A165" s="116" t="s">
        <v>131</v>
      </c>
      <c r="B165" s="673" t="s">
        <v>356</v>
      </c>
      <c r="C165" s="674"/>
      <c r="D165" s="674"/>
      <c r="E165" s="674"/>
      <c r="F165" s="674"/>
      <c r="G165" s="674"/>
      <c r="H165" s="674"/>
      <c r="I165" s="675"/>
    </row>
    <row r="166" spans="1:9" ht="15.6" x14ac:dyDescent="0.3">
      <c r="A166" s="83">
        <v>620</v>
      </c>
      <c r="B166" s="105" t="s">
        <v>66</v>
      </c>
      <c r="C166" s="36">
        <v>0</v>
      </c>
      <c r="D166" s="36">
        <v>1356</v>
      </c>
      <c r="E166" s="639">
        <v>11500</v>
      </c>
      <c r="F166" s="384">
        <v>11500</v>
      </c>
      <c r="G166" s="384">
        <v>10000</v>
      </c>
      <c r="H166" s="384">
        <v>5000</v>
      </c>
      <c r="I166" s="384">
        <v>5000</v>
      </c>
    </row>
    <row r="167" spans="1:9" ht="15.6" x14ac:dyDescent="0.3">
      <c r="A167" s="39">
        <v>630</v>
      </c>
      <c r="B167" s="74" t="s">
        <v>67</v>
      </c>
      <c r="C167" s="42">
        <v>44180</v>
      </c>
      <c r="D167" s="42">
        <v>60118</v>
      </c>
      <c r="E167" s="635">
        <v>55000</v>
      </c>
      <c r="F167" s="390">
        <v>55000</v>
      </c>
      <c r="G167" s="390">
        <v>52900</v>
      </c>
      <c r="H167" s="390">
        <v>30000</v>
      </c>
      <c r="I167" s="390">
        <v>30000</v>
      </c>
    </row>
    <row r="168" spans="1:9" ht="15.6" x14ac:dyDescent="0.3">
      <c r="A168" s="39">
        <v>640</v>
      </c>
      <c r="B168" s="85" t="s">
        <v>132</v>
      </c>
      <c r="C168" s="525">
        <v>8260</v>
      </c>
      <c r="D168" s="525">
        <v>8260</v>
      </c>
      <c r="E168" s="635">
        <v>8260</v>
      </c>
      <c r="F168" s="390">
        <v>8260</v>
      </c>
      <c r="G168" s="655">
        <v>7200</v>
      </c>
      <c r="H168" s="390">
        <v>0</v>
      </c>
      <c r="I168" s="390">
        <v>0</v>
      </c>
    </row>
    <row r="169" spans="1:9" ht="15.6" x14ac:dyDescent="0.3">
      <c r="A169" s="51">
        <v>640</v>
      </c>
      <c r="B169" s="89" t="s">
        <v>209</v>
      </c>
      <c r="C169" s="384">
        <v>300</v>
      </c>
      <c r="D169" s="384">
        <v>0</v>
      </c>
      <c r="E169" s="639">
        <v>0</v>
      </c>
      <c r="F169" s="384">
        <v>0</v>
      </c>
      <c r="G169" s="384">
        <v>0</v>
      </c>
      <c r="H169" s="384">
        <v>0</v>
      </c>
      <c r="I169" s="384">
        <v>0</v>
      </c>
    </row>
    <row r="170" spans="1:9" ht="15.6" x14ac:dyDescent="0.3">
      <c r="A170" s="39">
        <v>640</v>
      </c>
      <c r="B170" s="74" t="s">
        <v>133</v>
      </c>
      <c r="C170" s="390">
        <v>4000</v>
      </c>
      <c r="D170" s="390">
        <v>6000</v>
      </c>
      <c r="E170" s="635">
        <v>9000</v>
      </c>
      <c r="F170" s="390">
        <v>9000</v>
      </c>
      <c r="G170" s="655">
        <v>5250</v>
      </c>
      <c r="H170" s="390">
        <v>0</v>
      </c>
      <c r="I170" s="390">
        <v>0</v>
      </c>
    </row>
    <row r="171" spans="1:9" ht="16.2" thickBot="1" x14ac:dyDescent="0.35">
      <c r="A171" s="117">
        <v>640</v>
      </c>
      <c r="B171" s="281" t="s">
        <v>134</v>
      </c>
      <c r="C171" s="43">
        <v>0</v>
      </c>
      <c r="D171" s="43">
        <v>0</v>
      </c>
      <c r="E171" s="391">
        <v>500</v>
      </c>
      <c r="F171" s="391">
        <v>500</v>
      </c>
      <c r="G171" s="391">
        <v>500</v>
      </c>
      <c r="H171" s="391">
        <v>0</v>
      </c>
      <c r="I171" s="391">
        <v>0</v>
      </c>
    </row>
    <row r="172" spans="1:9" ht="16.8" thickBot="1" x14ac:dyDescent="0.4">
      <c r="A172" s="117"/>
      <c r="B172" s="71" t="s">
        <v>135</v>
      </c>
      <c r="C172" s="48">
        <f t="shared" ref="C172:I172" si="44">SUM(C166:C171)</f>
        <v>56740</v>
      </c>
      <c r="D172" s="48">
        <f t="shared" si="44"/>
        <v>75734</v>
      </c>
      <c r="E172" s="48">
        <f>SUM(E166:E171)</f>
        <v>84260</v>
      </c>
      <c r="F172" s="48">
        <f t="shared" ref="F172" si="45">SUM(F166:F171)</f>
        <v>84260</v>
      </c>
      <c r="G172" s="48">
        <f>SUM(G166:G171)</f>
        <v>75850</v>
      </c>
      <c r="H172" s="48">
        <f>SUM(H166:H171)</f>
        <v>35000</v>
      </c>
      <c r="I172" s="48">
        <f t="shared" si="44"/>
        <v>35000</v>
      </c>
    </row>
    <row r="173" spans="1:9" ht="16.8" thickBot="1" x14ac:dyDescent="0.4">
      <c r="A173" s="33" t="s">
        <v>136</v>
      </c>
      <c r="B173" s="673" t="s">
        <v>357</v>
      </c>
      <c r="C173" s="674"/>
      <c r="D173" s="674"/>
      <c r="E173" s="674"/>
      <c r="F173" s="674"/>
      <c r="G173" s="674"/>
      <c r="H173" s="674"/>
      <c r="I173" s="675"/>
    </row>
    <row r="174" spans="1:9" ht="15.6" x14ac:dyDescent="0.3">
      <c r="A174" s="83">
        <v>620</v>
      </c>
      <c r="B174" s="84" t="s">
        <v>66</v>
      </c>
      <c r="C174" s="94">
        <v>4041</v>
      </c>
      <c r="D174" s="94">
        <v>4041</v>
      </c>
      <c r="E174" s="608">
        <v>4000</v>
      </c>
      <c r="F174" s="539">
        <v>4000</v>
      </c>
      <c r="G174" s="608">
        <v>4800</v>
      </c>
      <c r="H174" s="94">
        <v>3500</v>
      </c>
      <c r="I174" s="94">
        <v>3500</v>
      </c>
    </row>
    <row r="175" spans="1:9" ht="16.2" thickBot="1" x14ac:dyDescent="0.35">
      <c r="A175" s="81">
        <v>630</v>
      </c>
      <c r="B175" s="337" t="s">
        <v>67</v>
      </c>
      <c r="C175" s="44">
        <v>164113</v>
      </c>
      <c r="D175" s="44">
        <v>118855</v>
      </c>
      <c r="E175" s="519">
        <v>92000</v>
      </c>
      <c r="F175" s="519">
        <v>112000</v>
      </c>
      <c r="G175" s="656">
        <v>114000</v>
      </c>
      <c r="H175" s="519">
        <v>70000</v>
      </c>
      <c r="I175" s="519">
        <v>70000</v>
      </c>
    </row>
    <row r="176" spans="1:9" ht="16.8" thickBot="1" x14ac:dyDescent="0.4">
      <c r="A176" s="46"/>
      <c r="B176" s="76" t="s">
        <v>137</v>
      </c>
      <c r="C176" s="77">
        <f t="shared" ref="C176:I176" si="46">SUM(C174:C175)</f>
        <v>168154</v>
      </c>
      <c r="D176" s="77">
        <f t="shared" si="46"/>
        <v>122896</v>
      </c>
      <c r="E176" s="77">
        <f>SUM(E174:E175)</f>
        <v>96000</v>
      </c>
      <c r="F176" s="77">
        <f t="shared" ref="F176:G176" si="47">SUM(F174:F175)</f>
        <v>116000</v>
      </c>
      <c r="G176" s="609">
        <f t="shared" si="47"/>
        <v>118800</v>
      </c>
      <c r="H176" s="77">
        <f t="shared" si="46"/>
        <v>73500</v>
      </c>
      <c r="I176" s="77">
        <f t="shared" si="46"/>
        <v>73500</v>
      </c>
    </row>
    <row r="177" spans="1:12" ht="16.8" thickBot="1" x14ac:dyDescent="0.4">
      <c r="A177" s="78" t="s">
        <v>138</v>
      </c>
      <c r="B177" s="673" t="s">
        <v>358</v>
      </c>
      <c r="C177" s="674"/>
      <c r="D177" s="674"/>
      <c r="E177" s="674"/>
      <c r="F177" s="674"/>
      <c r="G177" s="674"/>
      <c r="H177" s="674"/>
      <c r="I177" s="675"/>
    </row>
    <row r="178" spans="1:12" ht="16.2" thickBot="1" x14ac:dyDescent="0.35">
      <c r="A178" s="83">
        <v>640</v>
      </c>
      <c r="B178" s="109" t="s">
        <v>304</v>
      </c>
      <c r="C178" s="385">
        <v>0</v>
      </c>
      <c r="D178" s="385">
        <v>0</v>
      </c>
      <c r="E178" s="385">
        <v>0</v>
      </c>
      <c r="F178" s="385">
        <v>0</v>
      </c>
      <c r="G178" s="385">
        <v>0</v>
      </c>
      <c r="H178" s="385">
        <v>0</v>
      </c>
      <c r="I178" s="385">
        <v>0</v>
      </c>
    </row>
    <row r="179" spans="1:12" ht="16.8" thickBot="1" x14ac:dyDescent="0.4">
      <c r="A179" s="111"/>
      <c r="B179" s="119" t="s">
        <v>139</v>
      </c>
      <c r="C179" s="88">
        <f t="shared" ref="C179:I179" si="48">SUM(C178)</f>
        <v>0</v>
      </c>
      <c r="D179" s="88">
        <f t="shared" si="48"/>
        <v>0</v>
      </c>
      <c r="E179" s="88">
        <f t="shared" si="48"/>
        <v>0</v>
      </c>
      <c r="F179" s="88">
        <f t="shared" si="48"/>
        <v>0</v>
      </c>
      <c r="G179" s="88">
        <f t="shared" si="48"/>
        <v>0</v>
      </c>
      <c r="H179" s="88">
        <f t="shared" si="48"/>
        <v>0</v>
      </c>
      <c r="I179" s="88">
        <f t="shared" si="48"/>
        <v>0</v>
      </c>
    </row>
    <row r="180" spans="1:12" ht="17.25" customHeight="1" thickBot="1" x14ac:dyDescent="0.4">
      <c r="A180" s="50" t="s">
        <v>140</v>
      </c>
      <c r="B180" s="673" t="s">
        <v>359</v>
      </c>
      <c r="C180" s="674"/>
      <c r="D180" s="674"/>
      <c r="E180" s="674"/>
      <c r="F180" s="674"/>
      <c r="G180" s="674"/>
      <c r="H180" s="674"/>
      <c r="I180" s="675"/>
    </row>
    <row r="181" spans="1:12" ht="15.6" x14ac:dyDescent="0.3">
      <c r="A181" s="51">
        <v>610</v>
      </c>
      <c r="B181" s="89" t="s">
        <v>86</v>
      </c>
      <c r="C181" s="379">
        <v>33858</v>
      </c>
      <c r="D181" s="379">
        <v>39977</v>
      </c>
      <c r="E181" s="379">
        <v>39100</v>
      </c>
      <c r="F181" s="379">
        <v>39100</v>
      </c>
      <c r="G181" s="379">
        <v>39100</v>
      </c>
      <c r="H181" s="35">
        <v>39100</v>
      </c>
      <c r="I181" s="35">
        <v>39100</v>
      </c>
    </row>
    <row r="182" spans="1:12" ht="15.6" x14ac:dyDescent="0.3">
      <c r="A182" s="546">
        <v>620</v>
      </c>
      <c r="B182" s="85" t="s">
        <v>66</v>
      </c>
      <c r="C182" s="41">
        <v>11504</v>
      </c>
      <c r="D182" s="41">
        <v>13234</v>
      </c>
      <c r="E182" s="380">
        <v>7100</v>
      </c>
      <c r="F182" s="380">
        <v>7100</v>
      </c>
      <c r="G182" s="380">
        <v>14000</v>
      </c>
      <c r="H182" s="41">
        <v>14000</v>
      </c>
      <c r="I182" s="41">
        <v>14000</v>
      </c>
    </row>
    <row r="183" spans="1:12" ht="15.6" x14ac:dyDescent="0.3">
      <c r="A183" s="39">
        <v>630</v>
      </c>
      <c r="B183" s="85" t="s">
        <v>67</v>
      </c>
      <c r="C183" s="388">
        <v>31563</v>
      </c>
      <c r="D183" s="388">
        <v>53227</v>
      </c>
      <c r="E183" s="388">
        <v>61500</v>
      </c>
      <c r="F183" s="388">
        <v>48500</v>
      </c>
      <c r="G183" s="658">
        <v>53200</v>
      </c>
      <c r="H183" s="380">
        <v>35000</v>
      </c>
      <c r="I183" s="380">
        <v>35000</v>
      </c>
      <c r="J183" s="417"/>
      <c r="K183" s="417"/>
      <c r="L183" s="417"/>
    </row>
    <row r="184" spans="1:12" ht="16.2" thickBot="1" x14ac:dyDescent="0.35">
      <c r="A184" s="55">
        <v>640</v>
      </c>
      <c r="B184" s="86" t="s">
        <v>68</v>
      </c>
      <c r="C184" s="87">
        <v>0</v>
      </c>
      <c r="D184" s="87">
        <v>242</v>
      </c>
      <c r="E184" s="87">
        <v>500</v>
      </c>
      <c r="F184" s="87">
        <v>400</v>
      </c>
      <c r="G184" s="87">
        <v>500</v>
      </c>
      <c r="H184" s="87">
        <v>500</v>
      </c>
      <c r="I184" s="87">
        <v>500</v>
      </c>
    </row>
    <row r="185" spans="1:12" ht="16.8" thickBot="1" x14ac:dyDescent="0.4">
      <c r="A185" s="99"/>
      <c r="B185" s="119" t="s">
        <v>141</v>
      </c>
      <c r="C185" s="48">
        <f t="shared" ref="C185:D185" si="49">SUM(C181:C184)</f>
        <v>76925</v>
      </c>
      <c r="D185" s="48">
        <f t="shared" si="49"/>
        <v>106680</v>
      </c>
      <c r="E185" s="48">
        <f>SUM(E181:E184)</f>
        <v>108200</v>
      </c>
      <c r="F185" s="48">
        <f t="shared" ref="F185:I185" si="50">SUM(F181:F184)</f>
        <v>95100</v>
      </c>
      <c r="G185" s="48">
        <f t="shared" si="50"/>
        <v>106800</v>
      </c>
      <c r="H185" s="48">
        <f t="shared" si="50"/>
        <v>88600</v>
      </c>
      <c r="I185" s="48">
        <f t="shared" si="50"/>
        <v>88600</v>
      </c>
    </row>
    <row r="186" spans="1:12" ht="16.2" thickBot="1" x14ac:dyDescent="0.35">
      <c r="A186" s="46"/>
      <c r="B186" s="358" t="s">
        <v>142</v>
      </c>
      <c r="C186" s="96">
        <f t="shared" ref="C186:I186" si="51">SUM(C164+C172+C176+C179+C185)</f>
        <v>306846</v>
      </c>
      <c r="D186" s="96">
        <f t="shared" si="51"/>
        <v>314059</v>
      </c>
      <c r="E186" s="96">
        <f>SUM(E164+E172+E176+E179+E185)</f>
        <v>298110</v>
      </c>
      <c r="F186" s="96">
        <f t="shared" ref="F186:G186" si="52">SUM(F164+F172+F176+F179+F185)</f>
        <v>305010</v>
      </c>
      <c r="G186" s="96">
        <f t="shared" si="52"/>
        <v>312100</v>
      </c>
      <c r="H186" s="96">
        <f>SUM(H164+H172+H176+H179+H185)</f>
        <v>206100</v>
      </c>
      <c r="I186" s="96">
        <f t="shared" si="51"/>
        <v>206100</v>
      </c>
    </row>
    <row r="187" spans="1:12" ht="16.2" thickBot="1" x14ac:dyDescent="0.35">
      <c r="A187" s="46"/>
      <c r="B187" s="356" t="s">
        <v>143</v>
      </c>
      <c r="C187" s="300">
        <f>'kap.výdavky 2026-2028'!E31+'kap.výdavky 2026-2028'!E32</f>
        <v>19448</v>
      </c>
      <c r="D187" s="300">
        <f>'kap.výdavky 2026-2028'!F85</f>
        <v>0</v>
      </c>
      <c r="E187" s="300">
        <f>'kap.výdavky 2026-2028'!G85</f>
        <v>50000</v>
      </c>
      <c r="F187" s="300">
        <f>'kap.výdavky 2026-2028'!I$33+'kap.výdavky 2026-2028'!I$85+'kap.výdavky 2026-2028'!I$86+'kap.výdavky 2026-2028'!I$87+'kap.výdavky 2026-2028'!I$153</f>
        <v>17000</v>
      </c>
      <c r="G187" s="300">
        <f>'kap.výdavky 2026-2028'!J33+'kap.výdavky 2026-2028'!J87</f>
        <v>26000</v>
      </c>
      <c r="H187" s="300">
        <f>'kap.výdavky 2026-2028'!K$33+'kap.výdavky 2026-2028'!K$85+'kap.výdavky 2026-2028'!K$86+'kap.výdavky 2026-2028'!K$87+'kap.výdavky 2026-2028'!K$153</f>
        <v>0</v>
      </c>
      <c r="I187" s="300">
        <f>'kap.výdavky 2026-2028'!L$33+'kap.výdavky 2026-2028'!L$85+'kap.výdavky 2026-2028'!L$86+'kap.výdavky 2026-2028'!L$87+'kap.výdavky 2026-2028'!L$153</f>
        <v>0</v>
      </c>
    </row>
    <row r="188" spans="1:12" ht="16.2" thickBot="1" x14ac:dyDescent="0.35">
      <c r="A188" s="117"/>
      <c r="B188" s="127" t="s">
        <v>144</v>
      </c>
      <c r="C188" s="60">
        <f t="shared" ref="C188:D188" si="53">SUM(C186:C187)</f>
        <v>326294</v>
      </c>
      <c r="D188" s="60">
        <f t="shared" si="53"/>
        <v>314059</v>
      </c>
      <c r="E188" s="60">
        <f>SUM(E186:E187)</f>
        <v>348110</v>
      </c>
      <c r="F188" s="60">
        <f t="shared" ref="F188:I188" si="54">SUM(F186:F187)</f>
        <v>322010</v>
      </c>
      <c r="G188" s="60">
        <f t="shared" si="54"/>
        <v>338100</v>
      </c>
      <c r="H188" s="60">
        <f t="shared" si="54"/>
        <v>206100</v>
      </c>
      <c r="I188" s="60">
        <f t="shared" si="54"/>
        <v>206100</v>
      </c>
    </row>
    <row r="189" spans="1:12" ht="13.8" thickBot="1" x14ac:dyDescent="0.3">
      <c r="B189" s="3"/>
    </row>
    <row r="190" spans="1:12" ht="15.75" customHeight="1" x14ac:dyDescent="0.25">
      <c r="A190" s="686" t="s">
        <v>145</v>
      </c>
      <c r="B190" s="687"/>
      <c r="C190" s="31" t="s">
        <v>62</v>
      </c>
      <c r="D190" s="31" t="s">
        <v>62</v>
      </c>
      <c r="E190" s="31" t="s">
        <v>63</v>
      </c>
      <c r="F190" s="31" t="s">
        <v>31</v>
      </c>
      <c r="G190" s="31" t="s">
        <v>63</v>
      </c>
      <c r="H190" s="31" t="s">
        <v>63</v>
      </c>
      <c r="I190" s="31" t="s">
        <v>6</v>
      </c>
    </row>
    <row r="191" spans="1:12" ht="13.8" thickBot="1" x14ac:dyDescent="0.3">
      <c r="A191" s="688"/>
      <c r="B191" s="689"/>
      <c r="C191" s="32" t="s">
        <v>405</v>
      </c>
      <c r="D191" s="32" t="s">
        <v>436</v>
      </c>
      <c r="E191" s="32" t="s">
        <v>475</v>
      </c>
      <c r="F191" s="32" t="s">
        <v>475</v>
      </c>
      <c r="G191" s="32" t="s">
        <v>513</v>
      </c>
      <c r="H191" s="32" t="s">
        <v>543</v>
      </c>
      <c r="I191" s="32" t="s">
        <v>576</v>
      </c>
    </row>
    <row r="192" spans="1:12" ht="16.8" thickBot="1" x14ac:dyDescent="0.4">
      <c r="A192" s="33" t="s">
        <v>146</v>
      </c>
      <c r="B192" s="673" t="s">
        <v>360</v>
      </c>
      <c r="C192" s="674"/>
      <c r="D192" s="674"/>
      <c r="E192" s="674"/>
      <c r="F192" s="674"/>
      <c r="G192" s="674"/>
      <c r="H192" s="674"/>
      <c r="I192" s="675"/>
    </row>
    <row r="193" spans="1:12" s="477" customFormat="1" ht="15.6" x14ac:dyDescent="0.3">
      <c r="A193" s="544">
        <v>620</v>
      </c>
      <c r="B193" s="84" t="s">
        <v>66</v>
      </c>
      <c r="C193" s="38">
        <v>380</v>
      </c>
      <c r="D193" s="38">
        <v>303</v>
      </c>
      <c r="E193" s="386">
        <v>500</v>
      </c>
      <c r="F193" s="386">
        <v>500</v>
      </c>
      <c r="G193" s="386">
        <v>500</v>
      </c>
      <c r="H193" s="38">
        <v>500</v>
      </c>
      <c r="I193" s="38">
        <v>500</v>
      </c>
    </row>
    <row r="194" spans="1:12" ht="16.2" thickBot="1" x14ac:dyDescent="0.35">
      <c r="A194" s="117">
        <v>630</v>
      </c>
      <c r="B194" s="342" t="s">
        <v>67</v>
      </c>
      <c r="C194" s="616">
        <v>55869</v>
      </c>
      <c r="D194" s="616">
        <v>33326</v>
      </c>
      <c r="E194" s="616">
        <v>45500</v>
      </c>
      <c r="F194" s="616">
        <v>39100</v>
      </c>
      <c r="G194" s="616">
        <v>47500</v>
      </c>
      <c r="H194" s="616">
        <v>20000</v>
      </c>
      <c r="I194" s="616">
        <v>20000</v>
      </c>
    </row>
    <row r="195" spans="1:12" ht="16.8" thickBot="1" x14ac:dyDescent="0.4">
      <c r="A195" s="117"/>
      <c r="B195" s="76" t="s">
        <v>147</v>
      </c>
      <c r="C195" s="77">
        <f t="shared" ref="C195:I195" si="55">SUM(C193:C194)</f>
        <v>56249</v>
      </c>
      <c r="D195" s="77">
        <f t="shared" si="55"/>
        <v>33629</v>
      </c>
      <c r="E195" s="77">
        <f t="shared" si="55"/>
        <v>46000</v>
      </c>
      <c r="F195" s="77">
        <f t="shared" si="55"/>
        <v>39600</v>
      </c>
      <c r="G195" s="77">
        <f t="shared" si="55"/>
        <v>48000</v>
      </c>
      <c r="H195" s="77">
        <f t="shared" si="55"/>
        <v>20500</v>
      </c>
      <c r="I195" s="77">
        <f t="shared" si="55"/>
        <v>20500</v>
      </c>
    </row>
    <row r="196" spans="1:12" ht="16.8" thickBot="1" x14ac:dyDescent="0.4">
      <c r="A196" s="33" t="s">
        <v>148</v>
      </c>
      <c r="B196" s="673" t="s">
        <v>361</v>
      </c>
      <c r="C196" s="674"/>
      <c r="D196" s="674"/>
      <c r="E196" s="674"/>
      <c r="F196" s="674"/>
      <c r="G196" s="674"/>
      <c r="H196" s="674"/>
      <c r="I196" s="675"/>
    </row>
    <row r="197" spans="1:12" ht="15.6" x14ac:dyDescent="0.3">
      <c r="A197" s="83">
        <v>610</v>
      </c>
      <c r="B197" s="84" t="s">
        <v>86</v>
      </c>
      <c r="C197" s="35">
        <v>7932</v>
      </c>
      <c r="D197" s="35">
        <v>8938</v>
      </c>
      <c r="E197" s="379">
        <v>10350</v>
      </c>
      <c r="F197" s="379">
        <v>10350</v>
      </c>
      <c r="G197" s="379">
        <v>12770</v>
      </c>
      <c r="H197" s="38">
        <v>12770</v>
      </c>
      <c r="I197" s="38">
        <v>12770</v>
      </c>
    </row>
    <row r="198" spans="1:12" ht="15.6" x14ac:dyDescent="0.3">
      <c r="A198" s="546">
        <v>620</v>
      </c>
      <c r="B198" s="85" t="s">
        <v>66</v>
      </c>
      <c r="C198" s="41">
        <v>4477</v>
      </c>
      <c r="D198" s="41">
        <v>5558</v>
      </c>
      <c r="E198" s="380">
        <v>5850</v>
      </c>
      <c r="F198" s="380">
        <v>5850</v>
      </c>
      <c r="G198" s="380">
        <v>6700</v>
      </c>
      <c r="H198" s="41">
        <v>5500</v>
      </c>
      <c r="I198" s="41">
        <v>5500</v>
      </c>
    </row>
    <row r="199" spans="1:12" s="253" customFormat="1" ht="15.6" x14ac:dyDescent="0.3">
      <c r="A199" s="39">
        <v>630</v>
      </c>
      <c r="B199" s="85" t="s">
        <v>393</v>
      </c>
      <c r="C199" s="380">
        <v>15294</v>
      </c>
      <c r="D199" s="380">
        <v>12736</v>
      </c>
      <c r="E199" s="380">
        <v>27650</v>
      </c>
      <c r="F199" s="380">
        <v>27650</v>
      </c>
      <c r="G199" s="380">
        <v>28950</v>
      </c>
      <c r="H199" s="380">
        <v>26000</v>
      </c>
      <c r="I199" s="380">
        <v>26000</v>
      </c>
    </row>
    <row r="200" spans="1:12" ht="15.6" x14ac:dyDescent="0.3">
      <c r="A200" s="39">
        <v>630</v>
      </c>
      <c r="B200" s="85" t="s">
        <v>394</v>
      </c>
      <c r="C200" s="390">
        <v>231473</v>
      </c>
      <c r="D200" s="390">
        <v>243844</v>
      </c>
      <c r="E200" s="525">
        <v>274000</v>
      </c>
      <c r="F200" s="390">
        <v>274000</v>
      </c>
      <c r="G200" s="525">
        <v>324000</v>
      </c>
      <c r="H200" s="390">
        <v>155000</v>
      </c>
      <c r="I200" s="390">
        <v>155000</v>
      </c>
    </row>
    <row r="201" spans="1:12" ht="15.6" hidden="1" x14ac:dyDescent="0.3">
      <c r="A201" s="39">
        <v>630</v>
      </c>
      <c r="B201" s="86" t="s">
        <v>149</v>
      </c>
      <c r="C201" s="391"/>
      <c r="D201" s="391"/>
      <c r="E201" s="391"/>
      <c r="F201" s="391"/>
      <c r="G201" s="391"/>
      <c r="H201" s="391"/>
      <c r="I201" s="391"/>
    </row>
    <row r="202" spans="1:12" ht="16.2" thickBot="1" x14ac:dyDescent="0.35">
      <c r="A202" s="81">
        <v>640</v>
      </c>
      <c r="B202" s="337" t="s">
        <v>68</v>
      </c>
      <c r="C202" s="389">
        <v>3641</v>
      </c>
      <c r="D202" s="389">
        <v>963</v>
      </c>
      <c r="E202" s="389">
        <v>7000</v>
      </c>
      <c r="F202" s="389">
        <v>7000</v>
      </c>
      <c r="G202" s="389">
        <v>7100</v>
      </c>
      <c r="H202" s="389">
        <v>0</v>
      </c>
      <c r="I202" s="389">
        <v>0</v>
      </c>
    </row>
    <row r="203" spans="1:12" ht="16.8" thickBot="1" x14ac:dyDescent="0.4">
      <c r="A203" s="117"/>
      <c r="B203" s="76" t="s">
        <v>150</v>
      </c>
      <c r="C203" s="118">
        <f t="shared" ref="C203:I203" si="56">SUM(C197:C202)</f>
        <v>262817</v>
      </c>
      <c r="D203" s="118">
        <f t="shared" si="56"/>
        <v>272039</v>
      </c>
      <c r="E203" s="118">
        <f>SUM(E197:E202)</f>
        <v>324850</v>
      </c>
      <c r="F203" s="118">
        <f>SUM(F197:F202)</f>
        <v>324850</v>
      </c>
      <c r="G203" s="118">
        <f t="shared" ref="G203" si="57">SUM(G197:G202)</f>
        <v>379520</v>
      </c>
      <c r="H203" s="118">
        <f>SUM(H197:H202)</f>
        <v>199270</v>
      </c>
      <c r="I203" s="118">
        <f t="shared" si="56"/>
        <v>199270</v>
      </c>
    </row>
    <row r="204" spans="1:12" ht="16.8" thickBot="1" x14ac:dyDescent="0.4">
      <c r="A204" s="33" t="s">
        <v>151</v>
      </c>
      <c r="B204" s="673" t="s">
        <v>362</v>
      </c>
      <c r="C204" s="674"/>
      <c r="D204" s="674"/>
      <c r="E204" s="674"/>
      <c r="F204" s="674"/>
      <c r="G204" s="674"/>
      <c r="H204" s="674"/>
      <c r="I204" s="675"/>
    </row>
    <row r="205" spans="1:12" s="477" customFormat="1" ht="15.6" x14ac:dyDescent="0.3">
      <c r="A205" s="544">
        <v>620</v>
      </c>
      <c r="B205" s="84" t="s">
        <v>66</v>
      </c>
      <c r="C205" s="38">
        <v>0</v>
      </c>
      <c r="D205" s="38">
        <v>0</v>
      </c>
      <c r="E205" s="386">
        <v>200</v>
      </c>
      <c r="F205" s="386">
        <v>0</v>
      </c>
      <c r="G205" s="386">
        <v>200</v>
      </c>
      <c r="H205" s="38">
        <v>0</v>
      </c>
      <c r="I205" s="38">
        <v>0</v>
      </c>
    </row>
    <row r="206" spans="1:12" ht="16.2" thickBot="1" x14ac:dyDescent="0.3">
      <c r="A206" s="117">
        <v>630</v>
      </c>
      <c r="B206" s="543" t="s">
        <v>67</v>
      </c>
      <c r="C206" s="542">
        <v>63289</v>
      </c>
      <c r="D206" s="542">
        <v>52095</v>
      </c>
      <c r="E206" s="542">
        <v>68000</v>
      </c>
      <c r="F206" s="542">
        <v>68000</v>
      </c>
      <c r="G206" s="542">
        <v>68000</v>
      </c>
      <c r="H206" s="542">
        <v>42000</v>
      </c>
      <c r="I206" s="542">
        <v>42000</v>
      </c>
      <c r="J206" s="241"/>
      <c r="K206" s="241"/>
      <c r="L206" s="241"/>
    </row>
    <row r="207" spans="1:12" ht="16.8" thickBot="1" x14ac:dyDescent="0.4">
      <c r="A207" s="46"/>
      <c r="B207" s="76" t="s">
        <v>152</v>
      </c>
      <c r="C207" s="77">
        <f t="shared" ref="C207:D207" si="58">SUM(C206)</f>
        <v>63289</v>
      </c>
      <c r="D207" s="77">
        <f t="shared" si="58"/>
        <v>52095</v>
      </c>
      <c r="E207" s="77">
        <f>SUM(E205:E206)</f>
        <v>68200</v>
      </c>
      <c r="F207" s="77">
        <f t="shared" ref="F207:G207" si="59">SUM(F205:F206)</f>
        <v>68000</v>
      </c>
      <c r="G207" s="77">
        <f t="shared" si="59"/>
        <v>68200</v>
      </c>
      <c r="H207" s="77">
        <f>SUM(H205:H206)</f>
        <v>42000</v>
      </c>
      <c r="I207" s="77">
        <f>SUM(I205:I206)</f>
        <v>42000</v>
      </c>
    </row>
    <row r="208" spans="1:12" ht="16.8" thickBot="1" x14ac:dyDescent="0.4">
      <c r="A208" s="33" t="s">
        <v>153</v>
      </c>
      <c r="B208" s="673" t="s">
        <v>363</v>
      </c>
      <c r="C208" s="674"/>
      <c r="D208" s="674"/>
      <c r="E208" s="674"/>
      <c r="F208" s="674"/>
      <c r="G208" s="674"/>
      <c r="H208" s="674"/>
      <c r="I208" s="675"/>
    </row>
    <row r="209" spans="1:10" ht="16.2" thickBot="1" x14ac:dyDescent="0.35">
      <c r="A209" s="55">
        <v>630</v>
      </c>
      <c r="B209" s="92" t="s">
        <v>67</v>
      </c>
      <c r="C209" s="412">
        <v>87366</v>
      </c>
      <c r="D209" s="412">
        <v>76812</v>
      </c>
      <c r="E209" s="412">
        <v>84000</v>
      </c>
      <c r="F209" s="412">
        <v>84000</v>
      </c>
      <c r="G209" s="412">
        <v>88000</v>
      </c>
      <c r="H209" s="412">
        <v>40000</v>
      </c>
      <c r="I209" s="433">
        <v>40000</v>
      </c>
      <c r="J209" s="241"/>
    </row>
    <row r="210" spans="1:10" ht="16.8" thickBot="1" x14ac:dyDescent="0.4">
      <c r="A210" s="120"/>
      <c r="B210" s="343" t="s">
        <v>154</v>
      </c>
      <c r="C210" s="48">
        <f t="shared" ref="C210:I210" si="60">SUM(C209)</f>
        <v>87366</v>
      </c>
      <c r="D210" s="48">
        <f t="shared" si="60"/>
        <v>76812</v>
      </c>
      <c r="E210" s="48">
        <f t="shared" si="60"/>
        <v>84000</v>
      </c>
      <c r="F210" s="48">
        <f>SUM(F209)</f>
        <v>84000</v>
      </c>
      <c r="G210" s="48">
        <f>SUM(G209)</f>
        <v>88000</v>
      </c>
      <c r="H210" s="48">
        <f t="shared" si="60"/>
        <v>40000</v>
      </c>
      <c r="I210" s="48">
        <f t="shared" si="60"/>
        <v>40000</v>
      </c>
    </row>
    <row r="211" spans="1:10" s="477" customFormat="1" ht="16.8" thickBot="1" x14ac:dyDescent="0.4">
      <c r="A211" s="33" t="s">
        <v>155</v>
      </c>
      <c r="B211" s="673" t="s">
        <v>364</v>
      </c>
      <c r="C211" s="674"/>
      <c r="D211" s="674"/>
      <c r="E211" s="674"/>
      <c r="F211" s="674"/>
      <c r="G211" s="674"/>
      <c r="H211" s="674"/>
      <c r="I211" s="675"/>
    </row>
    <row r="212" spans="1:10" ht="16.2" thickBot="1" x14ac:dyDescent="0.35">
      <c r="A212" s="111">
        <v>630</v>
      </c>
      <c r="B212" s="110" t="s">
        <v>67</v>
      </c>
      <c r="C212" s="296">
        <v>14844</v>
      </c>
      <c r="D212" s="296">
        <v>7123</v>
      </c>
      <c r="E212" s="296">
        <v>28000</v>
      </c>
      <c r="F212" s="296">
        <v>23000</v>
      </c>
      <c r="G212" s="296">
        <v>28000</v>
      </c>
      <c r="H212" s="296">
        <v>10000</v>
      </c>
      <c r="I212" s="296">
        <v>10000</v>
      </c>
    </row>
    <row r="213" spans="1:10" ht="16.8" thickBot="1" x14ac:dyDescent="0.4">
      <c r="A213" s="46"/>
      <c r="B213" s="76" t="s">
        <v>157</v>
      </c>
      <c r="C213" s="118">
        <f t="shared" ref="C213:I213" si="61">SUM(C212)</f>
        <v>14844</v>
      </c>
      <c r="D213" s="118">
        <f t="shared" si="61"/>
        <v>7123</v>
      </c>
      <c r="E213" s="118">
        <f t="shared" si="61"/>
        <v>28000</v>
      </c>
      <c r="F213" s="118">
        <f t="shared" si="61"/>
        <v>23000</v>
      </c>
      <c r="G213" s="118">
        <f t="shared" si="61"/>
        <v>28000</v>
      </c>
      <c r="H213" s="118">
        <f t="shared" si="61"/>
        <v>10000</v>
      </c>
      <c r="I213" s="118">
        <f t="shared" si="61"/>
        <v>10000</v>
      </c>
    </row>
    <row r="214" spans="1:10" ht="16.8" thickBot="1" x14ac:dyDescent="0.4">
      <c r="A214" s="33" t="s">
        <v>158</v>
      </c>
      <c r="B214" s="673" t="s">
        <v>365</v>
      </c>
      <c r="C214" s="674"/>
      <c r="D214" s="674"/>
      <c r="E214" s="674"/>
      <c r="F214" s="674"/>
      <c r="G214" s="674"/>
      <c r="H214" s="674"/>
      <c r="I214" s="675"/>
    </row>
    <row r="215" spans="1:10" ht="16.2" thickBot="1" x14ac:dyDescent="0.35">
      <c r="A215" s="46">
        <v>630</v>
      </c>
      <c r="B215" s="109" t="s">
        <v>129</v>
      </c>
      <c r="C215" s="392">
        <v>70</v>
      </c>
      <c r="D215" s="392">
        <v>12786</v>
      </c>
      <c r="E215" s="392">
        <v>10000</v>
      </c>
      <c r="F215" s="392">
        <v>10000</v>
      </c>
      <c r="G215" s="392">
        <v>10000</v>
      </c>
      <c r="H215" s="392">
        <v>5000</v>
      </c>
      <c r="I215" s="392">
        <v>5000</v>
      </c>
    </row>
    <row r="216" spans="1:10" ht="16.8" thickBot="1" x14ac:dyDescent="0.4">
      <c r="A216" s="111"/>
      <c r="B216" s="71" t="s">
        <v>159</v>
      </c>
      <c r="C216" s="48">
        <f t="shared" ref="C216:I216" si="62">SUM(C215)</f>
        <v>70</v>
      </c>
      <c r="D216" s="48">
        <f t="shared" si="62"/>
        <v>12786</v>
      </c>
      <c r="E216" s="48">
        <f t="shared" si="62"/>
        <v>10000</v>
      </c>
      <c r="F216" s="48">
        <f t="shared" si="62"/>
        <v>10000</v>
      </c>
      <c r="G216" s="48">
        <f t="shared" si="62"/>
        <v>10000</v>
      </c>
      <c r="H216" s="48">
        <f t="shared" si="62"/>
        <v>5000</v>
      </c>
      <c r="I216" s="48">
        <f t="shared" si="62"/>
        <v>5000</v>
      </c>
    </row>
    <row r="217" spans="1:10" ht="16.8" thickBot="1" x14ac:dyDescent="0.4">
      <c r="A217" s="33" t="s">
        <v>160</v>
      </c>
      <c r="B217" s="673" t="s">
        <v>366</v>
      </c>
      <c r="C217" s="674"/>
      <c r="D217" s="674"/>
      <c r="E217" s="674"/>
      <c r="F217" s="674"/>
      <c r="G217" s="674"/>
      <c r="H217" s="674"/>
      <c r="I217" s="675"/>
    </row>
    <row r="218" spans="1:10" s="253" customFormat="1" ht="15.6" x14ac:dyDescent="0.3">
      <c r="A218" s="39">
        <v>620</v>
      </c>
      <c r="B218" s="85" t="s">
        <v>66</v>
      </c>
      <c r="C218" s="379">
        <v>0</v>
      </c>
      <c r="D218" s="379">
        <v>0</v>
      </c>
      <c r="E218" s="379">
        <v>0</v>
      </c>
      <c r="F218" s="379">
        <v>0</v>
      </c>
      <c r="G218" s="379">
        <v>0</v>
      </c>
      <c r="H218" s="35">
        <v>0</v>
      </c>
      <c r="I218" s="35">
        <v>0</v>
      </c>
    </row>
    <row r="219" spans="1:10" ht="16.2" thickBot="1" x14ac:dyDescent="0.35">
      <c r="A219" s="122">
        <v>630</v>
      </c>
      <c r="B219" s="387" t="s">
        <v>129</v>
      </c>
      <c r="C219" s="393">
        <v>1533</v>
      </c>
      <c r="D219" s="393">
        <v>2947</v>
      </c>
      <c r="E219" s="393">
        <v>21000</v>
      </c>
      <c r="F219" s="393">
        <v>21000</v>
      </c>
      <c r="G219" s="393">
        <v>21000</v>
      </c>
      <c r="H219" s="393">
        <v>10000</v>
      </c>
      <c r="I219" s="393">
        <v>10000</v>
      </c>
    </row>
    <row r="220" spans="1:10" ht="16.8" thickBot="1" x14ac:dyDescent="0.4">
      <c r="A220" s="120"/>
      <c r="B220" s="71" t="s">
        <v>161</v>
      </c>
      <c r="C220" s="88">
        <f>SUM(C219+C218)</f>
        <v>1533</v>
      </c>
      <c r="D220" s="88">
        <f>SUM(D219+D218)</f>
        <v>2947</v>
      </c>
      <c r="E220" s="88">
        <f t="shared" ref="E220:I220" si="63">SUM(E219+E218)</f>
        <v>21000</v>
      </c>
      <c r="F220" s="88">
        <f>SUM(F219+F218)</f>
        <v>21000</v>
      </c>
      <c r="G220" s="88">
        <f t="shared" si="63"/>
        <v>21000</v>
      </c>
      <c r="H220" s="88">
        <f t="shared" si="63"/>
        <v>10000</v>
      </c>
      <c r="I220" s="88">
        <f t="shared" si="63"/>
        <v>10000</v>
      </c>
    </row>
    <row r="221" spans="1:10" ht="16.8" thickBot="1" x14ac:dyDescent="0.4">
      <c r="A221" s="33" t="s">
        <v>162</v>
      </c>
      <c r="B221" s="673" t="s">
        <v>367</v>
      </c>
      <c r="C221" s="674"/>
      <c r="D221" s="674"/>
      <c r="E221" s="674"/>
      <c r="F221" s="674"/>
      <c r="G221" s="674"/>
      <c r="H221" s="674"/>
      <c r="I221" s="675"/>
    </row>
    <row r="222" spans="1:10" ht="15.6" x14ac:dyDescent="0.3">
      <c r="A222" s="83">
        <v>610</v>
      </c>
      <c r="B222" s="84" t="s">
        <v>86</v>
      </c>
      <c r="C222" s="38">
        <v>177794</v>
      </c>
      <c r="D222" s="38">
        <v>183180</v>
      </c>
      <c r="E222" s="386">
        <v>204000</v>
      </c>
      <c r="F222" s="386">
        <v>199765</v>
      </c>
      <c r="G222" s="386">
        <v>215000</v>
      </c>
      <c r="H222" s="38">
        <v>215000</v>
      </c>
      <c r="I222" s="38">
        <v>215000</v>
      </c>
    </row>
    <row r="223" spans="1:10" ht="15.6" x14ac:dyDescent="0.3">
      <c r="A223" s="39">
        <v>620</v>
      </c>
      <c r="B223" s="85" t="s">
        <v>66</v>
      </c>
      <c r="C223" s="380">
        <v>68400</v>
      </c>
      <c r="D223" s="380">
        <v>65561</v>
      </c>
      <c r="E223" s="380">
        <v>79750</v>
      </c>
      <c r="F223" s="380">
        <v>79750</v>
      </c>
      <c r="G223" s="380">
        <v>85000</v>
      </c>
      <c r="H223" s="41">
        <v>75000</v>
      </c>
      <c r="I223" s="380">
        <v>75000</v>
      </c>
    </row>
    <row r="224" spans="1:10" ht="15.6" x14ac:dyDescent="0.25">
      <c r="A224" s="39">
        <v>630</v>
      </c>
      <c r="B224" s="344" t="s">
        <v>129</v>
      </c>
      <c r="C224" s="390">
        <v>55916</v>
      </c>
      <c r="D224" s="390">
        <v>81350</v>
      </c>
      <c r="E224" s="390">
        <v>65000</v>
      </c>
      <c r="F224" s="390">
        <v>65000</v>
      </c>
      <c r="G224" s="655">
        <v>71250</v>
      </c>
      <c r="H224" s="390">
        <v>55000</v>
      </c>
      <c r="I224" s="390">
        <v>55000</v>
      </c>
    </row>
    <row r="225" spans="1:9" ht="16.2" thickBot="1" x14ac:dyDescent="0.35">
      <c r="A225" s="46">
        <v>640</v>
      </c>
      <c r="B225" s="342" t="s">
        <v>119</v>
      </c>
      <c r="C225" s="102">
        <v>7836</v>
      </c>
      <c r="D225" s="102">
        <v>2766</v>
      </c>
      <c r="E225" s="102">
        <v>1000</v>
      </c>
      <c r="F225" s="102">
        <v>5235</v>
      </c>
      <c r="G225" s="102">
        <v>1000</v>
      </c>
      <c r="H225" s="102">
        <v>1000</v>
      </c>
      <c r="I225" s="102">
        <v>1000</v>
      </c>
    </row>
    <row r="226" spans="1:9" ht="16.8" thickBot="1" x14ac:dyDescent="0.4">
      <c r="A226" s="99"/>
      <c r="B226" s="119" t="s">
        <v>163</v>
      </c>
      <c r="C226" s="48">
        <f t="shared" ref="C226:I226" si="64">SUM(C222:C225)</f>
        <v>309946</v>
      </c>
      <c r="D226" s="48">
        <f t="shared" si="64"/>
        <v>332857</v>
      </c>
      <c r="E226" s="48">
        <f>SUM(E222:E225)</f>
        <v>349750</v>
      </c>
      <c r="F226" s="48">
        <f t="shared" ref="F226:G226" si="65">SUM(F222:F225)</f>
        <v>349750</v>
      </c>
      <c r="G226" s="48">
        <f t="shared" si="65"/>
        <v>372250</v>
      </c>
      <c r="H226" s="48">
        <f t="shared" si="64"/>
        <v>346000</v>
      </c>
      <c r="I226" s="48">
        <f t="shared" si="64"/>
        <v>346000</v>
      </c>
    </row>
    <row r="227" spans="1:9" ht="16.2" thickBot="1" x14ac:dyDescent="0.35">
      <c r="A227" s="46"/>
      <c r="B227" s="125" t="s">
        <v>164</v>
      </c>
      <c r="C227" s="345">
        <f t="shared" ref="C227:I227" si="66">SUM(C195+C203+C207+C210+C213+C216+C220+C226)</f>
        <v>796114</v>
      </c>
      <c r="D227" s="345">
        <f t="shared" si="66"/>
        <v>790288</v>
      </c>
      <c r="E227" s="345">
        <f t="shared" si="66"/>
        <v>931800</v>
      </c>
      <c r="F227" s="345">
        <f t="shared" si="66"/>
        <v>920200</v>
      </c>
      <c r="G227" s="345">
        <f t="shared" si="66"/>
        <v>1014970</v>
      </c>
      <c r="H227" s="345">
        <f t="shared" si="66"/>
        <v>672770</v>
      </c>
      <c r="I227" s="345">
        <f t="shared" si="66"/>
        <v>672770</v>
      </c>
    </row>
    <row r="228" spans="1:9" ht="16.2" thickBot="1" x14ac:dyDescent="0.35">
      <c r="A228" s="366">
        <v>810</v>
      </c>
      <c r="B228" s="364" t="s">
        <v>218</v>
      </c>
      <c r="C228" s="149">
        <v>55736</v>
      </c>
      <c r="D228" s="149">
        <v>56930</v>
      </c>
      <c r="E228" s="149">
        <v>0</v>
      </c>
      <c r="F228" s="149">
        <v>940</v>
      </c>
      <c r="G228" s="149">
        <v>0</v>
      </c>
      <c r="H228" s="149">
        <v>0</v>
      </c>
      <c r="I228" s="149">
        <v>0</v>
      </c>
    </row>
    <row r="229" spans="1:9" ht="16.2" thickBot="1" x14ac:dyDescent="0.35">
      <c r="A229" s="46"/>
      <c r="B229" s="365" t="s">
        <v>165</v>
      </c>
      <c r="C229" s="301">
        <f>'kap.výdavky 2026-2028'!E4+'kap.výdavky 2026-2028'!E34+'kap.výdavky 2026-2028'!E90+'kap.výdavky 2026-2028'!E154+'kap.výdavky 2026-2028'!E156+'kap.výdavky 2026-2028'!E158+'kap.výdavky 2026-2028'!E161+'kap.výdavky 2026-2028'!E167</f>
        <v>399668</v>
      </c>
      <c r="D229" s="301">
        <f>'kap.výdavky 2026-2028'!F4+'kap.výdavky 2026-2028'!F35+'kap.výdavky 2026-2028'!F36+'kap.výdavky 2026-2028'!F88+'kap.výdavky 2026-2028'!F90+'kap.výdavky 2026-2028'!F93+'kap.výdavky 2026-2028'!F91+'kap.výdavky 2026-2028'!F89+'kap.výdavky 2026-2028'!F154+'kap.výdavky 2026-2028'!F155+'kap.výdavky 2026-2028'!F156+'kap.výdavky 2026-2028'!F158+'kap.výdavky 2026-2028'!F162+'kap.výdavky 2026-2028'!F167+'kap.výdavky 2026-2028'!F171</f>
        <v>1095451</v>
      </c>
      <c r="E229" s="301">
        <f>'kap.výdavky 2026-2028'!G4+'kap.výdavky 2026-2028'!G35+'kap.výdavky 2026-2028'!G36+'kap.výdavky 2026-2028'!G88+'kap.výdavky 2026-2028'!G90+'kap.výdavky 2026-2028'!G93+'kap.výdavky 2026-2028'!G91+'kap.výdavky 2026-2028'!G89+'kap.výdavky 2026-2028'!G154+'kap.výdavky 2026-2028'!G155+'kap.výdavky 2026-2028'!G156+'kap.výdavky 2026-2028'!G158+'kap.výdavky 2026-2028'!G162+'kap.výdavky 2026-2028'!G167+'kap.výdavky 2026-2028'!G171</f>
        <v>1070379</v>
      </c>
      <c r="F229" s="301">
        <f>'kap.výdavky 2026-2028'!I$4+'kap.výdavky 2026-2028'!I$34+'kap.výdavky 2026-2028'!I$35+'kap.výdavky 2026-2028'!I$36+'kap.výdavky 2026-2028'!I$37+'kap.výdavky 2026-2028'!I$38+'kap.výdavky 2026-2028'!I$89+'kap.výdavky 2026-2028'!I$90+'kap.výdavky 2026-2028'!I$91+'kap.výdavky 2026-2028'!I$93+'kap.výdavky 2026-2028'!I$154+'kap.výdavky 2026-2028'!I$155+'kap.výdavky 2026-2028'!I$156+'kap.výdavky 2026-2028'!I$157+'kap.výdavky 2026-2028'!I$160+'kap.výdavky 2026-2028'!I$162+'kap.výdavky 2026-2028'!I$163+'kap.výdavky 2026-2028'!I$167+'kap.výdavky 2026-2028'!I$169+'kap.výdavky 2026-2028'!I$171</f>
        <v>988673</v>
      </c>
      <c r="G229" s="670">
        <f>'kap.výdavky 2026-2028'!J4+'kap.výdavky 2026-2028'!J34+'kap.výdavky 2026-2028'!J88+'kap.výdavky 2026-2028'!J89+'kap.výdavky 2026-2028'!J91+'kap.výdavky 2026-2028'!J92+'kap.výdavky 2026-2028'!J93+'kap.výdavky 2026-2028'!J97+'kap.výdavky 2026-2028'!J154+'kap.výdavky 2026-2028'!J160+'kap.výdavky 2026-2028'!J161+'kap.výdavky 2026-2028'!J162+'kap.výdavky 2026-2028'!J163+'kap.výdavky 2026-2028'!J169+'kap.výdavky 2026-2028'!J170+'kap.výdavky 2026-2028'!J171</f>
        <v>1506458</v>
      </c>
      <c r="H229" s="301">
        <f>'kap.výdavky 2026-2028'!K$4+'kap.výdavky 2026-2028'!K$34+'kap.výdavky 2026-2028'!K$35+'kap.výdavky 2026-2028'!K$36+'kap.výdavky 2026-2028'!K$37+'kap.výdavky 2026-2028'!K$38+'kap.výdavky 2026-2028'!K$89+'kap.výdavky 2026-2028'!K$90+'kap.výdavky 2026-2028'!K$91+'kap.výdavky 2026-2028'!K$93+'kap.výdavky 2026-2028'!K$154+'kap.výdavky 2026-2028'!K$155+'kap.výdavky 2026-2028'!K$156+'kap.výdavky 2026-2028'!K$157+'kap.výdavky 2026-2028'!K$160+'kap.výdavky 2026-2028'!K$162+'kap.výdavky 2026-2028'!K$163+'kap.výdavky 2026-2028'!K$167+'kap.výdavky 2026-2028'!K$169+'kap.výdavky 2026-2028'!K$171</f>
        <v>0</v>
      </c>
      <c r="I229" s="301">
        <f>'kap.výdavky 2026-2028'!L$4+'kap.výdavky 2026-2028'!L$34+'kap.výdavky 2026-2028'!L$35+'kap.výdavky 2026-2028'!L$36+'kap.výdavky 2026-2028'!L$37+'kap.výdavky 2026-2028'!L$38+'kap.výdavky 2026-2028'!L$89+'kap.výdavky 2026-2028'!L$90+'kap.výdavky 2026-2028'!L$91+'kap.výdavky 2026-2028'!L$93+'kap.výdavky 2026-2028'!L$154+'kap.výdavky 2026-2028'!L$155+'kap.výdavky 2026-2028'!L$156+'kap.výdavky 2026-2028'!L$157+'kap.výdavky 2026-2028'!L$160+'kap.výdavky 2026-2028'!L$162+'kap.výdavky 2026-2028'!L$163+'kap.výdavky 2026-2028'!L$167+'kap.výdavky 2026-2028'!L$169+'kap.výdavky 2026-2028'!L$171</f>
        <v>0</v>
      </c>
    </row>
    <row r="230" spans="1:9" ht="16.2" thickBot="1" x14ac:dyDescent="0.35">
      <c r="A230" s="117"/>
      <c r="B230" s="127" t="s">
        <v>166</v>
      </c>
      <c r="C230" s="68">
        <f>SUM(C227:C229)</f>
        <v>1251518</v>
      </c>
      <c r="D230" s="68">
        <f>SUM(D227:D229)</f>
        <v>1942669</v>
      </c>
      <c r="E230" s="68">
        <f t="shared" ref="E230:I230" si="67">SUM(E227:E229)</f>
        <v>2002179</v>
      </c>
      <c r="F230" s="68">
        <f t="shared" si="67"/>
        <v>1909813</v>
      </c>
      <c r="G230" s="68">
        <f t="shared" si="67"/>
        <v>2521428</v>
      </c>
      <c r="H230" s="68">
        <f t="shared" si="67"/>
        <v>672770</v>
      </c>
      <c r="I230" s="68">
        <f t="shared" si="67"/>
        <v>672770</v>
      </c>
    </row>
    <row r="231" spans="1:9" ht="17.399999999999999" customHeight="1" thickBot="1" x14ac:dyDescent="0.3">
      <c r="A231" s="685"/>
      <c r="B231" s="685"/>
      <c r="C231" s="685"/>
      <c r="D231" s="685"/>
      <c r="E231" s="685"/>
      <c r="F231" s="685"/>
      <c r="G231" s="685"/>
      <c r="H231" s="685"/>
      <c r="I231" s="425"/>
    </row>
    <row r="232" spans="1:9" ht="16.5" customHeight="1" x14ac:dyDescent="0.25">
      <c r="A232" s="681" t="s">
        <v>167</v>
      </c>
      <c r="B232" s="682"/>
      <c r="C232" s="31" t="s">
        <v>62</v>
      </c>
      <c r="D232" s="31" t="s">
        <v>62</v>
      </c>
      <c r="E232" s="31" t="s">
        <v>63</v>
      </c>
      <c r="F232" s="31" t="s">
        <v>31</v>
      </c>
      <c r="G232" s="31" t="s">
        <v>63</v>
      </c>
      <c r="H232" s="31" t="s">
        <v>63</v>
      </c>
      <c r="I232" s="31" t="s">
        <v>6</v>
      </c>
    </row>
    <row r="233" spans="1:9" ht="13.8" thickBot="1" x14ac:dyDescent="0.3">
      <c r="A233" s="683"/>
      <c r="B233" s="684"/>
      <c r="C233" s="32" t="s">
        <v>405</v>
      </c>
      <c r="D233" s="32" t="s">
        <v>436</v>
      </c>
      <c r="E233" s="32" t="s">
        <v>475</v>
      </c>
      <c r="F233" s="32" t="s">
        <v>475</v>
      </c>
      <c r="G233" s="32" t="s">
        <v>513</v>
      </c>
      <c r="H233" s="32" t="s">
        <v>543</v>
      </c>
      <c r="I233" s="32" t="s">
        <v>576</v>
      </c>
    </row>
    <row r="234" spans="1:9" ht="16.8" thickBot="1" x14ac:dyDescent="0.4">
      <c r="A234" s="50" t="s">
        <v>168</v>
      </c>
      <c r="B234" s="673" t="s">
        <v>368</v>
      </c>
      <c r="C234" s="674"/>
      <c r="D234" s="674"/>
      <c r="E234" s="674"/>
      <c r="F234" s="674"/>
      <c r="G234" s="674"/>
      <c r="H234" s="674"/>
      <c r="I234" s="675"/>
    </row>
    <row r="235" spans="1:9" s="477" customFormat="1" ht="15.6" x14ac:dyDescent="0.3">
      <c r="A235" s="51">
        <v>620</v>
      </c>
      <c r="B235" s="156" t="s">
        <v>66</v>
      </c>
      <c r="C235" s="384">
        <v>0</v>
      </c>
      <c r="D235" s="379">
        <v>0</v>
      </c>
      <c r="E235" s="379">
        <v>0</v>
      </c>
      <c r="F235" s="379">
        <v>0</v>
      </c>
      <c r="G235" s="379">
        <v>0</v>
      </c>
      <c r="H235" s="379">
        <v>0</v>
      </c>
      <c r="I235" s="641">
        <v>0</v>
      </c>
    </row>
    <row r="236" spans="1:9" ht="15.6" x14ac:dyDescent="0.3">
      <c r="A236" s="51">
        <v>630</v>
      </c>
      <c r="B236" s="156" t="s">
        <v>67</v>
      </c>
      <c r="C236" s="384">
        <v>39685</v>
      </c>
      <c r="D236" s="379">
        <v>63728</v>
      </c>
      <c r="E236" s="379">
        <v>51100</v>
      </c>
      <c r="F236" s="379">
        <v>68162.100000000006</v>
      </c>
      <c r="G236" s="379">
        <v>56100</v>
      </c>
      <c r="H236" s="379">
        <v>40000</v>
      </c>
      <c r="I236" s="641">
        <v>40000</v>
      </c>
    </row>
    <row r="237" spans="1:9" ht="15.6" x14ac:dyDescent="0.3">
      <c r="A237" s="39">
        <v>640</v>
      </c>
      <c r="B237" s="145" t="s">
        <v>68</v>
      </c>
      <c r="C237" s="615">
        <v>20490</v>
      </c>
      <c r="D237" s="638">
        <v>20720</v>
      </c>
      <c r="E237" s="638">
        <v>21250</v>
      </c>
      <c r="F237" s="638">
        <v>21250</v>
      </c>
      <c r="G237" s="638">
        <v>21375</v>
      </c>
      <c r="H237" s="380">
        <v>21375</v>
      </c>
      <c r="I237" s="540">
        <v>21375</v>
      </c>
    </row>
    <row r="238" spans="1:9" ht="15.6" x14ac:dyDescent="0.3">
      <c r="A238" s="39">
        <v>640</v>
      </c>
      <c r="B238" s="145" t="s">
        <v>169</v>
      </c>
      <c r="C238" s="390">
        <v>20000</v>
      </c>
      <c r="D238" s="380">
        <v>20000</v>
      </c>
      <c r="E238" s="380">
        <v>20000</v>
      </c>
      <c r="F238" s="380">
        <v>20000</v>
      </c>
      <c r="G238" s="665">
        <v>17400</v>
      </c>
      <c r="H238" s="380">
        <v>0</v>
      </c>
      <c r="I238" s="540">
        <v>0</v>
      </c>
    </row>
    <row r="239" spans="1:9" ht="15.6" x14ac:dyDescent="0.3">
      <c r="A239" s="39">
        <v>640</v>
      </c>
      <c r="B239" s="145" t="s">
        <v>387</v>
      </c>
      <c r="C239" s="390">
        <v>0</v>
      </c>
      <c r="D239" s="380">
        <v>0</v>
      </c>
      <c r="E239" s="380">
        <v>0</v>
      </c>
      <c r="F239" s="380">
        <v>0</v>
      </c>
      <c r="G239" s="380">
        <v>0</v>
      </c>
      <c r="H239" s="380">
        <v>0</v>
      </c>
      <c r="I239" s="540">
        <v>0</v>
      </c>
    </row>
    <row r="240" spans="1:9" s="413" customFormat="1" ht="16.2" thickBot="1" x14ac:dyDescent="0.35">
      <c r="A240" s="450">
        <v>640</v>
      </c>
      <c r="B240" s="451" t="s">
        <v>533</v>
      </c>
      <c r="C240" s="453">
        <v>936</v>
      </c>
      <c r="D240" s="378">
        <v>1576</v>
      </c>
      <c r="E240" s="378">
        <v>5000</v>
      </c>
      <c r="F240" s="378">
        <v>5000</v>
      </c>
      <c r="G240" s="378">
        <v>10000</v>
      </c>
      <c r="H240" s="378">
        <v>5000</v>
      </c>
      <c r="I240" s="452">
        <v>5000</v>
      </c>
    </row>
    <row r="241" spans="1:9" ht="16.8" thickBot="1" x14ac:dyDescent="0.4">
      <c r="A241" s="111"/>
      <c r="B241" s="254" t="s">
        <v>170</v>
      </c>
      <c r="C241" s="255">
        <f>SUM(C235:C240)</f>
        <v>81111</v>
      </c>
      <c r="D241" s="255">
        <f>SUM(D235:D240)</f>
        <v>106024</v>
      </c>
      <c r="E241" s="255">
        <f>SUM(E235:E240)</f>
        <v>97350</v>
      </c>
      <c r="F241" s="255">
        <f t="shared" ref="F241:H241" si="68">SUM(F235:F240)</f>
        <v>114412.1</v>
      </c>
      <c r="G241" s="255">
        <f t="shared" si="68"/>
        <v>104875</v>
      </c>
      <c r="H241" s="255">
        <f t="shared" si="68"/>
        <v>66375</v>
      </c>
      <c r="I241" s="255">
        <f>SUM(I235:I240)</f>
        <v>66375</v>
      </c>
    </row>
    <row r="242" spans="1:9" ht="16.8" thickBot="1" x14ac:dyDescent="0.4">
      <c r="A242" s="50" t="s">
        <v>171</v>
      </c>
      <c r="B242" s="673" t="s">
        <v>369</v>
      </c>
      <c r="C242" s="674"/>
      <c r="D242" s="674"/>
      <c r="E242" s="674"/>
      <c r="F242" s="674"/>
      <c r="G242" s="674"/>
      <c r="H242" s="674"/>
      <c r="I242" s="675"/>
    </row>
    <row r="243" spans="1:9" ht="15.6" x14ac:dyDescent="0.3">
      <c r="A243" s="83">
        <v>610</v>
      </c>
      <c r="B243" s="381" t="s">
        <v>86</v>
      </c>
      <c r="C243" s="73">
        <v>94</v>
      </c>
      <c r="D243" s="73">
        <v>0</v>
      </c>
      <c r="E243" s="73">
        <v>500</v>
      </c>
      <c r="F243" s="73">
        <v>0</v>
      </c>
      <c r="G243" s="73">
        <v>500</v>
      </c>
      <c r="H243" s="73">
        <v>0</v>
      </c>
      <c r="I243" s="73">
        <v>0</v>
      </c>
    </row>
    <row r="244" spans="1:9" ht="15.6" x14ac:dyDescent="0.3">
      <c r="A244" s="39">
        <v>620</v>
      </c>
      <c r="B244" s="145" t="s">
        <v>66</v>
      </c>
      <c r="C244" s="75">
        <v>0</v>
      </c>
      <c r="D244" s="75">
        <v>111</v>
      </c>
      <c r="E244" s="75">
        <v>500</v>
      </c>
      <c r="F244" s="75">
        <v>130</v>
      </c>
      <c r="G244" s="75">
        <v>100</v>
      </c>
      <c r="H244" s="75">
        <v>0</v>
      </c>
      <c r="I244" s="75">
        <v>0</v>
      </c>
    </row>
    <row r="245" spans="1:9" ht="16.2" thickBot="1" x14ac:dyDescent="0.3">
      <c r="A245" s="117">
        <v>630</v>
      </c>
      <c r="B245" s="382" t="s">
        <v>129</v>
      </c>
      <c r="C245" s="394">
        <v>11310</v>
      </c>
      <c r="D245" s="394">
        <v>6381</v>
      </c>
      <c r="E245" s="394">
        <v>15000</v>
      </c>
      <c r="F245" s="394">
        <v>10000</v>
      </c>
      <c r="G245" s="394">
        <v>14500</v>
      </c>
      <c r="H245" s="394">
        <v>8000</v>
      </c>
      <c r="I245" s="394">
        <v>8000</v>
      </c>
    </row>
    <row r="246" spans="1:9" ht="16.8" thickBot="1" x14ac:dyDescent="0.4">
      <c r="A246" s="117"/>
      <c r="B246" s="323" t="s">
        <v>172</v>
      </c>
      <c r="C246" s="324">
        <f t="shared" ref="C246:I246" si="69">SUM(C243:C245)</f>
        <v>11404</v>
      </c>
      <c r="D246" s="324">
        <f t="shared" si="69"/>
        <v>6492</v>
      </c>
      <c r="E246" s="324">
        <f t="shared" si="69"/>
        <v>16000</v>
      </c>
      <c r="F246" s="324">
        <f t="shared" si="69"/>
        <v>10130</v>
      </c>
      <c r="G246" s="324">
        <f t="shared" si="69"/>
        <v>15100</v>
      </c>
      <c r="H246" s="324">
        <f t="shared" si="69"/>
        <v>8000</v>
      </c>
      <c r="I246" s="324">
        <f t="shared" si="69"/>
        <v>8000</v>
      </c>
    </row>
    <row r="247" spans="1:9" ht="16.8" thickBot="1" x14ac:dyDescent="0.4">
      <c r="A247" s="50" t="s">
        <v>173</v>
      </c>
      <c r="B247" s="673" t="s">
        <v>370</v>
      </c>
      <c r="C247" s="674"/>
      <c r="D247" s="674"/>
      <c r="E247" s="674"/>
      <c r="F247" s="674"/>
      <c r="G247" s="674"/>
      <c r="H247" s="674"/>
      <c r="I247" s="675"/>
    </row>
    <row r="248" spans="1:9" ht="15.6" x14ac:dyDescent="0.3">
      <c r="A248" s="51">
        <v>610</v>
      </c>
      <c r="B248" s="105" t="s">
        <v>86</v>
      </c>
      <c r="C248" s="37">
        <v>5795</v>
      </c>
      <c r="D248" s="37">
        <v>5340</v>
      </c>
      <c r="E248" s="476">
        <v>6800</v>
      </c>
      <c r="F248" s="476">
        <v>6800</v>
      </c>
      <c r="G248" s="476">
        <v>7300</v>
      </c>
      <c r="H248" s="37">
        <v>7300</v>
      </c>
      <c r="I248" s="37">
        <v>7300</v>
      </c>
    </row>
    <row r="249" spans="1:9" ht="15.6" x14ac:dyDescent="0.3">
      <c r="A249" s="39">
        <v>620</v>
      </c>
      <c r="B249" s="74" t="s">
        <v>66</v>
      </c>
      <c r="C249" s="42">
        <v>2025</v>
      </c>
      <c r="D249" s="42">
        <v>1919</v>
      </c>
      <c r="E249" s="390">
        <v>2400</v>
      </c>
      <c r="F249" s="390">
        <v>2400</v>
      </c>
      <c r="G249" s="390">
        <v>2650</v>
      </c>
      <c r="H249" s="42">
        <v>2650</v>
      </c>
      <c r="I249" s="42">
        <v>2650</v>
      </c>
    </row>
    <row r="250" spans="1:9" ht="16.2" thickBot="1" x14ac:dyDescent="0.35">
      <c r="A250" s="55">
        <v>630</v>
      </c>
      <c r="B250" s="90" t="s">
        <v>67</v>
      </c>
      <c r="C250" s="43">
        <v>20595</v>
      </c>
      <c r="D250" s="43">
        <v>16549</v>
      </c>
      <c r="E250" s="43">
        <v>22700</v>
      </c>
      <c r="F250" s="43">
        <v>22700</v>
      </c>
      <c r="G250" s="43">
        <v>24700</v>
      </c>
      <c r="H250" s="43">
        <v>18000</v>
      </c>
      <c r="I250" s="43">
        <v>18000</v>
      </c>
    </row>
    <row r="251" spans="1:9" ht="16.8" thickBot="1" x14ac:dyDescent="0.4">
      <c r="A251" s="99"/>
      <c r="B251" s="119" t="s">
        <v>174</v>
      </c>
      <c r="C251" s="88">
        <f t="shared" ref="C251:I251" si="70">SUM(C248:C250)</f>
        <v>28415</v>
      </c>
      <c r="D251" s="88">
        <f t="shared" si="70"/>
        <v>23808</v>
      </c>
      <c r="E251" s="88">
        <f t="shared" si="70"/>
        <v>31900</v>
      </c>
      <c r="F251" s="88">
        <f t="shared" si="70"/>
        <v>31900</v>
      </c>
      <c r="G251" s="88">
        <f t="shared" si="70"/>
        <v>34650</v>
      </c>
      <c r="H251" s="88">
        <f t="shared" si="70"/>
        <v>27950</v>
      </c>
      <c r="I251" s="88">
        <f t="shared" si="70"/>
        <v>27950</v>
      </c>
    </row>
    <row r="252" spans="1:9" ht="16.2" thickBot="1" x14ac:dyDescent="0.35">
      <c r="A252" s="46"/>
      <c r="B252" s="125" t="s">
        <v>175</v>
      </c>
      <c r="C252" s="345">
        <f t="shared" ref="C252:I252" si="71">SUM(C241+C246+C251)</f>
        <v>120930</v>
      </c>
      <c r="D252" s="345">
        <f t="shared" si="71"/>
        <v>136324</v>
      </c>
      <c r="E252" s="345">
        <f t="shared" si="71"/>
        <v>145250</v>
      </c>
      <c r="F252" s="345">
        <f t="shared" si="71"/>
        <v>156442.1</v>
      </c>
      <c r="G252" s="345">
        <f t="shared" si="71"/>
        <v>154625</v>
      </c>
      <c r="H252" s="345">
        <f t="shared" si="71"/>
        <v>102325</v>
      </c>
      <c r="I252" s="345">
        <f t="shared" si="71"/>
        <v>102325</v>
      </c>
    </row>
    <row r="253" spans="1:9" ht="16.2" thickBot="1" x14ac:dyDescent="0.35">
      <c r="A253" s="46"/>
      <c r="B253" s="367" t="s">
        <v>176</v>
      </c>
      <c r="C253" s="114">
        <v>0</v>
      </c>
      <c r="D253" s="620">
        <v>0</v>
      </c>
      <c r="E253" s="114">
        <f>0</f>
        <v>0</v>
      </c>
      <c r="F253" s="620">
        <f>'kap.výdavky 2026-2028'!I$40+'kap.výdavky 2026-2028'!I$42</f>
        <v>6505</v>
      </c>
      <c r="G253" s="620">
        <f>'kap.výdavky 2026-2028'!J$40+'kap.výdavky 2026-2028'!J$42</f>
        <v>0</v>
      </c>
      <c r="H253" s="620">
        <f>'kap.výdavky 2026-2028'!K$40+'kap.výdavky 2026-2028'!K$42</f>
        <v>0</v>
      </c>
      <c r="I253" s="620">
        <f>'kap.výdavky 2026-2028'!L$40+'kap.výdavky 2026-2028'!L$42</f>
        <v>0</v>
      </c>
    </row>
    <row r="254" spans="1:9" ht="16.2" thickBot="1" x14ac:dyDescent="0.35">
      <c r="A254" s="117"/>
      <c r="B254" s="153" t="s">
        <v>177</v>
      </c>
      <c r="C254" s="62">
        <f>SUM(C252:C253)</f>
        <v>120930</v>
      </c>
      <c r="D254" s="62">
        <f>SUM(D252:D253)</f>
        <v>136324</v>
      </c>
      <c r="E254" s="62">
        <f t="shared" ref="E254:I254" si="72">SUM(E252:E253)</f>
        <v>145250</v>
      </c>
      <c r="F254" s="62">
        <f t="shared" si="72"/>
        <v>162947.1</v>
      </c>
      <c r="G254" s="62">
        <f t="shared" si="72"/>
        <v>154625</v>
      </c>
      <c r="H254" s="62">
        <f t="shared" si="72"/>
        <v>102325</v>
      </c>
      <c r="I254" s="62">
        <f t="shared" si="72"/>
        <v>102325</v>
      </c>
    </row>
    <row r="255" spans="1:9" ht="16.2" thickBot="1" x14ac:dyDescent="0.35">
      <c r="A255" s="211"/>
      <c r="B255" s="69"/>
      <c r="C255" s="70"/>
      <c r="D255" s="70"/>
      <c r="E255" s="70"/>
      <c r="F255" s="70"/>
      <c r="G255" s="70"/>
      <c r="H255" s="70"/>
      <c r="I255" s="70"/>
    </row>
    <row r="256" spans="1:9" ht="16.5" customHeight="1" x14ac:dyDescent="0.25">
      <c r="A256" s="686" t="s">
        <v>178</v>
      </c>
      <c r="B256" s="687"/>
      <c r="C256" s="31" t="s">
        <v>62</v>
      </c>
      <c r="D256" s="31" t="s">
        <v>62</v>
      </c>
      <c r="E256" s="31" t="s">
        <v>63</v>
      </c>
      <c r="F256" s="31" t="s">
        <v>31</v>
      </c>
      <c r="G256" s="31" t="s">
        <v>63</v>
      </c>
      <c r="H256" s="31" t="s">
        <v>63</v>
      </c>
      <c r="I256" s="31" t="s">
        <v>6</v>
      </c>
    </row>
    <row r="257" spans="1:9" ht="16.5" customHeight="1" thickBot="1" x14ac:dyDescent="0.3">
      <c r="A257" s="688"/>
      <c r="B257" s="689"/>
      <c r="C257" s="32" t="s">
        <v>405</v>
      </c>
      <c r="D257" s="32" t="s">
        <v>436</v>
      </c>
      <c r="E257" s="32" t="s">
        <v>475</v>
      </c>
      <c r="F257" s="32" t="s">
        <v>475</v>
      </c>
      <c r="G257" s="32" t="s">
        <v>513</v>
      </c>
      <c r="H257" s="32" t="s">
        <v>543</v>
      </c>
      <c r="I257" s="32" t="s">
        <v>576</v>
      </c>
    </row>
    <row r="258" spans="1:9" ht="16.8" thickBot="1" x14ac:dyDescent="0.4">
      <c r="A258" s="50" t="s">
        <v>179</v>
      </c>
      <c r="B258" s="673" t="s">
        <v>371</v>
      </c>
      <c r="C258" s="674"/>
      <c r="D258" s="674"/>
      <c r="E258" s="674"/>
      <c r="F258" s="674"/>
      <c r="G258" s="674"/>
      <c r="H258" s="674"/>
      <c r="I258" s="675"/>
    </row>
    <row r="259" spans="1:9" ht="15.6" x14ac:dyDescent="0.3">
      <c r="A259" s="545">
        <v>620</v>
      </c>
      <c r="B259" s="154" t="s">
        <v>217</v>
      </c>
      <c r="C259" s="35">
        <v>432</v>
      </c>
      <c r="D259" s="35">
        <v>671</v>
      </c>
      <c r="E259" s="379">
        <v>500</v>
      </c>
      <c r="F259" s="379">
        <v>100</v>
      </c>
      <c r="G259" s="379">
        <v>0</v>
      </c>
      <c r="H259" s="379">
        <v>0</v>
      </c>
      <c r="I259" s="379">
        <v>0</v>
      </c>
    </row>
    <row r="260" spans="1:9" ht="15.6" x14ac:dyDescent="0.3">
      <c r="A260" s="91">
        <v>630</v>
      </c>
      <c r="B260" s="105" t="s">
        <v>402</v>
      </c>
      <c r="C260" s="379">
        <v>58519</v>
      </c>
      <c r="D260" s="379">
        <v>69730</v>
      </c>
      <c r="E260" s="379">
        <v>64200</v>
      </c>
      <c r="F260" s="379">
        <v>64200</v>
      </c>
      <c r="G260" s="657">
        <v>62000</v>
      </c>
      <c r="H260" s="379">
        <v>55000</v>
      </c>
      <c r="I260" s="379">
        <v>55000</v>
      </c>
    </row>
    <row r="261" spans="1:9" ht="15.6" x14ac:dyDescent="0.3">
      <c r="A261" s="95">
        <v>630</v>
      </c>
      <c r="B261" s="74" t="s">
        <v>319</v>
      </c>
      <c r="C261" s="41">
        <v>16729</v>
      </c>
      <c r="D261" s="41">
        <v>11026</v>
      </c>
      <c r="E261" s="380">
        <v>0</v>
      </c>
      <c r="F261" s="380">
        <v>0</v>
      </c>
      <c r="G261" s="380">
        <v>0</v>
      </c>
      <c r="H261" s="380">
        <v>0</v>
      </c>
      <c r="I261" s="380">
        <v>0</v>
      </c>
    </row>
    <row r="262" spans="1:9" ht="15.6" x14ac:dyDescent="0.3">
      <c r="A262" s="91">
        <v>640</v>
      </c>
      <c r="B262" s="105" t="s">
        <v>180</v>
      </c>
      <c r="C262" s="35">
        <v>7765</v>
      </c>
      <c r="D262" s="35">
        <v>13500</v>
      </c>
      <c r="E262" s="379">
        <v>8500</v>
      </c>
      <c r="F262" s="379">
        <v>8500</v>
      </c>
      <c r="G262" s="657">
        <v>7400</v>
      </c>
      <c r="H262" s="379">
        <v>0</v>
      </c>
      <c r="I262" s="379">
        <v>0</v>
      </c>
    </row>
    <row r="263" spans="1:9" ht="16.2" hidden="1" thickBot="1" x14ac:dyDescent="0.35">
      <c r="A263" s="321">
        <v>640</v>
      </c>
      <c r="B263" s="155" t="s">
        <v>181</v>
      </c>
      <c r="C263" s="45">
        <v>0</v>
      </c>
      <c r="D263" s="45">
        <v>0</v>
      </c>
      <c r="E263" s="376">
        <v>0</v>
      </c>
      <c r="F263" s="376"/>
      <c r="G263" s="376"/>
      <c r="H263" s="376"/>
      <c r="I263" s="376"/>
    </row>
    <row r="264" spans="1:9" ht="16.8" thickBot="1" x14ac:dyDescent="0.4">
      <c r="A264" s="321"/>
      <c r="B264" s="76" t="s">
        <v>182</v>
      </c>
      <c r="C264" s="77">
        <f t="shared" ref="C264:I264" si="73">SUM(C259:C263)</f>
        <v>83445</v>
      </c>
      <c r="D264" s="77">
        <f t="shared" si="73"/>
        <v>94927</v>
      </c>
      <c r="E264" s="77">
        <f>SUM(E259:E263)</f>
        <v>73200</v>
      </c>
      <c r="F264" s="77">
        <f t="shared" ref="F264:G264" si="74">SUM(F259:F263)</f>
        <v>72800</v>
      </c>
      <c r="G264" s="77">
        <f t="shared" si="74"/>
        <v>69400</v>
      </c>
      <c r="H264" s="77">
        <f t="shared" si="73"/>
        <v>55000</v>
      </c>
      <c r="I264" s="77">
        <f t="shared" si="73"/>
        <v>55000</v>
      </c>
    </row>
    <row r="265" spans="1:9" ht="16.8" thickBot="1" x14ac:dyDescent="0.4">
      <c r="A265" s="50" t="s">
        <v>183</v>
      </c>
      <c r="B265" s="673" t="s">
        <v>372</v>
      </c>
      <c r="C265" s="674"/>
      <c r="D265" s="674"/>
      <c r="E265" s="674"/>
      <c r="F265" s="674"/>
      <c r="G265" s="674"/>
      <c r="H265" s="674"/>
      <c r="I265" s="675"/>
    </row>
    <row r="266" spans="1:9" s="477" customFormat="1" x14ac:dyDescent="0.25">
      <c r="A266" s="83">
        <v>610</v>
      </c>
      <c r="B266" s="124" t="s">
        <v>86</v>
      </c>
      <c r="C266" s="63">
        <v>249</v>
      </c>
      <c r="D266" s="63">
        <v>265</v>
      </c>
      <c r="E266" s="63">
        <v>244</v>
      </c>
      <c r="F266" s="63">
        <v>244</v>
      </c>
      <c r="G266" s="63">
        <v>244</v>
      </c>
      <c r="H266" s="63">
        <v>244</v>
      </c>
      <c r="I266" s="63">
        <v>244</v>
      </c>
    </row>
    <row r="267" spans="1:9" x14ac:dyDescent="0.25">
      <c r="A267" s="51">
        <v>620</v>
      </c>
      <c r="B267" s="548" t="s">
        <v>66</v>
      </c>
      <c r="C267" s="549">
        <v>87</v>
      </c>
      <c r="D267" s="549">
        <v>95</v>
      </c>
      <c r="E267" s="549">
        <v>86</v>
      </c>
      <c r="F267" s="549">
        <v>86</v>
      </c>
      <c r="G267" s="549">
        <v>86</v>
      </c>
      <c r="H267" s="549">
        <v>86</v>
      </c>
      <c r="I267" s="549">
        <v>86</v>
      </c>
    </row>
    <row r="268" spans="1:9" s="477" customFormat="1" x14ac:dyDescent="0.25">
      <c r="A268" s="39">
        <v>630</v>
      </c>
      <c r="B268" s="598" t="s">
        <v>67</v>
      </c>
      <c r="C268" s="599">
        <v>0</v>
      </c>
      <c r="D268" s="599">
        <v>0</v>
      </c>
      <c r="E268" s="599">
        <v>500</v>
      </c>
      <c r="F268" s="599">
        <v>500</v>
      </c>
      <c r="G268" s="599">
        <v>500</v>
      </c>
      <c r="H268" s="599">
        <v>500</v>
      </c>
      <c r="I268" s="599">
        <v>500</v>
      </c>
    </row>
    <row r="269" spans="1:9" ht="16.2" thickBot="1" x14ac:dyDescent="0.35">
      <c r="A269" s="81">
        <v>640</v>
      </c>
      <c r="B269" s="155" t="s">
        <v>68</v>
      </c>
      <c r="C269" s="347">
        <v>15330</v>
      </c>
      <c r="D269" s="347">
        <v>13760</v>
      </c>
      <c r="E269" s="347">
        <v>0</v>
      </c>
      <c r="F269" s="347">
        <v>6210</v>
      </c>
      <c r="G269" s="347">
        <v>0</v>
      </c>
      <c r="H269" s="347">
        <v>0</v>
      </c>
      <c r="I269" s="347">
        <v>0</v>
      </c>
    </row>
    <row r="270" spans="1:9" ht="16.8" thickBot="1" x14ac:dyDescent="0.4">
      <c r="A270" s="99"/>
      <c r="B270" s="119" t="s">
        <v>184</v>
      </c>
      <c r="C270" s="48">
        <f>SUM(C266:C269)</f>
        <v>15666</v>
      </c>
      <c r="D270" s="48">
        <f>SUM(D266:D269)</f>
        <v>14120</v>
      </c>
      <c r="E270" s="48">
        <f>SUM(E266:E269)</f>
        <v>830</v>
      </c>
      <c r="F270" s="48">
        <f t="shared" ref="F270:G270" si="75">SUM(F266:F269)</f>
        <v>7040</v>
      </c>
      <c r="G270" s="48">
        <f t="shared" si="75"/>
        <v>830</v>
      </c>
      <c r="H270" s="48">
        <f>SUM(H266:H269)</f>
        <v>830</v>
      </c>
      <c r="I270" s="48">
        <f>SUM(I266:I269)</f>
        <v>830</v>
      </c>
    </row>
    <row r="271" spans="1:9" ht="16.2" thickBot="1" x14ac:dyDescent="0.35">
      <c r="A271" s="46"/>
      <c r="B271" s="125" t="s">
        <v>185</v>
      </c>
      <c r="C271" s="126">
        <f t="shared" ref="C271:I271" si="76">SUM(C264+C270)</f>
        <v>99111</v>
      </c>
      <c r="D271" s="126">
        <f t="shared" si="76"/>
        <v>109047</v>
      </c>
      <c r="E271" s="126">
        <f>SUM(E264+E270)</f>
        <v>74030</v>
      </c>
      <c r="F271" s="126">
        <f t="shared" ref="F271:G271" si="77">SUM(F264+F270)</f>
        <v>79840</v>
      </c>
      <c r="G271" s="126">
        <f t="shared" si="77"/>
        <v>70230</v>
      </c>
      <c r="H271" s="126">
        <f>SUM(H264+H270)</f>
        <v>55830</v>
      </c>
      <c r="I271" s="126">
        <f t="shared" si="76"/>
        <v>55830</v>
      </c>
    </row>
    <row r="272" spans="1:9" ht="16.2" thickBot="1" x14ac:dyDescent="0.35">
      <c r="A272" s="46"/>
      <c r="B272" s="368" t="s">
        <v>186</v>
      </c>
      <c r="C272" s="299">
        <f>'kap.výdavky 2026-2028'!E176+'kap.výdavky 2026-2028'!E55</f>
        <v>67642</v>
      </c>
      <c r="D272" s="299">
        <f>'kap.výdavky 2026-2028'!F44+'kap.výdavky 2026-2028'!F45+'kap.výdavky 2026-2028'!F46+'kap.výdavky 2026-2028'!F104+'kap.výdavky 2026-2028'!F176+'kap.výdavky 2026-2028'!F5</f>
        <v>273720</v>
      </c>
      <c r="E272" s="299">
        <f>'kap.výdavky 2026-2028'!G44+'kap.výdavky 2026-2028'!G45+'kap.výdavky 2026-2028'!G46+'kap.výdavky 2026-2028'!G104+'kap.výdavky 2026-2028'!G176</f>
        <v>5000</v>
      </c>
      <c r="F272" s="299">
        <f>'kap.výdavky 2026-2028'!I$45+'kap.výdavky 2026-2028'!I$46+'kap.výdavky 2026-2028'!I$47</f>
        <v>17200</v>
      </c>
      <c r="G272" s="299">
        <f>'kap.výdavky 2026-2028'!J$45+'kap.výdavky 2026-2028'!J$46+'kap.výdavky 2026-2028'!J$47</f>
        <v>0</v>
      </c>
      <c r="H272" s="299">
        <f>'kap.výdavky 2026-2028'!K$45+'kap.výdavky 2026-2028'!K$46+'kap.výdavky 2026-2028'!K$47</f>
        <v>0</v>
      </c>
      <c r="I272" s="299">
        <f>'kap.výdavky 2026-2028'!L$45+'kap.výdavky 2026-2028'!L$46+'kap.výdavky 2026-2028'!L$47</f>
        <v>0</v>
      </c>
    </row>
    <row r="273" spans="1:9" ht="16.2" thickBot="1" x14ac:dyDescent="0.35">
      <c r="A273" s="117"/>
      <c r="B273" s="153" t="s">
        <v>187</v>
      </c>
      <c r="C273" s="62">
        <f>SUM(C271:C272)</f>
        <v>166753</v>
      </c>
      <c r="D273" s="62">
        <f>SUM(D271:D272)</f>
        <v>382767</v>
      </c>
      <c r="E273" s="62">
        <f t="shared" ref="E273:I273" si="78">SUM(E271:E272)</f>
        <v>79030</v>
      </c>
      <c r="F273" s="62">
        <f t="shared" si="78"/>
        <v>97040</v>
      </c>
      <c r="G273" s="62">
        <f t="shared" si="78"/>
        <v>70230</v>
      </c>
      <c r="H273" s="62">
        <f t="shared" si="78"/>
        <v>55830</v>
      </c>
      <c r="I273" s="62">
        <f t="shared" si="78"/>
        <v>55830</v>
      </c>
    </row>
    <row r="274" spans="1:9" ht="16.2" thickBot="1" x14ac:dyDescent="0.35">
      <c r="A274" s="474"/>
      <c r="B274" s="69"/>
    </row>
    <row r="275" spans="1:9" ht="18.75" customHeight="1" x14ac:dyDescent="0.25">
      <c r="A275" s="686" t="s">
        <v>188</v>
      </c>
      <c r="B275" s="687"/>
      <c r="C275" s="31" t="s">
        <v>62</v>
      </c>
      <c r="D275" s="31" t="s">
        <v>62</v>
      </c>
      <c r="E275" s="31" t="s">
        <v>63</v>
      </c>
      <c r="F275" s="31" t="s">
        <v>31</v>
      </c>
      <c r="G275" s="31" t="s">
        <v>63</v>
      </c>
      <c r="H275" s="31" t="s">
        <v>63</v>
      </c>
      <c r="I275" s="31" t="s">
        <v>6</v>
      </c>
    </row>
    <row r="276" spans="1:9" ht="13.8" thickBot="1" x14ac:dyDescent="0.3">
      <c r="A276" s="688"/>
      <c r="B276" s="707"/>
      <c r="C276" s="32" t="s">
        <v>405</v>
      </c>
      <c r="D276" s="32" t="s">
        <v>436</v>
      </c>
      <c r="E276" s="32" t="s">
        <v>475</v>
      </c>
      <c r="F276" s="32" t="s">
        <v>475</v>
      </c>
      <c r="G276" s="32" t="s">
        <v>513</v>
      </c>
      <c r="H276" s="32" t="s">
        <v>543</v>
      </c>
      <c r="I276" s="32" t="s">
        <v>576</v>
      </c>
    </row>
    <row r="277" spans="1:9" ht="16.8" thickBot="1" x14ac:dyDescent="0.4">
      <c r="A277" s="71" t="s">
        <v>373</v>
      </c>
      <c r="B277" s="673" t="s">
        <v>374</v>
      </c>
      <c r="C277" s="674"/>
      <c r="D277" s="674"/>
      <c r="E277" s="674"/>
      <c r="F277" s="674"/>
      <c r="G277" s="674"/>
      <c r="H277" s="674"/>
      <c r="I277" s="675"/>
    </row>
    <row r="278" spans="1:9" ht="15.6" x14ac:dyDescent="0.3">
      <c r="A278" s="83">
        <v>610</v>
      </c>
      <c r="B278" s="104" t="s">
        <v>86</v>
      </c>
      <c r="C278" s="37">
        <v>247707</v>
      </c>
      <c r="D278" s="37">
        <v>266739</v>
      </c>
      <c r="E278" s="37">
        <v>278800</v>
      </c>
      <c r="F278" s="37">
        <v>306640</v>
      </c>
      <c r="G278" s="37">
        <v>279750</v>
      </c>
      <c r="H278" s="37">
        <v>279750</v>
      </c>
      <c r="I278" s="37">
        <v>279750</v>
      </c>
    </row>
    <row r="279" spans="1:9" ht="15.6" x14ac:dyDescent="0.3">
      <c r="A279" s="546">
        <v>620</v>
      </c>
      <c r="B279" s="74" t="s">
        <v>66</v>
      </c>
      <c r="C279" s="42">
        <v>100903</v>
      </c>
      <c r="D279" s="42">
        <v>107685</v>
      </c>
      <c r="E279" s="42">
        <v>105200</v>
      </c>
      <c r="F279" s="42">
        <v>114717</v>
      </c>
      <c r="G279" s="42">
        <v>106500</v>
      </c>
      <c r="H279" s="42">
        <v>106500</v>
      </c>
      <c r="I279" s="42">
        <v>106500</v>
      </c>
    </row>
    <row r="280" spans="1:9" ht="15.6" x14ac:dyDescent="0.3">
      <c r="A280" s="39">
        <v>630</v>
      </c>
      <c r="B280" s="74" t="s">
        <v>67</v>
      </c>
      <c r="C280" s="380">
        <v>388712</v>
      </c>
      <c r="D280" s="380">
        <v>190561</v>
      </c>
      <c r="E280" s="380">
        <v>243500</v>
      </c>
      <c r="F280" s="380">
        <v>261228</v>
      </c>
      <c r="G280" s="380">
        <v>318400</v>
      </c>
      <c r="H280" s="380">
        <v>230000</v>
      </c>
      <c r="I280" s="380">
        <v>230000</v>
      </c>
    </row>
    <row r="281" spans="1:9" ht="15.6" x14ac:dyDescent="0.3">
      <c r="A281" s="39">
        <v>640</v>
      </c>
      <c r="B281" s="74" t="s">
        <v>68</v>
      </c>
      <c r="C281" s="42">
        <v>28205</v>
      </c>
      <c r="D281" s="42">
        <v>31877</v>
      </c>
      <c r="E281" s="390">
        <v>37000</v>
      </c>
      <c r="F281" s="390">
        <v>37000</v>
      </c>
      <c r="G281" s="390">
        <v>43500</v>
      </c>
      <c r="H281" s="42">
        <v>43500</v>
      </c>
      <c r="I281" s="42">
        <v>43500</v>
      </c>
    </row>
    <row r="282" spans="1:9" ht="31.8" thickBot="1" x14ac:dyDescent="0.35">
      <c r="A282" s="55" t="s">
        <v>491</v>
      </c>
      <c r="B282" s="397" t="s">
        <v>417</v>
      </c>
      <c r="C282" s="44">
        <v>4966</v>
      </c>
      <c r="D282" s="44">
        <v>8020</v>
      </c>
      <c r="E282" s="519">
        <v>0</v>
      </c>
      <c r="F282" s="519">
        <v>0</v>
      </c>
      <c r="G282" s="519">
        <v>8000</v>
      </c>
      <c r="H282" s="519">
        <v>4000</v>
      </c>
      <c r="I282" s="44">
        <v>0</v>
      </c>
    </row>
    <row r="283" spans="1:9" ht="16.2" thickBot="1" x14ac:dyDescent="0.35">
      <c r="A283" s="99"/>
      <c r="B283" s="369" t="s">
        <v>189</v>
      </c>
      <c r="C283" s="348">
        <f t="shared" ref="C283:H283" si="79">SUM(C278:C282)</f>
        <v>770493</v>
      </c>
      <c r="D283" s="348">
        <f t="shared" si="79"/>
        <v>604882</v>
      </c>
      <c r="E283" s="348">
        <f>SUM(E278:E282)</f>
        <v>664500</v>
      </c>
      <c r="F283" s="348">
        <f t="shared" ref="F283" si="80">SUM(F278:F282)</f>
        <v>719585</v>
      </c>
      <c r="G283" s="348">
        <f>SUM(G278:G282)</f>
        <v>756150</v>
      </c>
      <c r="H283" s="348">
        <f t="shared" si="79"/>
        <v>663750</v>
      </c>
      <c r="I283" s="348">
        <f>SUM(I278:I282)</f>
        <v>659750</v>
      </c>
    </row>
    <row r="284" spans="1:9" ht="16.2" thickBot="1" x14ac:dyDescent="0.35">
      <c r="A284" s="46"/>
      <c r="B284" s="370" t="s">
        <v>219</v>
      </c>
      <c r="C284" s="150">
        <v>0</v>
      </c>
      <c r="D284" s="150"/>
      <c r="E284" s="150">
        <v>0</v>
      </c>
      <c r="F284" s="150">
        <v>0</v>
      </c>
      <c r="G284" s="150">
        <v>0</v>
      </c>
      <c r="H284" s="150">
        <v>0</v>
      </c>
      <c r="I284" s="150">
        <v>0</v>
      </c>
    </row>
    <row r="285" spans="1:9" ht="16.2" thickBot="1" x14ac:dyDescent="0.35">
      <c r="A285" s="46"/>
      <c r="B285" s="371" t="s">
        <v>190</v>
      </c>
      <c r="C285" s="65">
        <f>'kap.výdavky 2026-2028'!E106+'kap.výdavky 2026-2028'!E179+'kap.výdavky 2026-2028'!E180</f>
        <v>342599</v>
      </c>
      <c r="D285" s="341">
        <f>'kap.výdavky 2026-2028'!F105+'kap.výdavky 2026-2028'!F106+'kap.výdavky 2026-2028'!F179+'kap.výdavky 2026-2028'!F180</f>
        <v>10788</v>
      </c>
      <c r="E285" s="341">
        <f>'kap.výdavky 2026-2028'!G105+'kap.výdavky 2026-2028'!G106+'kap.výdavky 2026-2028'!G179+'kap.výdavky 2026-2028'!G180</f>
        <v>255000</v>
      </c>
      <c r="F285" s="341">
        <f>'kap.výdavky 2026-2028'!I$49+'kap.výdavky 2026-2028'!I$105+'kap.výdavky 2026-2028'!I$180</f>
        <v>217580</v>
      </c>
      <c r="G285" s="341">
        <f>'kap.výdavky 2026-2028'!J105+'kap.výdavky 2026-2028'!J179</f>
        <v>68400</v>
      </c>
      <c r="H285" s="341">
        <f>'kap.výdavky 2026-2028'!K$49+'kap.výdavky 2026-2028'!K$105+'kap.výdavky 2026-2028'!K$180</f>
        <v>0</v>
      </c>
      <c r="I285" s="341">
        <f>'kap.výdavky 2026-2028'!L$49+'kap.výdavky 2026-2028'!L$105+'kap.výdavky 2026-2028'!L$180</f>
        <v>0</v>
      </c>
    </row>
    <row r="286" spans="1:9" ht="16.2" thickBot="1" x14ac:dyDescent="0.35">
      <c r="A286" s="117"/>
      <c r="B286" s="127" t="s">
        <v>191</v>
      </c>
      <c r="C286" s="68">
        <f>SUM(C283:C285)</f>
        <v>1113092</v>
      </c>
      <c r="D286" s="68">
        <f>SUM(D283:D285)</f>
        <v>615670</v>
      </c>
      <c r="E286" s="68">
        <f t="shared" ref="E286:I286" si="81">SUM(E283:E285)</f>
        <v>919500</v>
      </c>
      <c r="F286" s="68">
        <f t="shared" si="81"/>
        <v>937165</v>
      </c>
      <c r="G286" s="68">
        <f t="shared" si="81"/>
        <v>824550</v>
      </c>
      <c r="H286" s="68">
        <f t="shared" si="81"/>
        <v>663750</v>
      </c>
      <c r="I286" s="68">
        <f t="shared" si="81"/>
        <v>659750</v>
      </c>
    </row>
    <row r="287" spans="1:9" ht="16.2" thickBot="1" x14ac:dyDescent="0.35">
      <c r="A287" s="211"/>
      <c r="B287" s="69"/>
      <c r="C287" s="70"/>
      <c r="D287" s="70"/>
      <c r="E287" s="70"/>
      <c r="F287" s="70"/>
      <c r="G287" s="70"/>
      <c r="H287" s="70"/>
      <c r="I287" s="70"/>
    </row>
    <row r="288" spans="1:9" ht="15.75" customHeight="1" x14ac:dyDescent="0.25">
      <c r="A288" s="686" t="s">
        <v>192</v>
      </c>
      <c r="B288" s="687"/>
      <c r="C288" s="31" t="s">
        <v>62</v>
      </c>
      <c r="D288" s="31" t="s">
        <v>62</v>
      </c>
      <c r="E288" s="31" t="s">
        <v>63</v>
      </c>
      <c r="F288" s="31" t="s">
        <v>31</v>
      </c>
      <c r="G288" s="31" t="s">
        <v>63</v>
      </c>
      <c r="H288" s="31" t="s">
        <v>63</v>
      </c>
      <c r="I288" s="31" t="s">
        <v>6</v>
      </c>
    </row>
    <row r="289" spans="1:11" ht="13.8" thickBot="1" x14ac:dyDescent="0.3">
      <c r="A289" s="708"/>
      <c r="B289" s="707"/>
      <c r="C289" s="32" t="s">
        <v>405</v>
      </c>
      <c r="D289" s="32" t="s">
        <v>436</v>
      </c>
      <c r="E289" s="32" t="s">
        <v>475</v>
      </c>
      <c r="F289" s="32" t="s">
        <v>475</v>
      </c>
      <c r="G289" s="32" t="s">
        <v>513</v>
      </c>
      <c r="H289" s="32" t="s">
        <v>543</v>
      </c>
      <c r="I289" s="32" t="s">
        <v>576</v>
      </c>
    </row>
    <row r="290" spans="1:11" ht="16.8" thickBot="1" x14ac:dyDescent="0.4">
      <c r="A290" s="71" t="s">
        <v>376</v>
      </c>
      <c r="B290" s="673" t="s">
        <v>375</v>
      </c>
      <c r="C290" s="674"/>
      <c r="D290" s="674"/>
      <c r="E290" s="674"/>
      <c r="F290" s="674"/>
      <c r="G290" s="674"/>
      <c r="H290" s="674"/>
      <c r="I290" s="675"/>
    </row>
    <row r="291" spans="1:11" ht="16.2" thickBot="1" x14ac:dyDescent="0.35">
      <c r="A291" s="83">
        <v>650</v>
      </c>
      <c r="B291" s="100" t="s">
        <v>193</v>
      </c>
      <c r="C291" s="94">
        <v>25132</v>
      </c>
      <c r="D291" s="94">
        <v>23162</v>
      </c>
      <c r="E291" s="94">
        <v>20797</v>
      </c>
      <c r="F291" s="94">
        <v>20797</v>
      </c>
      <c r="G291" s="94">
        <v>18574</v>
      </c>
      <c r="H291" s="94">
        <v>16193</v>
      </c>
      <c r="I291" s="94">
        <v>13755</v>
      </c>
    </row>
    <row r="292" spans="1:11" ht="16.2" thickBot="1" x14ac:dyDescent="0.35">
      <c r="A292" s="39"/>
      <c r="B292" s="128" t="s">
        <v>194</v>
      </c>
      <c r="C292" s="56">
        <f t="shared" ref="C292:I292" si="82">SUM(C291)</f>
        <v>25132</v>
      </c>
      <c r="D292" s="56">
        <f t="shared" si="82"/>
        <v>23162</v>
      </c>
      <c r="E292" s="56">
        <f t="shared" si="82"/>
        <v>20797</v>
      </c>
      <c r="F292" s="56">
        <f t="shared" si="82"/>
        <v>20797</v>
      </c>
      <c r="G292" s="56">
        <f t="shared" si="82"/>
        <v>18574</v>
      </c>
      <c r="H292" s="56">
        <f t="shared" si="82"/>
        <v>16193</v>
      </c>
      <c r="I292" s="56">
        <f t="shared" si="82"/>
        <v>13755</v>
      </c>
    </row>
    <row r="293" spans="1:11" ht="15.6" x14ac:dyDescent="0.3">
      <c r="A293" s="288">
        <v>821</v>
      </c>
      <c r="B293" s="104" t="s">
        <v>492</v>
      </c>
      <c r="C293" s="129">
        <v>48018</v>
      </c>
      <c r="D293" s="129">
        <v>49988</v>
      </c>
      <c r="E293" s="129">
        <v>52355</v>
      </c>
      <c r="F293" s="129">
        <v>52355</v>
      </c>
      <c r="G293" s="129">
        <v>54578</v>
      </c>
      <c r="H293" s="129">
        <v>56957</v>
      </c>
      <c r="I293" s="129">
        <v>59397</v>
      </c>
    </row>
    <row r="294" spans="1:11" ht="16.2" thickBot="1" x14ac:dyDescent="0.35">
      <c r="A294" s="130"/>
      <c r="B294" s="142" t="s">
        <v>195</v>
      </c>
      <c r="C294" s="475">
        <f>SUM(C293)</f>
        <v>48018</v>
      </c>
      <c r="D294" s="475">
        <f>SUM(D293)</f>
        <v>49988</v>
      </c>
      <c r="E294" s="475">
        <f>SUM(E293)</f>
        <v>52355</v>
      </c>
      <c r="F294" s="475">
        <f t="shared" ref="F294:G294" si="83">SUM(F293)</f>
        <v>52355</v>
      </c>
      <c r="G294" s="475">
        <f t="shared" si="83"/>
        <v>54578</v>
      </c>
      <c r="H294" s="475">
        <f>SUM(H293:H293)</f>
        <v>56957</v>
      </c>
      <c r="I294" s="475">
        <f>SUM(I293:I293)</f>
        <v>59397</v>
      </c>
    </row>
    <row r="295" spans="1:11" ht="16.2" thickBot="1" x14ac:dyDescent="0.35">
      <c r="A295" s="111"/>
      <c r="B295" s="372" t="s">
        <v>196</v>
      </c>
      <c r="C295" s="68">
        <f t="shared" ref="C295:I295" si="84">SUM(C292+C294)</f>
        <v>73150</v>
      </c>
      <c r="D295" s="68">
        <f t="shared" si="84"/>
        <v>73150</v>
      </c>
      <c r="E295" s="68">
        <f t="shared" si="84"/>
        <v>73152</v>
      </c>
      <c r="F295" s="68">
        <f t="shared" si="84"/>
        <v>73152</v>
      </c>
      <c r="G295" s="68">
        <f t="shared" si="84"/>
        <v>73152</v>
      </c>
      <c r="H295" s="68">
        <f t="shared" si="84"/>
        <v>73150</v>
      </c>
      <c r="I295" s="68">
        <f t="shared" si="84"/>
        <v>73152</v>
      </c>
    </row>
    <row r="296" spans="1:11" ht="16.2" thickBot="1" x14ac:dyDescent="0.35">
      <c r="A296" s="211"/>
      <c r="B296" s="69"/>
      <c r="C296" s="70"/>
      <c r="D296" s="70"/>
      <c r="E296" s="70"/>
      <c r="F296" s="70"/>
      <c r="G296" s="70"/>
      <c r="H296" s="70"/>
      <c r="I296" s="70"/>
    </row>
    <row r="297" spans="1:11" ht="15.75" customHeight="1" x14ac:dyDescent="0.25">
      <c r="A297" s="686" t="s">
        <v>197</v>
      </c>
      <c r="B297" s="687"/>
      <c r="C297" s="31" t="s">
        <v>62</v>
      </c>
      <c r="D297" s="31" t="s">
        <v>62</v>
      </c>
      <c r="E297" s="31" t="s">
        <v>63</v>
      </c>
      <c r="F297" s="31" t="s">
        <v>31</v>
      </c>
      <c r="G297" s="31" t="s">
        <v>63</v>
      </c>
      <c r="H297" s="31" t="s">
        <v>63</v>
      </c>
      <c r="I297" s="31" t="s">
        <v>6</v>
      </c>
    </row>
    <row r="298" spans="1:11" ht="13.8" thickBot="1" x14ac:dyDescent="0.3">
      <c r="A298" s="688"/>
      <c r="B298" s="689"/>
      <c r="C298" s="32" t="s">
        <v>405</v>
      </c>
      <c r="D298" s="32" t="s">
        <v>436</v>
      </c>
      <c r="E298" s="32" t="s">
        <v>475</v>
      </c>
      <c r="F298" s="32" t="s">
        <v>475</v>
      </c>
      <c r="G298" s="32" t="s">
        <v>513</v>
      </c>
      <c r="H298" s="32" t="s">
        <v>543</v>
      </c>
      <c r="I298" s="32" t="s">
        <v>576</v>
      </c>
    </row>
    <row r="299" spans="1:11" ht="16.8" thickBot="1" x14ac:dyDescent="0.4">
      <c r="A299" s="50" t="s">
        <v>220</v>
      </c>
      <c r="B299" s="673" t="s">
        <v>377</v>
      </c>
      <c r="C299" s="674"/>
      <c r="D299" s="674"/>
      <c r="E299" s="674"/>
      <c r="F299" s="674"/>
      <c r="G299" s="674"/>
      <c r="H299" s="674"/>
      <c r="I299" s="675"/>
    </row>
    <row r="300" spans="1:11" ht="15.6" x14ac:dyDescent="0.3">
      <c r="A300" s="121">
        <v>610</v>
      </c>
      <c r="B300" s="104" t="s">
        <v>86</v>
      </c>
      <c r="C300" s="38">
        <v>6806</v>
      </c>
      <c r="D300" s="38">
        <v>0</v>
      </c>
      <c r="E300" s="38">
        <v>8300</v>
      </c>
      <c r="F300" s="38">
        <v>8300</v>
      </c>
      <c r="G300" s="38">
        <v>8600</v>
      </c>
      <c r="H300" s="38">
        <v>8600</v>
      </c>
      <c r="I300" s="38">
        <v>8600</v>
      </c>
    </row>
    <row r="301" spans="1:11" ht="15.6" x14ac:dyDescent="0.3">
      <c r="A301" s="547">
        <v>620</v>
      </c>
      <c r="B301" s="74" t="s">
        <v>66</v>
      </c>
      <c r="C301" s="41">
        <v>2736</v>
      </c>
      <c r="D301" s="41">
        <v>0</v>
      </c>
      <c r="E301" s="41">
        <v>3440</v>
      </c>
      <c r="F301" s="41">
        <v>3440</v>
      </c>
      <c r="G301" s="41">
        <v>4000</v>
      </c>
      <c r="H301" s="41">
        <v>4000</v>
      </c>
      <c r="I301" s="41">
        <v>4000</v>
      </c>
    </row>
    <row r="302" spans="1:11" ht="16.2" thickBot="1" x14ac:dyDescent="0.35">
      <c r="A302" s="123">
        <v>630</v>
      </c>
      <c r="B302" s="155" t="s">
        <v>67</v>
      </c>
      <c r="C302" s="376">
        <v>158867</v>
      </c>
      <c r="D302" s="376">
        <v>17056</v>
      </c>
      <c r="E302" s="376">
        <v>185750</v>
      </c>
      <c r="F302" s="376">
        <v>127735</v>
      </c>
      <c r="G302" s="659">
        <v>183500</v>
      </c>
      <c r="H302" s="376">
        <v>80000</v>
      </c>
      <c r="I302" s="376">
        <v>80000</v>
      </c>
    </row>
    <row r="303" spans="1:11" ht="16.2" thickBot="1" x14ac:dyDescent="0.35">
      <c r="A303" s="535" t="s">
        <v>310</v>
      </c>
      <c r="B303" s="536" t="s">
        <v>309</v>
      </c>
      <c r="C303" s="351">
        <f t="shared" ref="C303:I303" si="85">SUM(C300:C302)</f>
        <v>168409</v>
      </c>
      <c r="D303" s="351">
        <f t="shared" si="85"/>
        <v>17056</v>
      </c>
      <c r="E303" s="351">
        <f t="shared" si="85"/>
        <v>197490</v>
      </c>
      <c r="F303" s="351">
        <f t="shared" si="85"/>
        <v>139475</v>
      </c>
      <c r="G303" s="351">
        <f t="shared" si="85"/>
        <v>196100</v>
      </c>
      <c r="H303" s="351">
        <f t="shared" si="85"/>
        <v>92600</v>
      </c>
      <c r="I303" s="351">
        <f t="shared" si="85"/>
        <v>92600</v>
      </c>
    </row>
    <row r="304" spans="1:11" ht="16.2" thickBot="1" x14ac:dyDescent="0.35">
      <c r="A304" s="712"/>
      <c r="B304" s="713"/>
      <c r="C304" s="713"/>
      <c r="D304" s="713"/>
      <c r="E304" s="713"/>
      <c r="F304" s="713"/>
      <c r="G304" s="713"/>
      <c r="H304" s="713"/>
      <c r="I304" s="425"/>
      <c r="J304" s="674"/>
      <c r="K304" s="675"/>
    </row>
    <row r="305" spans="1:9" ht="16.8" thickBot="1" x14ac:dyDescent="0.4">
      <c r="A305" s="151" t="s">
        <v>221</v>
      </c>
      <c r="B305" s="673" t="s">
        <v>378</v>
      </c>
      <c r="C305" s="674"/>
      <c r="D305" s="674"/>
      <c r="E305" s="674"/>
      <c r="F305" s="674"/>
      <c r="G305" s="674"/>
      <c r="H305" s="674"/>
      <c r="I305" s="675"/>
    </row>
    <row r="306" spans="1:9" ht="15.6" x14ac:dyDescent="0.3">
      <c r="A306" s="121">
        <v>610</v>
      </c>
      <c r="B306" s="104" t="s">
        <v>86</v>
      </c>
      <c r="C306" s="476">
        <v>98643</v>
      </c>
      <c r="D306" s="476">
        <v>121161</v>
      </c>
      <c r="E306" s="476">
        <v>120000</v>
      </c>
      <c r="F306" s="476">
        <v>116000</v>
      </c>
      <c r="G306" s="476">
        <v>135000</v>
      </c>
      <c r="H306" s="476">
        <v>135000</v>
      </c>
      <c r="I306" s="476">
        <v>135000</v>
      </c>
    </row>
    <row r="307" spans="1:9" ht="15.6" x14ac:dyDescent="0.3">
      <c r="A307" s="95">
        <v>620</v>
      </c>
      <c r="B307" s="74" t="s">
        <v>66</v>
      </c>
      <c r="C307" s="390">
        <v>32873</v>
      </c>
      <c r="D307" s="390">
        <v>47919</v>
      </c>
      <c r="E307" s="390">
        <v>44000</v>
      </c>
      <c r="F307" s="390">
        <v>44000</v>
      </c>
      <c r="G307" s="390">
        <v>50000</v>
      </c>
      <c r="H307" s="390">
        <v>50000</v>
      </c>
      <c r="I307" s="390">
        <v>50000</v>
      </c>
    </row>
    <row r="308" spans="1:9" ht="15.6" x14ac:dyDescent="0.3">
      <c r="A308" s="95">
        <v>630</v>
      </c>
      <c r="B308" s="74" t="s">
        <v>67</v>
      </c>
      <c r="C308" s="390">
        <v>249661</v>
      </c>
      <c r="D308" s="390">
        <v>360004</v>
      </c>
      <c r="E308" s="390">
        <v>276300</v>
      </c>
      <c r="F308" s="390">
        <v>280328</v>
      </c>
      <c r="G308" s="390">
        <v>270200</v>
      </c>
      <c r="H308" s="390">
        <v>270200</v>
      </c>
      <c r="I308" s="390">
        <v>270200</v>
      </c>
    </row>
    <row r="309" spans="1:9" s="253" customFormat="1" ht="16.2" thickBot="1" x14ac:dyDescent="0.35">
      <c r="A309" s="123">
        <v>640</v>
      </c>
      <c r="B309" s="155" t="s">
        <v>411</v>
      </c>
      <c r="C309" s="519">
        <v>6459</v>
      </c>
      <c r="D309" s="519">
        <v>6559</v>
      </c>
      <c r="E309" s="519">
        <v>7600</v>
      </c>
      <c r="F309" s="519">
        <v>11600</v>
      </c>
      <c r="G309" s="519">
        <v>9300</v>
      </c>
      <c r="H309" s="519">
        <v>9300</v>
      </c>
      <c r="I309" s="519">
        <v>9300</v>
      </c>
    </row>
    <row r="310" spans="1:9" ht="16.2" thickBot="1" x14ac:dyDescent="0.35">
      <c r="A310" s="352" t="s">
        <v>305</v>
      </c>
      <c r="B310" s="349" t="s">
        <v>307</v>
      </c>
      <c r="C310" s="350">
        <f t="shared" ref="C310:I310" si="86">SUM(C306:C309)</f>
        <v>387636</v>
      </c>
      <c r="D310" s="350">
        <f t="shared" si="86"/>
        <v>535643</v>
      </c>
      <c r="E310" s="350">
        <f t="shared" si="86"/>
        <v>447900</v>
      </c>
      <c r="F310" s="275">
        <f t="shared" si="86"/>
        <v>451928</v>
      </c>
      <c r="G310" s="275">
        <f t="shared" si="86"/>
        <v>464500</v>
      </c>
      <c r="H310" s="275">
        <f t="shared" si="86"/>
        <v>464500</v>
      </c>
      <c r="I310" s="350">
        <f t="shared" si="86"/>
        <v>464500</v>
      </c>
    </row>
    <row r="311" spans="1:9" s="253" customFormat="1" ht="13.8" thickBot="1" x14ac:dyDescent="0.3">
      <c r="A311" s="709"/>
      <c r="B311" s="710"/>
      <c r="C311" s="710"/>
      <c r="D311" s="710"/>
      <c r="E311" s="710"/>
      <c r="F311" s="711"/>
      <c r="G311" s="711"/>
      <c r="H311" s="711"/>
      <c r="I311" s="426"/>
    </row>
    <row r="312" spans="1:9" ht="16.2" thickBot="1" x14ac:dyDescent="0.35">
      <c r="A312" s="99"/>
      <c r="B312" s="125" t="s">
        <v>198</v>
      </c>
      <c r="C312" s="64">
        <f t="shared" ref="C312:I312" si="87">SUM(C303+C310)</f>
        <v>556045</v>
      </c>
      <c r="D312" s="64">
        <f t="shared" si="87"/>
        <v>552699</v>
      </c>
      <c r="E312" s="64">
        <f t="shared" si="87"/>
        <v>645390</v>
      </c>
      <c r="F312" s="64">
        <f t="shared" si="87"/>
        <v>591403</v>
      </c>
      <c r="G312" s="64">
        <f t="shared" si="87"/>
        <v>660600</v>
      </c>
      <c r="H312" s="64">
        <f t="shared" si="87"/>
        <v>557100</v>
      </c>
      <c r="I312" s="64">
        <f t="shared" si="87"/>
        <v>557100</v>
      </c>
    </row>
    <row r="313" spans="1:9" ht="16.2" thickBot="1" x14ac:dyDescent="0.35">
      <c r="A313" s="46"/>
      <c r="B313" s="373" t="s">
        <v>199</v>
      </c>
      <c r="C313" s="98">
        <f>'kap.výdavky 2026-2028'!E50+'kap.výdavky 2026-2028'!E184</f>
        <v>27141</v>
      </c>
      <c r="D313" s="297">
        <f>'kap.výdavky 2026-2028'!F51+'kap.výdavky 2026-2028'!F56+'kap.výdavky 2026-2028'!F184+'kap.výdavky 2026-2028'!F187</f>
        <v>3374</v>
      </c>
      <c r="E313" s="297">
        <f>'kap.výdavky 2026-2028'!G51+'kap.výdavky 2026-2028'!G56+'kap.výdavky 2026-2028'!G184+'kap.výdavky 2026-2028'!G187</f>
        <v>50000</v>
      </c>
      <c r="F313" s="297">
        <f>'kap.výdavky 2026-2028'!I$56+'kap.výdavky 2026-2028'!I$187</f>
        <v>45972</v>
      </c>
      <c r="G313" s="297">
        <f>'kap.výdavky 2026-2028'!J188+'kap.výdavky 2026-2028'!J189</f>
        <v>1075744</v>
      </c>
      <c r="H313" s="297">
        <f>'kap.výdavky 2026-2028'!K$56+'kap.výdavky 2026-2028'!K$187</f>
        <v>0</v>
      </c>
      <c r="I313" s="297">
        <f>'kap.výdavky 2026-2028'!L$56+'kap.výdavky 2026-2028'!L$187</f>
        <v>0</v>
      </c>
    </row>
    <row r="314" spans="1:9" ht="16.2" thickBot="1" x14ac:dyDescent="0.35">
      <c r="A314" s="117"/>
      <c r="B314" s="153" t="s">
        <v>200</v>
      </c>
      <c r="C314" s="61">
        <f>SUM(C312:C313)</f>
        <v>583186</v>
      </c>
      <c r="D314" s="61">
        <f>SUM(D312:D313)</f>
        <v>556073</v>
      </c>
      <c r="E314" s="61">
        <f t="shared" ref="E314:I314" si="88">SUM(E312:E313)</f>
        <v>695390</v>
      </c>
      <c r="F314" s="61">
        <f t="shared" si="88"/>
        <v>637375</v>
      </c>
      <c r="G314" s="61">
        <f t="shared" si="88"/>
        <v>1736344</v>
      </c>
      <c r="H314" s="61">
        <f t="shared" si="88"/>
        <v>557100</v>
      </c>
      <c r="I314" s="61">
        <f t="shared" si="88"/>
        <v>557100</v>
      </c>
    </row>
    <row r="315" spans="1:9" ht="13.8" thickBot="1" x14ac:dyDescent="0.3"/>
    <row r="316" spans="1:9" ht="13.8" thickBot="1" x14ac:dyDescent="0.3">
      <c r="B316" s="714" t="s">
        <v>201</v>
      </c>
      <c r="C316" s="715"/>
      <c r="D316" s="715"/>
      <c r="E316" s="715"/>
      <c r="F316" s="715"/>
      <c r="G316" s="715"/>
      <c r="H316" s="715"/>
      <c r="I316" s="716"/>
    </row>
    <row r="317" spans="1:9" x14ac:dyDescent="0.25">
      <c r="B317" s="131"/>
      <c r="C317" s="31" t="s">
        <v>62</v>
      </c>
      <c r="D317" s="31" t="s">
        <v>62</v>
      </c>
      <c r="E317" s="31" t="s">
        <v>63</v>
      </c>
      <c r="F317" s="31" t="s">
        <v>31</v>
      </c>
      <c r="G317" s="31" t="s">
        <v>63</v>
      </c>
      <c r="H317" s="31" t="s">
        <v>63</v>
      </c>
      <c r="I317" s="31" t="s">
        <v>6</v>
      </c>
    </row>
    <row r="318" spans="1:9" ht="13.8" thickBot="1" x14ac:dyDescent="0.3">
      <c r="B318" s="132"/>
      <c r="C318" s="32" t="s">
        <v>405</v>
      </c>
      <c r="D318" s="32" t="s">
        <v>436</v>
      </c>
      <c r="E318" s="32" t="s">
        <v>475</v>
      </c>
      <c r="F318" s="32" t="s">
        <v>475</v>
      </c>
      <c r="G318" s="32" t="s">
        <v>513</v>
      </c>
      <c r="H318" s="32" t="s">
        <v>543</v>
      </c>
      <c r="I318" s="32" t="s">
        <v>576</v>
      </c>
    </row>
    <row r="319" spans="1:9" ht="15.6" x14ac:dyDescent="0.3">
      <c r="B319" s="133" t="s">
        <v>306</v>
      </c>
      <c r="C319" s="134">
        <f t="shared" ref="C319:I319" si="89">SUM(C13+C23+C52+C73+C82+C97+C155+C186+C227+C252+C271+C283+C292+C303)</f>
        <v>3350035.48</v>
      </c>
      <c r="D319" s="134">
        <f t="shared" si="89"/>
        <v>3114587</v>
      </c>
      <c r="E319" s="134">
        <f t="shared" si="89"/>
        <v>3425027</v>
      </c>
      <c r="F319" s="134">
        <f t="shared" si="89"/>
        <v>3461135.1</v>
      </c>
      <c r="G319" s="134">
        <f>SUM(G13+G23+G52+G73+G82+G97+G155+G186+G227+G252+G271+G283+G292+G303)</f>
        <v>3771879</v>
      </c>
      <c r="H319" s="134">
        <f t="shared" si="89"/>
        <v>2588088</v>
      </c>
      <c r="I319" s="134">
        <f t="shared" si="89"/>
        <v>2581685</v>
      </c>
    </row>
    <row r="320" spans="1:9" ht="15.6" x14ac:dyDescent="0.3">
      <c r="B320" s="248" t="s">
        <v>307</v>
      </c>
      <c r="C320" s="247">
        <f t="shared" ref="C320:D320" si="90">C310</f>
        <v>387636</v>
      </c>
      <c r="D320" s="247">
        <f t="shared" si="90"/>
        <v>535643</v>
      </c>
      <c r="E320" s="247">
        <f>E310</f>
        <v>447900</v>
      </c>
      <c r="F320" s="247">
        <f t="shared" ref="F320:G320" si="91">F310</f>
        <v>451928</v>
      </c>
      <c r="G320" s="247">
        <f t="shared" si="91"/>
        <v>464500</v>
      </c>
      <c r="H320" s="247">
        <f>H310</f>
        <v>464500</v>
      </c>
      <c r="I320" s="247">
        <f>I310</f>
        <v>464500</v>
      </c>
    </row>
    <row r="321" spans="1:9" ht="16.2" thickBot="1" x14ac:dyDescent="0.35">
      <c r="B321" s="284" t="s">
        <v>308</v>
      </c>
      <c r="C321" s="285">
        <f>SUM(C319:C320)</f>
        <v>3737671.48</v>
      </c>
      <c r="D321" s="285">
        <f>SUM(D319:D320)</f>
        <v>3650230</v>
      </c>
      <c r="E321" s="285">
        <f>SUM(E319:E320)</f>
        <v>3872927</v>
      </c>
      <c r="F321" s="285">
        <f t="shared" ref="F321:G321" si="92">SUM(F319:F320)</f>
        <v>3913063.1</v>
      </c>
      <c r="G321" s="285">
        <f t="shared" si="92"/>
        <v>4236379</v>
      </c>
      <c r="H321" s="285">
        <f t="shared" ref="H321:I321" si="93">SUM(H319:H320)</f>
        <v>3052588</v>
      </c>
      <c r="I321" s="285">
        <f t="shared" si="93"/>
        <v>3046185</v>
      </c>
    </row>
    <row r="322" spans="1:9" ht="16.2" thickBot="1" x14ac:dyDescent="0.35">
      <c r="B322" s="286" t="s">
        <v>202</v>
      </c>
      <c r="C322" s="287">
        <f>C14+C24+C53+C74+C83+C98+C156+C187+C229+C253+C272+C285+C313</f>
        <v>1111544</v>
      </c>
      <c r="D322" s="287">
        <f>D14+D24+D53+D74+D83+D98+D156+D187+D229+D253+D272+D285+D313</f>
        <v>2211692</v>
      </c>
      <c r="E322" s="287">
        <f>SUM(E14+E24+E53+E74+E83+E98+E156+E187+E229+E253+E272+E285+E313)</f>
        <v>1601594</v>
      </c>
      <c r="F322" s="287">
        <f>SUM(F14+F24+F53+F74+F83+F98+F156+F187+F229+F253+F272+F285+F313)</f>
        <v>1542891</v>
      </c>
      <c r="G322" s="287">
        <f>SUM(G14+G24+G53+G74+G83+G98+G156+G187+G229+G253+G272+G285+G313)</f>
        <v>3568236</v>
      </c>
      <c r="H322" s="287">
        <f>SUM(H14+H24+H53+H74+H83+H98+H156+H187+H229+H253+H272+H285+H313)</f>
        <v>0</v>
      </c>
      <c r="I322" s="287">
        <f>SUM(I14+I24+I53+I74+I83+I98+I156+I187+I229+I253+I272+I285+I313)</f>
        <v>0</v>
      </c>
    </row>
    <row r="323" spans="1:9" ht="15.6" x14ac:dyDescent="0.3">
      <c r="B323" s="182" t="s">
        <v>312</v>
      </c>
      <c r="C323" s="627">
        <f t="shared" ref="C323:D323" si="94">C294</f>
        <v>48018</v>
      </c>
      <c r="D323" s="627">
        <f t="shared" si="94"/>
        <v>49988</v>
      </c>
      <c r="E323" s="627">
        <f>E294</f>
        <v>52355</v>
      </c>
      <c r="F323" s="627">
        <f t="shared" ref="F323" si="95">F294</f>
        <v>52355</v>
      </c>
      <c r="G323" s="627">
        <f>G294</f>
        <v>54578</v>
      </c>
      <c r="H323" s="627">
        <f>H294</f>
        <v>56957</v>
      </c>
      <c r="I323" s="627">
        <f>I294</f>
        <v>59397</v>
      </c>
    </row>
    <row r="324" spans="1:9" ht="15.6" x14ac:dyDescent="0.3">
      <c r="B324" s="282" t="s">
        <v>313</v>
      </c>
      <c r="C324" s="628">
        <f t="shared" ref="C324:I324" si="96">C228+C284</f>
        <v>55736</v>
      </c>
      <c r="D324" s="628">
        <f t="shared" si="96"/>
        <v>56930</v>
      </c>
      <c r="E324" s="628">
        <f t="shared" si="96"/>
        <v>0</v>
      </c>
      <c r="F324" s="628">
        <f t="shared" si="96"/>
        <v>940</v>
      </c>
      <c r="G324" s="628">
        <f t="shared" si="96"/>
        <v>0</v>
      </c>
      <c r="H324" s="628">
        <f t="shared" si="96"/>
        <v>0</v>
      </c>
      <c r="I324" s="628">
        <f t="shared" si="96"/>
        <v>0</v>
      </c>
    </row>
    <row r="325" spans="1:9" ht="16.2" thickBot="1" x14ac:dyDescent="0.35">
      <c r="B325" s="182" t="s">
        <v>58</v>
      </c>
      <c r="C325" s="627">
        <f t="shared" ref="C325:I325" si="97">SUM(C323:C324)</f>
        <v>103754</v>
      </c>
      <c r="D325" s="627">
        <f t="shared" si="97"/>
        <v>106918</v>
      </c>
      <c r="E325" s="627">
        <f t="shared" si="97"/>
        <v>52355</v>
      </c>
      <c r="F325" s="627">
        <f t="shared" si="97"/>
        <v>53295</v>
      </c>
      <c r="G325" s="627">
        <f t="shared" si="97"/>
        <v>54578</v>
      </c>
      <c r="H325" s="627">
        <f t="shared" si="97"/>
        <v>56957</v>
      </c>
      <c r="I325" s="627">
        <f t="shared" si="97"/>
        <v>59397</v>
      </c>
    </row>
    <row r="326" spans="1:9" ht="16.2" thickBot="1" x14ac:dyDescent="0.35">
      <c r="B326" s="135" t="s">
        <v>203</v>
      </c>
      <c r="C326" s="136">
        <f t="shared" ref="C326:D326" si="98">SUM(C321+C322+C325)</f>
        <v>4952969.4800000004</v>
      </c>
      <c r="D326" s="136">
        <f t="shared" si="98"/>
        <v>5968840</v>
      </c>
      <c r="E326" s="136">
        <f>SUM(E321+E322+E325)</f>
        <v>5526876</v>
      </c>
      <c r="F326" s="136">
        <f t="shared" ref="F326:I326" si="99">SUM(F321+F322+F325)</f>
        <v>5509249.0999999996</v>
      </c>
      <c r="G326" s="136">
        <f>SUM(G321+G322+G325)</f>
        <v>7859193</v>
      </c>
      <c r="H326" s="136">
        <f t="shared" si="99"/>
        <v>3109545</v>
      </c>
      <c r="I326" s="136">
        <f t="shared" si="99"/>
        <v>3105582</v>
      </c>
    </row>
    <row r="327" spans="1:9" ht="16.2" thickBot="1" x14ac:dyDescent="0.35">
      <c r="A327" s="79"/>
      <c r="B327" s="283" t="s">
        <v>204</v>
      </c>
      <c r="C327" s="629">
        <f>Školstvo!C66+Školstvo!C70+Školstvo!C74+Školstvo!C76+Školstvo!C78</f>
        <v>2340163</v>
      </c>
      <c r="D327" s="629">
        <f>Školstvo!D66+Školstvo!D70+Školstvo!D74+Školstvo!D76+Školstvo!D78</f>
        <v>2323130</v>
      </c>
      <c r="E327" s="629">
        <f>Školstvo!D66+Školstvo!D70+Školstvo!D78</f>
        <v>2294430</v>
      </c>
      <c r="F327" s="629">
        <f>Školstvo!E66+Školstvo!E70+Školstvo!E78+Školstvo!E76</f>
        <v>2489302.4</v>
      </c>
      <c r="G327" s="629">
        <f>Školstvo!F66+Školstvo!F70+Školstvo!F72+Školstvo!F74+Školstvo!F76+Školstvo!F78</f>
        <v>2694550</v>
      </c>
      <c r="H327" s="629">
        <f>Školstvo!G66+Školstvo!G70+Školstvo!G72+Školstvo!G74+Školstvo!G76+Školstvo!G78</f>
        <v>2708600</v>
      </c>
      <c r="I327" s="629">
        <f>Školstvo!H66+Školstvo!H70+Školstvo!H72+Školstvo!H74+Školstvo!H76+Školstvo!H78</f>
        <v>2760200</v>
      </c>
    </row>
    <row r="328" spans="1:9" ht="16.2" thickBot="1" x14ac:dyDescent="0.35">
      <c r="A328" s="79"/>
      <c r="B328" s="137" t="s">
        <v>205</v>
      </c>
      <c r="C328" s="630">
        <f>Bohunka!E37</f>
        <v>710237</v>
      </c>
      <c r="D328" s="630">
        <f>Bohunka!F37</f>
        <v>696087</v>
      </c>
      <c r="E328" s="630">
        <f>Bohunka!G37</f>
        <v>747400</v>
      </c>
      <c r="F328" s="630">
        <f>Bohunka!H37</f>
        <v>774357</v>
      </c>
      <c r="G328" s="630">
        <f>Bohunka!I37</f>
        <v>813752</v>
      </c>
      <c r="H328" s="630">
        <f>Bohunka!J37</f>
        <v>813752</v>
      </c>
      <c r="I328" s="630">
        <f>Bohunka!K37</f>
        <v>813752</v>
      </c>
    </row>
    <row r="329" spans="1:9" ht="16.2" thickBot="1" x14ac:dyDescent="0.35">
      <c r="A329" s="79"/>
      <c r="B329" s="67" t="s">
        <v>206</v>
      </c>
      <c r="C329" s="631">
        <f t="shared" ref="C329:I329" si="100">SUM(C326:C328)</f>
        <v>8003369.4800000004</v>
      </c>
      <c r="D329" s="631">
        <f t="shared" si="100"/>
        <v>8988057</v>
      </c>
      <c r="E329" s="631">
        <f>SUM(E326:E328)</f>
        <v>8568706</v>
      </c>
      <c r="F329" s="631">
        <f t="shared" ref="F329:G329" si="101">SUM(F326:F328)</f>
        <v>8772908.5</v>
      </c>
      <c r="G329" s="631">
        <f t="shared" si="101"/>
        <v>11367495</v>
      </c>
      <c r="H329" s="631">
        <f>SUM(H326:H328)</f>
        <v>6631897</v>
      </c>
      <c r="I329" s="631">
        <f t="shared" si="100"/>
        <v>6679534</v>
      </c>
    </row>
    <row r="330" spans="1:9" ht="15.6" x14ac:dyDescent="0.3">
      <c r="A330" s="79"/>
      <c r="B330" s="3"/>
    </row>
    <row r="331" spans="1:9" ht="15.6" x14ac:dyDescent="0.3">
      <c r="A331" s="79"/>
      <c r="B331" s="3"/>
    </row>
    <row r="332" spans="1:9" ht="15.6" x14ac:dyDescent="0.3">
      <c r="A332" s="79"/>
      <c r="B332" s="3"/>
    </row>
    <row r="333" spans="1:9" ht="15.6" x14ac:dyDescent="0.3">
      <c r="A333" s="79"/>
      <c r="B333" s="705"/>
      <c r="G333" s="607"/>
    </row>
    <row r="334" spans="1:9" ht="15.6" x14ac:dyDescent="0.3">
      <c r="A334" s="79"/>
      <c r="B334" s="706"/>
      <c r="C334" s="423"/>
      <c r="D334" s="423"/>
      <c r="E334" s="423"/>
      <c r="F334" s="423"/>
      <c r="G334" s="423"/>
      <c r="H334" s="423"/>
      <c r="I334" s="423"/>
    </row>
    <row r="335" spans="1:9" ht="15.6" x14ac:dyDescent="0.3">
      <c r="A335" s="79"/>
      <c r="B335" s="3"/>
    </row>
    <row r="336" spans="1:9" ht="15.6" x14ac:dyDescent="0.3">
      <c r="A336" s="79"/>
      <c r="B336" s="289"/>
    </row>
    <row r="337" spans="1:2" ht="15.6" x14ac:dyDescent="0.3">
      <c r="A337" s="79"/>
      <c r="B337" s="289"/>
    </row>
    <row r="338" spans="1:2" x14ac:dyDescent="0.25">
      <c r="B338" s="289"/>
    </row>
    <row r="339" spans="1:2" x14ac:dyDescent="0.25">
      <c r="B339" s="290"/>
    </row>
    <row r="340" spans="1:2" x14ac:dyDescent="0.25">
      <c r="B340" s="290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</sheetData>
  <mergeCells count="75">
    <mergeCell ref="B234:I234"/>
    <mergeCell ref="B242:I242"/>
    <mergeCell ref="B247:I247"/>
    <mergeCell ref="A144:I144"/>
    <mergeCell ref="B196:I196"/>
    <mergeCell ref="B204:I204"/>
    <mergeCell ref="B208:I208"/>
    <mergeCell ref="B214:I214"/>
    <mergeCell ref="B211:I211"/>
    <mergeCell ref="A150:A151"/>
    <mergeCell ref="A159:B160"/>
    <mergeCell ref="J304:K304"/>
    <mergeCell ref="B265:I265"/>
    <mergeCell ref="B277:I277"/>
    <mergeCell ref="B290:I290"/>
    <mergeCell ref="B299:I299"/>
    <mergeCell ref="A56:B57"/>
    <mergeCell ref="A77:B78"/>
    <mergeCell ref="A125:B126"/>
    <mergeCell ref="A118:I118"/>
    <mergeCell ref="A120:I120"/>
    <mergeCell ref="A122:I122"/>
    <mergeCell ref="B91:I91"/>
    <mergeCell ref="B95:I95"/>
    <mergeCell ref="B58:I58"/>
    <mergeCell ref="B64:I64"/>
    <mergeCell ref="B70:I70"/>
    <mergeCell ref="B79:I79"/>
    <mergeCell ref="B88:I88"/>
    <mergeCell ref="A86:B87"/>
    <mergeCell ref="A101:B102"/>
    <mergeCell ref="A132:I132"/>
    <mergeCell ref="A134:I134"/>
    <mergeCell ref="B103:I103"/>
    <mergeCell ref="A110:I110"/>
    <mergeCell ref="A114:I114"/>
    <mergeCell ref="A116:I116"/>
    <mergeCell ref="A112:I112"/>
    <mergeCell ref="A2:B3"/>
    <mergeCell ref="A17:B18"/>
    <mergeCell ref="A27:B28"/>
    <mergeCell ref="B4:I4"/>
    <mergeCell ref="B10:I10"/>
    <mergeCell ref="B19:I19"/>
    <mergeCell ref="B333:B334"/>
    <mergeCell ref="A256:B257"/>
    <mergeCell ref="A275:B276"/>
    <mergeCell ref="A288:B289"/>
    <mergeCell ref="A311:H311"/>
    <mergeCell ref="A304:H304"/>
    <mergeCell ref="A297:B298"/>
    <mergeCell ref="B305:I305"/>
    <mergeCell ref="B316:I316"/>
    <mergeCell ref="B258:I258"/>
    <mergeCell ref="A136:I136"/>
    <mergeCell ref="A232:B233"/>
    <mergeCell ref="A231:H231"/>
    <mergeCell ref="A190:B191"/>
    <mergeCell ref="A138:I138"/>
    <mergeCell ref="A140:I140"/>
    <mergeCell ref="A142:I142"/>
    <mergeCell ref="B150:I151"/>
    <mergeCell ref="B161:I161"/>
    <mergeCell ref="B165:I165"/>
    <mergeCell ref="B173:I173"/>
    <mergeCell ref="B177:I177"/>
    <mergeCell ref="B180:I180"/>
    <mergeCell ref="B192:I192"/>
    <mergeCell ref="B217:I217"/>
    <mergeCell ref="B221:I221"/>
    <mergeCell ref="B29:I29"/>
    <mergeCell ref="B34:I34"/>
    <mergeCell ref="B37:I37"/>
    <mergeCell ref="B42:I42"/>
    <mergeCell ref="B47:I47"/>
  </mergeCells>
  <pageMargins left="0.46" right="0.27" top="0.46" bottom="0.6" header="0.28999999999999998" footer="0.26"/>
  <pageSetup paperSize="9" scale="44" orientation="landscape" r:id="rId1"/>
  <headerFooter alignWithMargins="0">
    <oddFooter>&amp;C&amp;P</oddFooter>
  </headerFooter>
  <rowBreaks count="1" manualBreakCount="1">
    <brk id="278" max="30" man="1"/>
  </rowBreaks>
  <colBreaks count="1" manualBreakCount="1">
    <brk id="18" max="35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3"/>
  <sheetViews>
    <sheetView topLeftCell="A7" zoomScaleNormal="100" workbookViewId="0"/>
  </sheetViews>
  <sheetFormatPr defaultRowHeight="13.2" x14ac:dyDescent="0.25"/>
  <cols>
    <col min="4" max="4" width="45.77734375" bestFit="1" customWidth="1"/>
    <col min="5" max="6" width="9.109375" style="477" customWidth="1"/>
    <col min="7" max="7" width="9.109375" bestFit="1" customWidth="1"/>
    <col min="8" max="8" width="9.109375" style="477" customWidth="1"/>
    <col min="9" max="9" width="9.109375" style="477" bestFit="1" customWidth="1"/>
    <col min="10" max="10" width="9.33203125" bestFit="1" customWidth="1"/>
    <col min="11" max="12" width="9.109375" bestFit="1" customWidth="1"/>
  </cols>
  <sheetData>
    <row r="1" spans="1:12" ht="17.399999999999999" x14ac:dyDescent="0.3">
      <c r="A1" s="478"/>
      <c r="B1" s="479"/>
      <c r="C1" s="479" t="s">
        <v>222</v>
      </c>
      <c r="D1" s="480"/>
      <c r="E1" s="501"/>
      <c r="F1" s="501"/>
      <c r="G1" s="291"/>
      <c r="H1" s="291"/>
      <c r="I1" s="625"/>
      <c r="J1" s="626"/>
      <c r="K1" s="625"/>
      <c r="L1" s="625"/>
    </row>
    <row r="2" spans="1:12" x14ac:dyDescent="0.25">
      <c r="A2" s="481"/>
      <c r="B2" s="482"/>
      <c r="C2" s="482"/>
      <c r="D2" s="482"/>
      <c r="E2" s="414" t="s">
        <v>62</v>
      </c>
      <c r="F2" s="414" t="s">
        <v>62</v>
      </c>
      <c r="G2" s="292" t="s">
        <v>6</v>
      </c>
      <c r="H2" s="292" t="s">
        <v>519</v>
      </c>
      <c r="I2" s="414" t="s">
        <v>514</v>
      </c>
      <c r="J2" s="414" t="s">
        <v>6</v>
      </c>
      <c r="K2" s="414" t="s">
        <v>6</v>
      </c>
      <c r="L2" s="414" t="s">
        <v>6</v>
      </c>
    </row>
    <row r="3" spans="1:12" x14ac:dyDescent="0.25">
      <c r="A3" s="481" t="s">
        <v>223</v>
      </c>
      <c r="B3" s="482" t="s">
        <v>380</v>
      </c>
      <c r="C3" s="482" t="s">
        <v>379</v>
      </c>
      <c r="D3" s="482" t="s">
        <v>224</v>
      </c>
      <c r="E3" s="208">
        <v>2023</v>
      </c>
      <c r="F3" s="208">
        <v>2024</v>
      </c>
      <c r="G3" s="199">
        <v>2025</v>
      </c>
      <c r="H3" s="199">
        <v>2025</v>
      </c>
      <c r="I3" s="205">
        <v>2025</v>
      </c>
      <c r="J3" s="618">
        <v>2026</v>
      </c>
      <c r="K3" s="236">
        <v>2027</v>
      </c>
      <c r="L3" s="202">
        <v>2028</v>
      </c>
    </row>
    <row r="4" spans="1:12" x14ac:dyDescent="0.25">
      <c r="A4" s="483" t="s">
        <v>225</v>
      </c>
      <c r="B4" s="484">
        <v>620</v>
      </c>
      <c r="C4" s="494">
        <v>711</v>
      </c>
      <c r="D4" s="485" t="s">
        <v>226</v>
      </c>
      <c r="E4" s="416">
        <v>0</v>
      </c>
      <c r="F4" s="416">
        <v>1932</v>
      </c>
      <c r="G4" s="528">
        <v>2000</v>
      </c>
      <c r="H4" s="528">
        <v>6000</v>
      </c>
      <c r="I4" s="206">
        <v>3700</v>
      </c>
      <c r="J4" s="201">
        <v>10000</v>
      </c>
      <c r="K4" s="210"/>
      <c r="L4" s="203"/>
    </row>
    <row r="5" spans="1:12" s="477" customFormat="1" x14ac:dyDescent="0.25">
      <c r="A5" s="493">
        <v>45302</v>
      </c>
      <c r="B5" s="484">
        <v>320</v>
      </c>
      <c r="C5" s="494"/>
      <c r="D5" s="485" t="s">
        <v>587</v>
      </c>
      <c r="E5" s="416"/>
      <c r="F5" s="416">
        <v>2700</v>
      </c>
      <c r="G5" s="528"/>
      <c r="H5" s="528"/>
      <c r="I5" s="206"/>
      <c r="J5" s="201"/>
      <c r="K5" s="210"/>
      <c r="L5" s="203"/>
    </row>
    <row r="6" spans="1:12" x14ac:dyDescent="0.25">
      <c r="A6" s="486"/>
      <c r="B6" s="487"/>
      <c r="C6" s="487"/>
      <c r="D6" s="488" t="s">
        <v>227</v>
      </c>
      <c r="E6" s="419">
        <f t="shared" ref="E6" si="0">SUM(E4)</f>
        <v>0</v>
      </c>
      <c r="F6" s="419">
        <f>SUM(F4:F5)</f>
        <v>4632</v>
      </c>
      <c r="G6" s="419">
        <f>SUM($G$4)</f>
        <v>2000</v>
      </c>
      <c r="H6" s="419">
        <f>SUM(H4:H5)</f>
        <v>6000</v>
      </c>
      <c r="I6" s="419">
        <f>SUM(I4:I5)</f>
        <v>3700</v>
      </c>
      <c r="J6" s="419">
        <f>SUM(J4:J5)</f>
        <v>10000</v>
      </c>
      <c r="K6" s="419">
        <f t="shared" ref="K6:L6" si="1">SUM(K4)</f>
        <v>0</v>
      </c>
      <c r="L6" s="419">
        <f t="shared" si="1"/>
        <v>0</v>
      </c>
    </row>
    <row r="7" spans="1:12" x14ac:dyDescent="0.25">
      <c r="A7" s="493">
        <v>44208</v>
      </c>
      <c r="B7" s="484">
        <v>111</v>
      </c>
      <c r="C7" s="487">
        <v>712</v>
      </c>
      <c r="D7" s="485" t="s">
        <v>448</v>
      </c>
      <c r="E7" s="416"/>
      <c r="F7" s="416"/>
      <c r="G7" s="295"/>
      <c r="H7" s="295"/>
      <c r="I7" s="206"/>
      <c r="J7" s="200"/>
      <c r="K7" s="210"/>
      <c r="L7" s="203"/>
    </row>
    <row r="8" spans="1:12" x14ac:dyDescent="0.25">
      <c r="A8" s="486"/>
      <c r="B8" s="487"/>
      <c r="C8" s="487"/>
      <c r="D8" s="488" t="s">
        <v>447</v>
      </c>
      <c r="E8" s="419">
        <f>SUM(E7)</f>
        <v>0</v>
      </c>
      <c r="F8" s="419">
        <f>SUM(F7)</f>
        <v>0</v>
      </c>
      <c r="G8" s="419">
        <f>SUM(G7)</f>
        <v>0</v>
      </c>
      <c r="H8" s="419">
        <f>SUM(H7)</f>
        <v>0</v>
      </c>
      <c r="I8" s="419">
        <f>SUM(I7)</f>
        <v>0</v>
      </c>
      <c r="J8" s="419">
        <f t="shared" ref="J8:L8" si="2">SUM(J7)</f>
        <v>0</v>
      </c>
      <c r="K8" s="419">
        <f t="shared" si="2"/>
        <v>0</v>
      </c>
      <c r="L8" s="419">
        <f t="shared" si="2"/>
        <v>0</v>
      </c>
    </row>
    <row r="9" spans="1:12" x14ac:dyDescent="0.25">
      <c r="A9" s="489">
        <v>42737</v>
      </c>
      <c r="B9" s="490">
        <v>620</v>
      </c>
      <c r="C9" s="487">
        <v>713</v>
      </c>
      <c r="D9" s="485" t="s">
        <v>303</v>
      </c>
      <c r="E9" s="209">
        <v>0</v>
      </c>
      <c r="F9" s="209"/>
      <c r="G9" s="528"/>
      <c r="H9" s="575">
        <v>21000</v>
      </c>
      <c r="I9" s="575">
        <v>21000</v>
      </c>
      <c r="J9" s="575">
        <v>5000</v>
      </c>
      <c r="K9" s="236"/>
      <c r="L9" s="529"/>
    </row>
    <row r="10" spans="1:12" x14ac:dyDescent="0.25">
      <c r="A10" s="491" t="s">
        <v>228</v>
      </c>
      <c r="B10" s="490">
        <v>510</v>
      </c>
      <c r="C10" s="490"/>
      <c r="D10" s="485" t="s">
        <v>520</v>
      </c>
      <c r="E10" s="209">
        <v>7790</v>
      </c>
      <c r="F10" s="209"/>
      <c r="G10" s="528"/>
      <c r="H10" s="528"/>
      <c r="I10" s="207"/>
      <c r="J10" s="201"/>
      <c r="K10" s="238"/>
      <c r="L10" s="529"/>
    </row>
    <row r="11" spans="1:12" hidden="1" x14ac:dyDescent="0.25">
      <c r="A11" s="492">
        <v>43834</v>
      </c>
      <c r="B11" s="490">
        <v>510</v>
      </c>
      <c r="C11" s="490"/>
      <c r="D11" s="485" t="s">
        <v>406</v>
      </c>
      <c r="E11" s="209"/>
      <c r="F11" s="209"/>
      <c r="G11" s="528"/>
      <c r="H11" s="528"/>
      <c r="I11" s="207"/>
      <c r="J11" s="201"/>
      <c r="K11" s="238"/>
      <c r="L11" s="529"/>
    </row>
    <row r="12" spans="1:12" hidden="1" x14ac:dyDescent="0.25">
      <c r="A12" s="483" t="s">
        <v>109</v>
      </c>
      <c r="B12" s="484"/>
      <c r="C12" s="484"/>
      <c r="D12" s="485" t="s">
        <v>229</v>
      </c>
      <c r="E12" s="416"/>
      <c r="F12" s="416"/>
      <c r="G12" s="528"/>
      <c r="H12" s="528"/>
      <c r="I12" s="206"/>
      <c r="J12" s="200"/>
      <c r="K12" s="238"/>
      <c r="L12" s="529"/>
    </row>
    <row r="13" spans="1:12" hidden="1" x14ac:dyDescent="0.25">
      <c r="A13" s="483" t="s">
        <v>109</v>
      </c>
      <c r="B13" s="484"/>
      <c r="C13" s="484"/>
      <c r="D13" s="485" t="s">
        <v>230</v>
      </c>
      <c r="E13" s="416"/>
      <c r="F13" s="416"/>
      <c r="G13" s="528"/>
      <c r="H13" s="528"/>
      <c r="I13" s="206"/>
      <c r="J13" s="200"/>
      <c r="K13" s="238"/>
      <c r="L13" s="529"/>
    </row>
    <row r="14" spans="1:12" hidden="1" x14ac:dyDescent="0.25">
      <c r="A14" s="493">
        <v>43834</v>
      </c>
      <c r="B14" s="484">
        <v>510</v>
      </c>
      <c r="C14" s="484"/>
      <c r="D14" s="485" t="s">
        <v>428</v>
      </c>
      <c r="E14" s="416"/>
      <c r="F14" s="416"/>
      <c r="G14" s="528"/>
      <c r="H14" s="528"/>
      <c r="I14" s="206"/>
      <c r="J14" s="200"/>
      <c r="K14" s="238"/>
      <c r="L14" s="529"/>
    </row>
    <row r="15" spans="1:12" hidden="1" x14ac:dyDescent="0.25">
      <c r="A15" s="493">
        <v>43834</v>
      </c>
      <c r="B15" s="484">
        <v>510</v>
      </c>
      <c r="C15" s="484"/>
      <c r="D15" s="485" t="s">
        <v>428</v>
      </c>
      <c r="E15" s="416"/>
      <c r="F15" s="416"/>
      <c r="G15" s="528"/>
      <c r="H15" s="528"/>
      <c r="I15" s="206"/>
      <c r="J15" s="200"/>
      <c r="K15" s="238"/>
      <c r="L15" s="529"/>
    </row>
    <row r="16" spans="1:12" hidden="1" x14ac:dyDescent="0.25">
      <c r="A16" s="493">
        <v>43834</v>
      </c>
      <c r="B16" s="484">
        <v>510</v>
      </c>
      <c r="C16" s="484"/>
      <c r="D16" s="485" t="s">
        <v>414</v>
      </c>
      <c r="E16" s="416"/>
      <c r="F16" s="416"/>
      <c r="G16" s="528"/>
      <c r="H16" s="528"/>
      <c r="I16" s="206"/>
      <c r="J16" s="200"/>
      <c r="K16" s="238"/>
      <c r="L16" s="529"/>
    </row>
    <row r="17" spans="1:12" s="477" customFormat="1" x14ac:dyDescent="0.25">
      <c r="A17" s="493">
        <v>44565</v>
      </c>
      <c r="B17" s="484">
        <v>510</v>
      </c>
      <c r="C17" s="484"/>
      <c r="D17" s="485" t="s">
        <v>619</v>
      </c>
      <c r="E17" s="416"/>
      <c r="F17" s="416"/>
      <c r="G17" s="528"/>
      <c r="H17" s="528">
        <v>5000</v>
      </c>
      <c r="I17" s="206">
        <v>4866</v>
      </c>
      <c r="J17" s="660"/>
      <c r="K17" s="238"/>
      <c r="L17" s="529"/>
    </row>
    <row r="18" spans="1:12" s="477" customFormat="1" x14ac:dyDescent="0.25">
      <c r="A18" s="493">
        <v>45661</v>
      </c>
      <c r="B18" s="484">
        <v>510</v>
      </c>
      <c r="C18" s="484"/>
      <c r="D18" s="485" t="s">
        <v>618</v>
      </c>
      <c r="E18" s="416"/>
      <c r="F18" s="416"/>
      <c r="G18" s="528"/>
      <c r="H18" s="528"/>
      <c r="I18" s="206"/>
      <c r="J18" s="200">
        <v>260483</v>
      </c>
      <c r="K18" s="238"/>
      <c r="L18" s="529"/>
    </row>
    <row r="19" spans="1:12" s="477" customFormat="1" x14ac:dyDescent="0.25">
      <c r="A19" s="493">
        <v>44565</v>
      </c>
      <c r="B19" s="484">
        <v>510</v>
      </c>
      <c r="C19" s="484"/>
      <c r="D19" s="485" t="s">
        <v>617</v>
      </c>
      <c r="E19" s="416"/>
      <c r="F19" s="416"/>
      <c r="G19" s="528"/>
      <c r="H19" s="528"/>
      <c r="I19" s="206"/>
      <c r="J19" s="200">
        <v>22651</v>
      </c>
      <c r="K19" s="238"/>
      <c r="L19" s="529"/>
    </row>
    <row r="20" spans="1:12" hidden="1" x14ac:dyDescent="0.25">
      <c r="A20" s="493">
        <v>44200</v>
      </c>
      <c r="B20" s="484">
        <v>510</v>
      </c>
      <c r="C20" s="484"/>
      <c r="D20" s="485" t="s">
        <v>439</v>
      </c>
      <c r="E20" s="209"/>
      <c r="F20" s="209"/>
      <c r="G20" s="528"/>
      <c r="H20" s="528"/>
      <c r="I20" s="206"/>
      <c r="J20" s="200"/>
      <c r="K20" s="238"/>
      <c r="L20" s="529"/>
    </row>
    <row r="21" spans="1:12" s="477" customFormat="1" x14ac:dyDescent="0.25">
      <c r="A21" s="493">
        <v>45692</v>
      </c>
      <c r="B21" s="484">
        <v>520</v>
      </c>
      <c r="C21" s="484"/>
      <c r="D21" s="485" t="s">
        <v>594</v>
      </c>
      <c r="E21" s="209"/>
      <c r="F21" s="209"/>
      <c r="G21" s="528"/>
      <c r="H21" s="528">
        <v>3300</v>
      </c>
      <c r="I21" s="206">
        <v>3300</v>
      </c>
      <c r="J21" s="200"/>
      <c r="K21" s="238"/>
      <c r="L21" s="529"/>
    </row>
    <row r="22" spans="1:12" s="477" customFormat="1" x14ac:dyDescent="0.25">
      <c r="A22" s="493">
        <v>44567</v>
      </c>
      <c r="B22" s="484">
        <v>9111</v>
      </c>
      <c r="C22" s="484"/>
      <c r="D22" s="485" t="s">
        <v>508</v>
      </c>
      <c r="E22" s="209">
        <v>14584</v>
      </c>
      <c r="F22" s="209"/>
      <c r="G22" s="528">
        <v>10000</v>
      </c>
      <c r="H22" s="528">
        <v>3727</v>
      </c>
      <c r="I22" s="206">
        <v>3727</v>
      </c>
      <c r="J22" s="201"/>
      <c r="K22" s="238"/>
      <c r="L22" s="529"/>
    </row>
    <row r="23" spans="1:12" hidden="1" x14ac:dyDescent="0.25">
      <c r="A23" s="493">
        <v>44233</v>
      </c>
      <c r="B23" s="484">
        <v>9211</v>
      </c>
      <c r="C23" s="484"/>
      <c r="D23" s="485" t="s">
        <v>437</v>
      </c>
      <c r="E23" s="416"/>
      <c r="F23" s="416"/>
      <c r="G23" s="528"/>
      <c r="H23" s="528"/>
      <c r="I23" s="206"/>
      <c r="J23" s="201"/>
      <c r="K23" s="238"/>
      <c r="L23" s="529"/>
    </row>
    <row r="24" spans="1:12" hidden="1" x14ac:dyDescent="0.25">
      <c r="A24" s="493">
        <v>44233</v>
      </c>
      <c r="B24" s="484">
        <v>9211</v>
      </c>
      <c r="C24" s="484"/>
      <c r="D24" s="485" t="s">
        <v>438</v>
      </c>
      <c r="E24" s="416"/>
      <c r="F24" s="416"/>
      <c r="G24" s="528"/>
      <c r="H24" s="528"/>
      <c r="I24" s="206"/>
      <c r="J24" s="201"/>
      <c r="K24" s="238"/>
      <c r="L24" s="529"/>
    </row>
    <row r="25" spans="1:12" s="477" customFormat="1" x14ac:dyDescent="0.25">
      <c r="A25" s="493">
        <v>44567</v>
      </c>
      <c r="B25" s="484">
        <v>9111</v>
      </c>
      <c r="C25" s="484"/>
      <c r="D25" s="485" t="s">
        <v>597</v>
      </c>
      <c r="E25" s="416"/>
      <c r="F25" s="416"/>
      <c r="G25" s="528"/>
      <c r="H25" s="575">
        <v>10000</v>
      </c>
      <c r="I25" s="526">
        <v>10000</v>
      </c>
      <c r="J25" s="201"/>
      <c r="K25" s="238"/>
      <c r="L25" s="529"/>
    </row>
    <row r="26" spans="1:12" s="477" customFormat="1" hidden="1" x14ac:dyDescent="0.25">
      <c r="A26" s="493">
        <v>44963</v>
      </c>
      <c r="B26" s="484">
        <v>9111</v>
      </c>
      <c r="C26" s="484"/>
      <c r="D26" s="485" t="s">
        <v>534</v>
      </c>
      <c r="E26" s="416"/>
      <c r="F26" s="416"/>
      <c r="G26" s="528"/>
      <c r="H26" s="528"/>
      <c r="I26" s="206"/>
      <c r="J26" s="201"/>
      <c r="K26" s="238"/>
      <c r="L26" s="529"/>
    </row>
    <row r="27" spans="1:12" s="477" customFormat="1" x14ac:dyDescent="0.25">
      <c r="A27" s="493">
        <v>44933</v>
      </c>
      <c r="B27" s="484">
        <v>810</v>
      </c>
      <c r="C27" s="484"/>
      <c r="D27" s="485" t="s">
        <v>612</v>
      </c>
      <c r="E27" s="526">
        <v>4797</v>
      </c>
      <c r="F27" s="209"/>
      <c r="G27" s="528"/>
      <c r="H27" s="528"/>
      <c r="I27" s="206"/>
      <c r="J27" s="201"/>
      <c r="K27" s="238"/>
      <c r="L27" s="529"/>
    </row>
    <row r="28" spans="1:12" s="477" customFormat="1" x14ac:dyDescent="0.25">
      <c r="A28" s="493">
        <v>45664</v>
      </c>
      <c r="B28" s="484">
        <v>810</v>
      </c>
      <c r="C28" s="484"/>
      <c r="D28" s="485" t="s">
        <v>620</v>
      </c>
      <c r="E28" s="416"/>
      <c r="F28" s="209"/>
      <c r="G28" s="528"/>
      <c r="H28" s="528"/>
      <c r="I28" s="206"/>
      <c r="J28" s="201">
        <v>7500</v>
      </c>
      <c r="K28" s="238"/>
      <c r="L28" s="529"/>
    </row>
    <row r="29" spans="1:12" s="477" customFormat="1" x14ac:dyDescent="0.25">
      <c r="A29" s="493">
        <v>45664</v>
      </c>
      <c r="B29" s="484">
        <v>810</v>
      </c>
      <c r="C29" s="484"/>
      <c r="D29" s="485" t="s">
        <v>621</v>
      </c>
      <c r="E29" s="416"/>
      <c r="F29" s="209"/>
      <c r="G29" s="528"/>
      <c r="H29" s="528"/>
      <c r="I29" s="206"/>
      <c r="J29" s="201">
        <v>8800</v>
      </c>
      <c r="K29" s="238"/>
      <c r="L29" s="529"/>
    </row>
    <row r="30" spans="1:12" x14ac:dyDescent="0.25">
      <c r="A30" s="483" t="s">
        <v>231</v>
      </c>
      <c r="B30" s="484">
        <v>810</v>
      </c>
      <c r="C30" s="484"/>
      <c r="D30" s="485" t="s">
        <v>232</v>
      </c>
      <c r="E30" s="416"/>
      <c r="F30" s="209"/>
      <c r="G30" s="528"/>
      <c r="H30" s="528">
        <v>10000</v>
      </c>
      <c r="I30" s="206">
        <v>6700</v>
      </c>
      <c r="J30" s="201">
        <v>10000</v>
      </c>
      <c r="K30" s="238"/>
      <c r="L30" s="529"/>
    </row>
    <row r="31" spans="1:12" s="477" customFormat="1" x14ac:dyDescent="0.25">
      <c r="A31" s="493">
        <v>45146</v>
      </c>
      <c r="B31" s="484">
        <v>820</v>
      </c>
      <c r="C31" s="484"/>
      <c r="D31" s="485" t="s">
        <v>522</v>
      </c>
      <c r="E31" s="526">
        <v>8539</v>
      </c>
      <c r="F31" s="209"/>
      <c r="G31" s="528"/>
      <c r="H31" s="528"/>
      <c r="I31" s="206"/>
      <c r="J31" s="201"/>
      <c r="K31" s="238"/>
      <c r="L31" s="529"/>
    </row>
    <row r="32" spans="1:12" s="477" customFormat="1" x14ac:dyDescent="0.25">
      <c r="A32" s="493">
        <v>45146</v>
      </c>
      <c r="B32" s="484">
        <v>820</v>
      </c>
      <c r="C32" s="484"/>
      <c r="D32" s="485" t="s">
        <v>523</v>
      </c>
      <c r="E32" s="526">
        <v>10909</v>
      </c>
      <c r="F32" s="209"/>
      <c r="G32" s="528"/>
      <c r="H32" s="528"/>
      <c r="I32" s="206"/>
      <c r="J32" s="201"/>
      <c r="K32" s="238"/>
      <c r="L32" s="529"/>
    </row>
    <row r="33" spans="1:12" s="477" customFormat="1" x14ac:dyDescent="0.25">
      <c r="A33" s="493">
        <v>45877</v>
      </c>
      <c r="B33" s="484">
        <v>820</v>
      </c>
      <c r="C33" s="484"/>
      <c r="D33" s="485" t="s">
        <v>599</v>
      </c>
      <c r="E33" s="209"/>
      <c r="F33" s="209"/>
      <c r="G33" s="528"/>
      <c r="H33" s="575">
        <v>14000</v>
      </c>
      <c r="I33" s="526">
        <v>14000</v>
      </c>
      <c r="J33" s="575">
        <v>10000</v>
      </c>
      <c r="K33" s="238"/>
      <c r="L33" s="529"/>
    </row>
    <row r="34" spans="1:12" x14ac:dyDescent="0.25">
      <c r="A34" s="491" t="s">
        <v>233</v>
      </c>
      <c r="B34" s="490">
        <v>620</v>
      </c>
      <c r="C34" s="490"/>
      <c r="D34" s="485" t="s">
        <v>234</v>
      </c>
      <c r="E34" s="416">
        <v>3912</v>
      </c>
      <c r="F34" s="416"/>
      <c r="G34" s="528"/>
      <c r="H34" s="575">
        <v>5000</v>
      </c>
      <c r="I34" s="526">
        <v>5000</v>
      </c>
      <c r="J34" s="575">
        <v>10000</v>
      </c>
      <c r="K34" s="238"/>
      <c r="L34" s="204"/>
    </row>
    <row r="35" spans="1:12" s="477" customFormat="1" x14ac:dyDescent="0.25">
      <c r="A35" s="492">
        <v>45025</v>
      </c>
      <c r="B35" s="490">
        <v>560</v>
      </c>
      <c r="C35" s="490"/>
      <c r="D35" s="485" t="s">
        <v>535</v>
      </c>
      <c r="E35" s="416"/>
      <c r="F35" s="416"/>
      <c r="G35" s="528">
        <v>37000</v>
      </c>
      <c r="H35" s="528">
        <v>5000</v>
      </c>
      <c r="I35" s="206">
        <v>5000</v>
      </c>
      <c r="J35" s="201"/>
      <c r="K35" s="238"/>
      <c r="L35" s="204"/>
    </row>
    <row r="36" spans="1:12" s="477" customFormat="1" x14ac:dyDescent="0.25">
      <c r="A36" s="492">
        <v>45391</v>
      </c>
      <c r="B36" s="490">
        <v>560</v>
      </c>
      <c r="C36" s="490"/>
      <c r="D36" s="485" t="s">
        <v>553</v>
      </c>
      <c r="E36" s="416"/>
      <c r="F36" s="416"/>
      <c r="G36" s="528">
        <v>40379</v>
      </c>
      <c r="H36" s="528">
        <v>40379</v>
      </c>
      <c r="I36" s="206">
        <v>40379</v>
      </c>
      <c r="J36" s="201"/>
      <c r="K36" s="238"/>
      <c r="L36" s="204"/>
    </row>
    <row r="37" spans="1:12" s="477" customFormat="1" x14ac:dyDescent="0.25">
      <c r="A37" s="492">
        <v>45391</v>
      </c>
      <c r="B37" s="490">
        <v>560</v>
      </c>
      <c r="C37" s="490"/>
      <c r="D37" s="485" t="s">
        <v>606</v>
      </c>
      <c r="E37" s="416"/>
      <c r="F37" s="416"/>
      <c r="G37" s="528"/>
      <c r="H37" s="528">
        <v>9750</v>
      </c>
      <c r="I37" s="206">
        <v>9750</v>
      </c>
      <c r="J37" s="201"/>
      <c r="K37" s="238"/>
      <c r="L37" s="204"/>
    </row>
    <row r="38" spans="1:12" s="477" customFormat="1" x14ac:dyDescent="0.25">
      <c r="A38" s="492">
        <v>45391</v>
      </c>
      <c r="B38" s="490">
        <v>560</v>
      </c>
      <c r="C38" s="490"/>
      <c r="D38" s="485" t="s">
        <v>607</v>
      </c>
      <c r="E38" s="416"/>
      <c r="F38" s="416"/>
      <c r="G38" s="528"/>
      <c r="H38" s="575">
        <v>45000</v>
      </c>
      <c r="I38" s="526">
        <v>45000</v>
      </c>
      <c r="J38" s="201"/>
      <c r="K38" s="238"/>
      <c r="L38" s="204"/>
    </row>
    <row r="39" spans="1:12" s="477" customFormat="1" hidden="1" x14ac:dyDescent="0.25">
      <c r="A39" s="492">
        <v>45332</v>
      </c>
      <c r="B39" s="490">
        <v>1020</v>
      </c>
      <c r="C39" s="490"/>
      <c r="D39" s="485" t="s">
        <v>554</v>
      </c>
      <c r="E39" s="416"/>
      <c r="F39" s="416"/>
      <c r="G39" s="528"/>
      <c r="H39" s="528"/>
      <c r="I39" s="206"/>
      <c r="J39" s="201"/>
      <c r="K39" s="238"/>
      <c r="L39" s="204"/>
    </row>
    <row r="40" spans="1:12" x14ac:dyDescent="0.25">
      <c r="A40" s="493">
        <v>44265</v>
      </c>
      <c r="B40" s="484">
        <v>760</v>
      </c>
      <c r="C40" s="484"/>
      <c r="D40" s="485" t="s">
        <v>466</v>
      </c>
      <c r="E40" s="416"/>
      <c r="F40" s="416"/>
      <c r="G40" s="528"/>
      <c r="H40" s="575">
        <v>1605</v>
      </c>
      <c r="I40" s="526">
        <v>1605</v>
      </c>
      <c r="J40" s="201"/>
      <c r="K40" s="238"/>
      <c r="L40" s="529"/>
    </row>
    <row r="41" spans="1:12" hidden="1" x14ac:dyDescent="0.25">
      <c r="A41" s="493">
        <v>43476</v>
      </c>
      <c r="B41" s="484">
        <v>320</v>
      </c>
      <c r="C41" s="484"/>
      <c r="D41" s="485" t="s">
        <v>409</v>
      </c>
      <c r="E41" s="416"/>
      <c r="F41" s="416"/>
      <c r="G41" s="528"/>
      <c r="H41" s="528"/>
      <c r="I41" s="206"/>
      <c r="J41" s="201"/>
      <c r="K41" s="238"/>
      <c r="L41" s="529"/>
    </row>
    <row r="42" spans="1:12" s="477" customFormat="1" x14ac:dyDescent="0.25">
      <c r="A42" s="493">
        <v>45726</v>
      </c>
      <c r="B42" s="484">
        <v>760</v>
      </c>
      <c r="C42" s="484"/>
      <c r="D42" s="485" t="s">
        <v>609</v>
      </c>
      <c r="E42" s="416"/>
      <c r="F42" s="416"/>
      <c r="G42" s="528">
        <v>0</v>
      </c>
      <c r="H42" s="528">
        <v>5000</v>
      </c>
      <c r="I42" s="206">
        <v>4900</v>
      </c>
      <c r="J42" s="201"/>
      <c r="K42" s="238"/>
      <c r="L42" s="529"/>
    </row>
    <row r="43" spans="1:12" hidden="1" x14ac:dyDescent="0.25">
      <c r="A43" s="493">
        <v>44207</v>
      </c>
      <c r="B43" s="484">
        <v>320</v>
      </c>
      <c r="C43" s="484"/>
      <c r="D43" s="485" t="s">
        <v>476</v>
      </c>
      <c r="E43" s="416"/>
      <c r="F43" s="416"/>
      <c r="G43" s="528"/>
      <c r="H43" s="528"/>
      <c r="I43" s="206"/>
      <c r="J43" s="201"/>
      <c r="K43" s="238"/>
      <c r="L43" s="529"/>
    </row>
    <row r="44" spans="1:12" s="477" customFormat="1" x14ac:dyDescent="0.25">
      <c r="A44" s="493">
        <v>44937</v>
      </c>
      <c r="B44" s="484">
        <v>320</v>
      </c>
      <c r="C44" s="484"/>
      <c r="D44" s="485" t="s">
        <v>542</v>
      </c>
      <c r="E44" s="416"/>
      <c r="F44" s="416">
        <v>3048</v>
      </c>
      <c r="G44" s="528"/>
      <c r="H44" s="528"/>
      <c r="I44" s="206"/>
      <c r="J44" s="201"/>
      <c r="K44" s="238"/>
      <c r="L44" s="529"/>
    </row>
    <row r="45" spans="1:12" x14ac:dyDescent="0.25">
      <c r="A45" s="491" t="s">
        <v>236</v>
      </c>
      <c r="B45" s="490">
        <v>320</v>
      </c>
      <c r="C45" s="490"/>
      <c r="D45" s="485" t="s">
        <v>563</v>
      </c>
      <c r="E45" s="416"/>
      <c r="F45" s="416"/>
      <c r="G45" s="528">
        <v>2000</v>
      </c>
      <c r="H45" s="528">
        <v>2000</v>
      </c>
      <c r="I45" s="206">
        <v>2000</v>
      </c>
      <c r="J45" s="201"/>
      <c r="K45" s="238"/>
      <c r="L45" s="204"/>
    </row>
    <row r="46" spans="1:12" s="477" customFormat="1" x14ac:dyDescent="0.25">
      <c r="A46" s="492">
        <v>45302</v>
      </c>
      <c r="B46" s="490">
        <v>320</v>
      </c>
      <c r="C46" s="490"/>
      <c r="D46" s="485" t="s">
        <v>564</v>
      </c>
      <c r="E46" s="416"/>
      <c r="F46" s="416"/>
      <c r="G46" s="528">
        <v>3000</v>
      </c>
      <c r="H46" s="528">
        <v>3000</v>
      </c>
      <c r="I46" s="206">
        <v>3000</v>
      </c>
      <c r="J46" s="201"/>
      <c r="K46" s="238"/>
      <c r="L46" s="204"/>
    </row>
    <row r="47" spans="1:12" s="477" customFormat="1" x14ac:dyDescent="0.25">
      <c r="A47" s="492">
        <v>45668</v>
      </c>
      <c r="B47" s="490">
        <v>320</v>
      </c>
      <c r="C47" s="490"/>
      <c r="D47" s="485" t="s">
        <v>610</v>
      </c>
      <c r="E47" s="416"/>
      <c r="F47" s="416"/>
      <c r="G47" s="528"/>
      <c r="H47" s="575">
        <v>12200</v>
      </c>
      <c r="I47" s="526">
        <v>12200</v>
      </c>
      <c r="J47" s="201"/>
      <c r="K47" s="238"/>
      <c r="L47" s="204"/>
    </row>
    <row r="48" spans="1:12" hidden="1" x14ac:dyDescent="0.25">
      <c r="A48" s="493">
        <v>44208</v>
      </c>
      <c r="B48" s="484">
        <v>111</v>
      </c>
      <c r="C48" s="484"/>
      <c r="D48" s="485" t="s">
        <v>467</v>
      </c>
      <c r="E48" s="416"/>
      <c r="F48" s="416"/>
      <c r="G48" s="528"/>
      <c r="H48" s="528"/>
      <c r="I48" s="206"/>
      <c r="J48" s="200"/>
      <c r="K48" s="238"/>
      <c r="L48" s="529"/>
    </row>
    <row r="49" spans="1:12" s="477" customFormat="1" x14ac:dyDescent="0.25">
      <c r="A49" s="493">
        <v>45669</v>
      </c>
      <c r="B49" s="484">
        <v>111</v>
      </c>
      <c r="C49" s="484"/>
      <c r="D49" s="485" t="s">
        <v>611</v>
      </c>
      <c r="E49" s="416"/>
      <c r="F49" s="416"/>
      <c r="G49" s="528"/>
      <c r="H49" s="528">
        <v>4580</v>
      </c>
      <c r="I49" s="206">
        <v>4580</v>
      </c>
      <c r="J49" s="200"/>
      <c r="K49" s="238"/>
      <c r="L49" s="529"/>
    </row>
    <row r="50" spans="1:12" s="477" customFormat="1" x14ac:dyDescent="0.25">
      <c r="A50" s="493">
        <v>45336</v>
      </c>
      <c r="B50" s="484">
        <v>411</v>
      </c>
      <c r="C50" s="484"/>
      <c r="D50" s="485" t="s">
        <v>544</v>
      </c>
      <c r="E50" s="416">
        <v>5796</v>
      </c>
      <c r="F50" s="416"/>
      <c r="G50" s="528"/>
      <c r="H50" s="528"/>
      <c r="I50" s="206"/>
      <c r="J50" s="200"/>
      <c r="K50" s="238"/>
      <c r="L50" s="529"/>
    </row>
    <row r="51" spans="1:12" s="477" customFormat="1" x14ac:dyDescent="0.25">
      <c r="A51" s="493">
        <v>45336</v>
      </c>
      <c r="B51" s="484">
        <v>411</v>
      </c>
      <c r="C51" s="484"/>
      <c r="D51" s="485" t="s">
        <v>588</v>
      </c>
      <c r="E51" s="416"/>
      <c r="F51" s="416">
        <v>2323</v>
      </c>
      <c r="G51" s="528"/>
      <c r="H51" s="528"/>
      <c r="I51" s="206"/>
      <c r="J51" s="200"/>
      <c r="K51" s="238"/>
      <c r="L51" s="529"/>
    </row>
    <row r="52" spans="1:12" x14ac:dyDescent="0.25">
      <c r="A52" s="486"/>
      <c r="B52" s="494"/>
      <c r="C52" s="494"/>
      <c r="D52" s="488" t="s">
        <v>237</v>
      </c>
      <c r="E52" s="419">
        <f>SUM(E9:E50)</f>
        <v>56327</v>
      </c>
      <c r="F52" s="419">
        <f>SUM(F9:F51)</f>
        <v>5371</v>
      </c>
      <c r="G52" s="419">
        <f>SUM($G$9:$G$51)</f>
        <v>92379</v>
      </c>
      <c r="H52" s="419">
        <f>SUM(H9:H51)</f>
        <v>200541</v>
      </c>
      <c r="I52" s="419">
        <f>SUM(I9:I51)</f>
        <v>197007</v>
      </c>
      <c r="J52" s="419">
        <f>SUM(J9:J51)</f>
        <v>334434</v>
      </c>
      <c r="K52" s="419">
        <f>SUM(K9:K50)</f>
        <v>0</v>
      </c>
      <c r="L52" s="419">
        <f>SUM(L9:L50)</f>
        <v>0</v>
      </c>
    </row>
    <row r="53" spans="1:12" x14ac:dyDescent="0.25">
      <c r="A53" s="492">
        <v>45295</v>
      </c>
      <c r="B53" s="490">
        <v>510</v>
      </c>
      <c r="C53" s="487"/>
      <c r="D53" s="485" t="s">
        <v>581</v>
      </c>
      <c r="E53" s="416"/>
      <c r="F53" s="416">
        <v>2363</v>
      </c>
      <c r="G53" s="530"/>
      <c r="H53" s="528"/>
      <c r="I53" s="206"/>
      <c r="J53" s="200"/>
      <c r="K53" s="238"/>
      <c r="L53" s="204"/>
    </row>
    <row r="54" spans="1:12" s="477" customFormat="1" x14ac:dyDescent="0.25">
      <c r="A54" s="492">
        <v>45661</v>
      </c>
      <c r="B54" s="490">
        <v>510</v>
      </c>
      <c r="C54" s="487"/>
      <c r="D54" s="485" t="s">
        <v>622</v>
      </c>
      <c r="E54" s="416"/>
      <c r="F54" s="416"/>
      <c r="G54" s="530"/>
      <c r="H54" s="528"/>
      <c r="I54" s="206"/>
      <c r="J54" s="200">
        <v>6800</v>
      </c>
      <c r="K54" s="238"/>
      <c r="L54" s="204"/>
    </row>
    <row r="55" spans="1:12" x14ac:dyDescent="0.25">
      <c r="A55" s="492">
        <v>44207</v>
      </c>
      <c r="B55" s="490">
        <v>320</v>
      </c>
      <c r="C55" s="487"/>
      <c r="D55" s="485" t="s">
        <v>525</v>
      </c>
      <c r="E55" s="416">
        <v>1820</v>
      </c>
      <c r="F55" s="416"/>
      <c r="G55" s="530"/>
      <c r="H55" s="530"/>
      <c r="I55" s="206"/>
      <c r="J55" s="200"/>
      <c r="K55" s="238"/>
      <c r="L55" s="204"/>
    </row>
    <row r="56" spans="1:12" s="477" customFormat="1" x14ac:dyDescent="0.25">
      <c r="A56" s="492">
        <v>45336</v>
      </c>
      <c r="B56" s="490">
        <v>620</v>
      </c>
      <c r="C56" s="487"/>
      <c r="D56" s="485" t="s">
        <v>569</v>
      </c>
      <c r="E56" s="416"/>
      <c r="F56" s="416"/>
      <c r="G56" s="528">
        <v>35000</v>
      </c>
      <c r="H56" s="528">
        <v>30972</v>
      </c>
      <c r="I56" s="206">
        <v>30972</v>
      </c>
      <c r="J56" s="200"/>
      <c r="K56" s="238"/>
      <c r="L56" s="204"/>
    </row>
    <row r="57" spans="1:12" x14ac:dyDescent="0.25">
      <c r="A57" s="486"/>
      <c r="B57" s="494"/>
      <c r="C57" s="494"/>
      <c r="D57" s="488" t="s">
        <v>238</v>
      </c>
      <c r="E57" s="419">
        <f t="shared" ref="E57:F57" si="3">SUM(E53:E55)</f>
        <v>1820</v>
      </c>
      <c r="F57" s="419">
        <f t="shared" si="3"/>
        <v>2363</v>
      </c>
      <c r="G57" s="419">
        <f>SUM($G$53:$G$56)</f>
        <v>35000</v>
      </c>
      <c r="H57" s="419">
        <f>SUM(H53:H56)</f>
        <v>30972</v>
      </c>
      <c r="I57" s="419">
        <f>SUM(I53:I56)</f>
        <v>30972</v>
      </c>
      <c r="J57" s="419">
        <f>SUM(J53:J56)</f>
        <v>6800</v>
      </c>
      <c r="K57" s="419">
        <f>SUM(K53:K56)</f>
        <v>0</v>
      </c>
      <c r="L57" s="419">
        <f>SUM(L53:L56)</f>
        <v>0</v>
      </c>
    </row>
    <row r="58" spans="1:12" x14ac:dyDescent="0.25">
      <c r="A58" s="493">
        <v>43103</v>
      </c>
      <c r="B58" s="484">
        <v>840</v>
      </c>
      <c r="C58" s="494">
        <v>716</v>
      </c>
      <c r="D58" s="485" t="s">
        <v>239</v>
      </c>
      <c r="E58" s="416"/>
      <c r="F58" s="416"/>
      <c r="G58" s="530">
        <v>5000</v>
      </c>
      <c r="H58" s="528">
        <v>0</v>
      </c>
      <c r="I58" s="206">
        <v>0</v>
      </c>
      <c r="J58" s="200"/>
      <c r="K58" s="238"/>
      <c r="L58" s="204"/>
    </row>
    <row r="59" spans="1:12" hidden="1" x14ac:dyDescent="0.25">
      <c r="A59" s="493">
        <v>44200</v>
      </c>
      <c r="B59" s="484">
        <v>510</v>
      </c>
      <c r="C59" s="484"/>
      <c r="D59" s="485" t="s">
        <v>449</v>
      </c>
      <c r="E59" s="416"/>
      <c r="F59" s="416"/>
      <c r="G59" s="530"/>
      <c r="H59" s="528"/>
      <c r="I59" s="206"/>
      <c r="J59" s="200"/>
      <c r="K59" s="238"/>
      <c r="L59" s="204"/>
    </row>
    <row r="60" spans="1:12" hidden="1" x14ac:dyDescent="0.25">
      <c r="A60" s="493">
        <v>44200</v>
      </c>
      <c r="B60" s="484">
        <v>510</v>
      </c>
      <c r="C60" s="484"/>
      <c r="D60" s="485" t="s">
        <v>460</v>
      </c>
      <c r="E60" s="416"/>
      <c r="F60" s="416"/>
      <c r="G60" s="530"/>
      <c r="H60" s="528"/>
      <c r="I60" s="206"/>
      <c r="J60" s="200"/>
      <c r="K60" s="238"/>
      <c r="L60" s="204"/>
    </row>
    <row r="61" spans="1:12" ht="12.6" hidden="1" customHeight="1" x14ac:dyDescent="0.25">
      <c r="A61" s="491" t="s">
        <v>240</v>
      </c>
      <c r="B61" s="490">
        <v>520</v>
      </c>
      <c r="C61" s="490"/>
      <c r="D61" s="495" t="s">
        <v>241</v>
      </c>
      <c r="E61" s="416"/>
      <c r="F61" s="416"/>
      <c r="G61" s="530"/>
      <c r="H61" s="528"/>
      <c r="I61" s="206"/>
      <c r="J61" s="200"/>
      <c r="K61" s="238"/>
      <c r="L61" s="204"/>
    </row>
    <row r="62" spans="1:12" s="477" customFormat="1" ht="12.6" hidden="1" customHeight="1" x14ac:dyDescent="0.25">
      <c r="A62" s="492">
        <v>44596</v>
      </c>
      <c r="B62" s="490">
        <v>520</v>
      </c>
      <c r="C62" s="490"/>
      <c r="D62" s="495" t="s">
        <v>506</v>
      </c>
      <c r="E62" s="416"/>
      <c r="F62" s="416"/>
      <c r="G62" s="530"/>
      <c r="H62" s="528"/>
      <c r="I62" s="206"/>
      <c r="J62" s="200"/>
      <c r="K62" s="238"/>
      <c r="L62" s="204"/>
    </row>
    <row r="63" spans="1:12" x14ac:dyDescent="0.25">
      <c r="A63" s="493">
        <v>44231</v>
      </c>
      <c r="B63" s="484">
        <v>520</v>
      </c>
      <c r="C63" s="484"/>
      <c r="D63" s="485" t="s">
        <v>461</v>
      </c>
      <c r="E63" s="416"/>
      <c r="F63" s="416"/>
      <c r="G63" s="530">
        <v>30000</v>
      </c>
      <c r="H63" s="528">
        <v>30000</v>
      </c>
      <c r="I63" s="206">
        <v>8047</v>
      </c>
      <c r="J63" s="200">
        <v>35000</v>
      </c>
      <c r="K63" s="238"/>
      <c r="L63" s="204"/>
    </row>
    <row r="64" spans="1:12" s="477" customFormat="1" x14ac:dyDescent="0.25">
      <c r="A64" s="493">
        <v>45326</v>
      </c>
      <c r="B64" s="484">
        <v>520</v>
      </c>
      <c r="C64" s="484"/>
      <c r="D64" s="485" t="s">
        <v>546</v>
      </c>
      <c r="E64" s="416"/>
      <c r="F64" s="416"/>
      <c r="G64" s="530">
        <v>1000</v>
      </c>
      <c r="H64" s="528">
        <v>0</v>
      </c>
      <c r="I64" s="206"/>
      <c r="J64" s="200"/>
      <c r="K64" s="238"/>
      <c r="L64" s="204"/>
    </row>
    <row r="65" spans="1:12" hidden="1" x14ac:dyDescent="0.25">
      <c r="A65" s="492">
        <v>44201</v>
      </c>
      <c r="B65" s="490">
        <v>451</v>
      </c>
      <c r="C65" s="490"/>
      <c r="D65" s="485" t="s">
        <v>440</v>
      </c>
      <c r="E65" s="416"/>
      <c r="F65" s="416"/>
      <c r="G65" s="530"/>
      <c r="H65" s="528"/>
      <c r="I65" s="206"/>
      <c r="J65" s="201"/>
      <c r="K65" s="238"/>
      <c r="L65" s="204"/>
    </row>
    <row r="66" spans="1:12" s="477" customFormat="1" x14ac:dyDescent="0.25">
      <c r="A66" s="492">
        <v>44931</v>
      </c>
      <c r="B66" s="490">
        <v>451</v>
      </c>
      <c r="C66" s="490"/>
      <c r="D66" s="485" t="s">
        <v>583</v>
      </c>
      <c r="E66" s="416"/>
      <c r="F66" s="416">
        <v>4000</v>
      </c>
      <c r="G66" s="530"/>
      <c r="H66" s="528"/>
      <c r="I66" s="206"/>
      <c r="J66" s="201"/>
      <c r="K66" s="238"/>
      <c r="L66" s="204"/>
    </row>
    <row r="67" spans="1:12" hidden="1" x14ac:dyDescent="0.25">
      <c r="A67" s="496">
        <v>43470</v>
      </c>
      <c r="B67" s="497">
        <v>451</v>
      </c>
      <c r="C67" s="497"/>
      <c r="D67" s="495" t="s">
        <v>324</v>
      </c>
      <c r="E67" s="416"/>
      <c r="F67" s="416"/>
      <c r="G67" s="530"/>
      <c r="H67" s="528"/>
      <c r="I67" s="206"/>
      <c r="J67" s="201"/>
      <c r="K67" s="238"/>
      <c r="L67" s="204"/>
    </row>
    <row r="68" spans="1:12" hidden="1" x14ac:dyDescent="0.25">
      <c r="A68" s="496">
        <v>43470</v>
      </c>
      <c r="B68" s="497">
        <v>451</v>
      </c>
      <c r="C68" s="497"/>
      <c r="D68" s="495" t="s">
        <v>389</v>
      </c>
      <c r="E68" s="416"/>
      <c r="F68" s="416"/>
      <c r="G68" s="530"/>
      <c r="H68" s="528"/>
      <c r="I68" s="206"/>
      <c r="J68" s="201"/>
      <c r="K68" s="238"/>
      <c r="L68" s="204"/>
    </row>
    <row r="69" spans="1:12" ht="12.6" customHeight="1" x14ac:dyDescent="0.25">
      <c r="A69" s="496">
        <v>43835</v>
      </c>
      <c r="B69" s="497">
        <v>451</v>
      </c>
      <c r="C69" s="497"/>
      <c r="D69" s="495" t="s">
        <v>582</v>
      </c>
      <c r="E69" s="416"/>
      <c r="F69" s="416">
        <v>3450</v>
      </c>
      <c r="G69" s="530"/>
      <c r="H69" s="528"/>
      <c r="I69" s="206"/>
      <c r="J69" s="201"/>
      <c r="K69" s="238"/>
      <c r="L69" s="204"/>
    </row>
    <row r="70" spans="1:12" s="477" customFormat="1" ht="12.6" customHeight="1" x14ac:dyDescent="0.25">
      <c r="A70" s="496">
        <v>44567</v>
      </c>
      <c r="B70" s="497">
        <v>9111</v>
      </c>
      <c r="C70" s="497"/>
      <c r="D70" s="495" t="s">
        <v>499</v>
      </c>
      <c r="E70" s="416">
        <v>8160</v>
      </c>
      <c r="F70" s="416"/>
      <c r="G70" s="530"/>
      <c r="H70" s="528"/>
      <c r="I70" s="206"/>
      <c r="J70" s="201"/>
      <c r="K70" s="238"/>
      <c r="L70" s="204"/>
    </row>
    <row r="71" spans="1:12" hidden="1" x14ac:dyDescent="0.25">
      <c r="A71" s="496">
        <v>44233</v>
      </c>
      <c r="B71" s="497">
        <v>9121</v>
      </c>
      <c r="C71" s="497"/>
      <c r="D71" s="495" t="s">
        <v>468</v>
      </c>
      <c r="E71" s="416"/>
      <c r="F71" s="416"/>
      <c r="G71" s="530"/>
      <c r="H71" s="528"/>
      <c r="I71" s="206"/>
      <c r="J71" s="201"/>
      <c r="K71" s="238"/>
      <c r="L71" s="204"/>
    </row>
    <row r="72" spans="1:12" hidden="1" x14ac:dyDescent="0.25">
      <c r="A72" s="496">
        <v>43502</v>
      </c>
      <c r="B72" s="497">
        <v>9121</v>
      </c>
      <c r="C72" s="497"/>
      <c r="D72" s="495" t="s">
        <v>403</v>
      </c>
      <c r="E72" s="416"/>
      <c r="F72" s="416"/>
      <c r="G72" s="530"/>
      <c r="H72" s="528"/>
      <c r="I72" s="206"/>
      <c r="J72" s="201"/>
      <c r="K72" s="238"/>
      <c r="L72" s="204"/>
    </row>
    <row r="73" spans="1:12" s="477" customFormat="1" hidden="1" x14ac:dyDescent="0.25">
      <c r="A73" s="496">
        <v>44963</v>
      </c>
      <c r="B73" s="497">
        <v>9211</v>
      </c>
      <c r="C73" s="497"/>
      <c r="D73" s="495" t="s">
        <v>536</v>
      </c>
      <c r="E73" s="416"/>
      <c r="F73" s="416"/>
      <c r="G73" s="528"/>
      <c r="H73" s="528"/>
      <c r="I73" s="206"/>
      <c r="J73" s="201"/>
      <c r="K73" s="238"/>
      <c r="L73" s="204"/>
    </row>
    <row r="74" spans="1:12" s="477" customFormat="1" x14ac:dyDescent="0.25">
      <c r="A74" s="496">
        <v>45694</v>
      </c>
      <c r="B74" s="497">
        <v>9121</v>
      </c>
      <c r="C74" s="497"/>
      <c r="D74" s="495" t="s">
        <v>598</v>
      </c>
      <c r="E74" s="416"/>
      <c r="F74" s="416"/>
      <c r="G74" s="528"/>
      <c r="H74" s="575">
        <v>4800</v>
      </c>
      <c r="I74" s="526">
        <v>4800</v>
      </c>
      <c r="J74" s="201"/>
      <c r="K74" s="238"/>
      <c r="L74" s="204"/>
    </row>
    <row r="75" spans="1:12" hidden="1" x14ac:dyDescent="0.25">
      <c r="A75" s="496">
        <v>7.1</v>
      </c>
      <c r="B75" s="497">
        <v>810</v>
      </c>
      <c r="C75" s="497"/>
      <c r="D75" s="495" t="s">
        <v>441</v>
      </c>
      <c r="E75" s="416"/>
      <c r="F75" s="416"/>
      <c r="G75" s="528"/>
      <c r="H75" s="528"/>
      <c r="I75" s="206"/>
      <c r="J75" s="201"/>
      <c r="K75" s="238"/>
      <c r="L75" s="204"/>
    </row>
    <row r="76" spans="1:12" s="477" customFormat="1" x14ac:dyDescent="0.25">
      <c r="A76" s="496">
        <v>45298</v>
      </c>
      <c r="B76" s="497">
        <v>810</v>
      </c>
      <c r="C76" s="497"/>
      <c r="D76" s="495" t="s">
        <v>550</v>
      </c>
      <c r="E76" s="416"/>
      <c r="F76" s="526">
        <v>1980</v>
      </c>
      <c r="G76" s="528"/>
      <c r="H76" s="528">
        <v>6000</v>
      </c>
      <c r="I76" s="206">
        <v>6000</v>
      </c>
      <c r="J76" s="201"/>
      <c r="K76" s="238"/>
      <c r="L76" s="204"/>
    </row>
    <row r="77" spans="1:12" hidden="1" x14ac:dyDescent="0.25">
      <c r="A77" s="496">
        <v>44203</v>
      </c>
      <c r="B77" s="497">
        <v>810</v>
      </c>
      <c r="C77" s="497"/>
      <c r="D77" s="495" t="s">
        <v>450</v>
      </c>
      <c r="E77" s="416"/>
      <c r="F77" s="416"/>
      <c r="G77" s="528"/>
      <c r="H77" s="528"/>
      <c r="I77" s="206"/>
      <c r="J77" s="201"/>
      <c r="K77" s="238"/>
      <c r="L77" s="204"/>
    </row>
    <row r="78" spans="1:12" s="477" customFormat="1" x14ac:dyDescent="0.25">
      <c r="A78" s="496">
        <v>44933</v>
      </c>
      <c r="B78" s="497">
        <v>810</v>
      </c>
      <c r="C78" s="497"/>
      <c r="D78" s="495" t="s">
        <v>537</v>
      </c>
      <c r="E78" s="416"/>
      <c r="F78" s="416"/>
      <c r="G78" s="528"/>
      <c r="H78" s="528"/>
      <c r="I78" s="206"/>
      <c r="J78" s="201">
        <v>20000</v>
      </c>
      <c r="K78" s="238"/>
      <c r="L78" s="204"/>
    </row>
    <row r="79" spans="1:12" s="477" customFormat="1" x14ac:dyDescent="0.25">
      <c r="A79" s="496">
        <v>45298</v>
      </c>
      <c r="B79" s="497">
        <v>810</v>
      </c>
      <c r="C79" s="497"/>
      <c r="D79" s="495" t="s">
        <v>551</v>
      </c>
      <c r="E79" s="416"/>
      <c r="F79" s="416"/>
      <c r="G79" s="575">
        <v>5000</v>
      </c>
      <c r="H79" s="575">
        <v>0</v>
      </c>
      <c r="I79" s="526">
        <v>0</v>
      </c>
      <c r="J79" s="201"/>
      <c r="K79" s="238"/>
      <c r="L79" s="204"/>
    </row>
    <row r="80" spans="1:12" hidden="1" x14ac:dyDescent="0.25">
      <c r="A80" s="496">
        <v>44203</v>
      </c>
      <c r="B80" s="497">
        <v>810</v>
      </c>
      <c r="C80" s="497"/>
      <c r="D80" s="495" t="s">
        <v>442</v>
      </c>
      <c r="E80" s="416"/>
      <c r="F80" s="416"/>
      <c r="G80" s="528"/>
      <c r="H80" s="528"/>
      <c r="I80" s="206"/>
      <c r="J80" s="201"/>
      <c r="K80" s="238"/>
      <c r="L80" s="204"/>
    </row>
    <row r="81" spans="1:12" hidden="1" x14ac:dyDescent="0.25">
      <c r="A81" s="496">
        <v>44203</v>
      </c>
      <c r="B81" s="497">
        <v>810</v>
      </c>
      <c r="C81" s="497"/>
      <c r="D81" s="495" t="s">
        <v>464</v>
      </c>
      <c r="E81" s="416"/>
      <c r="F81" s="416"/>
      <c r="G81" s="528"/>
      <c r="H81" s="528"/>
      <c r="I81" s="206"/>
      <c r="J81" s="201"/>
      <c r="K81" s="238"/>
      <c r="L81" s="204"/>
    </row>
    <row r="82" spans="1:12" hidden="1" x14ac:dyDescent="0.25">
      <c r="A82" s="496">
        <v>43472</v>
      </c>
      <c r="B82" s="497">
        <v>810</v>
      </c>
      <c r="C82" s="497"/>
      <c r="D82" s="495" t="s">
        <v>244</v>
      </c>
      <c r="E82" s="416"/>
      <c r="F82" s="416"/>
      <c r="G82" s="528"/>
      <c r="H82" s="528"/>
      <c r="I82" s="206"/>
      <c r="J82" s="201"/>
      <c r="K82" s="238"/>
      <c r="L82" s="204"/>
    </row>
    <row r="83" spans="1:12" hidden="1" x14ac:dyDescent="0.25">
      <c r="A83" s="491" t="s">
        <v>233</v>
      </c>
      <c r="B83" s="490">
        <v>620</v>
      </c>
      <c r="C83" s="490"/>
      <c r="D83" s="485" t="s">
        <v>242</v>
      </c>
      <c r="E83" s="416"/>
      <c r="F83" s="416"/>
      <c r="G83" s="528"/>
      <c r="H83" s="528"/>
      <c r="I83" s="206"/>
      <c r="J83" s="201"/>
      <c r="K83" s="238"/>
      <c r="L83" s="204"/>
    </row>
    <row r="84" spans="1:12" s="477" customFormat="1" x14ac:dyDescent="0.25">
      <c r="A84" s="492">
        <v>45664</v>
      </c>
      <c r="B84" s="490">
        <v>810</v>
      </c>
      <c r="C84" s="490"/>
      <c r="D84" s="485" t="s">
        <v>666</v>
      </c>
      <c r="E84" s="416"/>
      <c r="F84" s="416"/>
      <c r="G84" s="528"/>
      <c r="H84" s="528">
        <v>21000</v>
      </c>
      <c r="I84" s="206">
        <v>0</v>
      </c>
      <c r="J84" s="221"/>
      <c r="K84" s="238"/>
      <c r="L84" s="204"/>
    </row>
    <row r="85" spans="1:12" s="477" customFormat="1" x14ac:dyDescent="0.25">
      <c r="A85" s="492">
        <v>45146</v>
      </c>
      <c r="B85" s="490">
        <v>820</v>
      </c>
      <c r="C85" s="490"/>
      <c r="D85" s="485" t="s">
        <v>538</v>
      </c>
      <c r="E85" s="416"/>
      <c r="F85" s="416"/>
      <c r="G85" s="528">
        <v>50000</v>
      </c>
      <c r="H85" s="528">
        <v>0</v>
      </c>
      <c r="I85" s="206">
        <v>0</v>
      </c>
      <c r="J85" s="201"/>
      <c r="K85" s="238"/>
      <c r="L85" s="204"/>
    </row>
    <row r="86" spans="1:12" s="477" customFormat="1" x14ac:dyDescent="0.25">
      <c r="A86" s="492">
        <v>45877</v>
      </c>
      <c r="B86" s="490">
        <v>820</v>
      </c>
      <c r="C86" s="490"/>
      <c r="D86" s="485" t="s">
        <v>600</v>
      </c>
      <c r="E86" s="416"/>
      <c r="F86" s="416"/>
      <c r="G86" s="528"/>
      <c r="H86" s="528">
        <v>3000</v>
      </c>
      <c r="I86" s="206">
        <v>3000</v>
      </c>
      <c r="J86" s="201"/>
      <c r="K86" s="238"/>
      <c r="L86" s="204"/>
    </row>
    <row r="87" spans="1:12" s="477" customFormat="1" x14ac:dyDescent="0.25">
      <c r="A87" s="492">
        <v>45877</v>
      </c>
      <c r="B87" s="490">
        <v>820</v>
      </c>
      <c r="C87" s="490"/>
      <c r="D87" s="485" t="s">
        <v>601</v>
      </c>
      <c r="E87" s="416"/>
      <c r="F87" s="416"/>
      <c r="G87" s="528"/>
      <c r="H87" s="528">
        <v>16000</v>
      </c>
      <c r="I87" s="206">
        <v>0</v>
      </c>
      <c r="J87" s="201">
        <v>16000</v>
      </c>
      <c r="K87" s="238"/>
      <c r="L87" s="204"/>
    </row>
    <row r="88" spans="1:12" s="477" customFormat="1" x14ac:dyDescent="0.25">
      <c r="A88" s="492">
        <v>45331</v>
      </c>
      <c r="B88" s="490">
        <v>620</v>
      </c>
      <c r="C88" s="490"/>
      <c r="D88" s="485" t="s">
        <v>586</v>
      </c>
      <c r="E88" s="416"/>
      <c r="F88" s="526">
        <v>5544</v>
      </c>
      <c r="G88" s="530"/>
      <c r="H88" s="528"/>
      <c r="I88" s="206"/>
      <c r="J88" s="575">
        <v>5000</v>
      </c>
      <c r="K88" s="238"/>
      <c r="L88" s="204"/>
    </row>
    <row r="89" spans="1:12" x14ac:dyDescent="0.25">
      <c r="A89" s="491" t="s">
        <v>233</v>
      </c>
      <c r="B89" s="490">
        <v>620</v>
      </c>
      <c r="C89" s="490"/>
      <c r="D89" s="485" t="s">
        <v>243</v>
      </c>
      <c r="E89" s="416"/>
      <c r="F89" s="416"/>
      <c r="G89" s="528">
        <v>10000</v>
      </c>
      <c r="H89" s="528">
        <v>10000</v>
      </c>
      <c r="I89" s="206">
        <v>10000</v>
      </c>
      <c r="J89" s="201">
        <v>5000</v>
      </c>
      <c r="K89" s="238"/>
      <c r="L89" s="204"/>
    </row>
    <row r="90" spans="1:12" s="477" customFormat="1" x14ac:dyDescent="0.25">
      <c r="A90" s="491" t="s">
        <v>233</v>
      </c>
      <c r="B90" s="490">
        <v>620</v>
      </c>
      <c r="C90" s="490"/>
      <c r="D90" s="485" t="s">
        <v>524</v>
      </c>
      <c r="E90" s="526">
        <v>13140</v>
      </c>
      <c r="F90" s="526">
        <v>6420</v>
      </c>
      <c r="G90" s="530"/>
      <c r="H90" s="575">
        <v>13700</v>
      </c>
      <c r="I90" s="526">
        <v>13700</v>
      </c>
      <c r="J90" s="201"/>
      <c r="K90" s="238"/>
      <c r="L90" s="204"/>
    </row>
    <row r="91" spans="1:12" x14ac:dyDescent="0.25">
      <c r="A91" s="491" t="s">
        <v>233</v>
      </c>
      <c r="B91" s="490">
        <v>620</v>
      </c>
      <c r="C91" s="490"/>
      <c r="D91" s="485" t="s">
        <v>246</v>
      </c>
      <c r="E91" s="416"/>
      <c r="F91" s="416"/>
      <c r="G91" s="528">
        <v>10000</v>
      </c>
      <c r="H91" s="528">
        <v>10000</v>
      </c>
      <c r="I91" s="206">
        <v>0</v>
      </c>
      <c r="J91" s="201">
        <v>10000</v>
      </c>
      <c r="K91" s="238"/>
      <c r="L91" s="204"/>
    </row>
    <row r="92" spans="1:12" ht="12.6" customHeight="1" x14ac:dyDescent="0.25">
      <c r="A92" s="492">
        <v>42409</v>
      </c>
      <c r="B92" s="490">
        <v>620</v>
      </c>
      <c r="C92" s="490"/>
      <c r="D92" s="485" t="s">
        <v>315</v>
      </c>
      <c r="E92" s="416"/>
      <c r="F92" s="416"/>
      <c r="G92" s="528"/>
      <c r="H92" s="528"/>
      <c r="I92" s="206"/>
      <c r="J92" s="201">
        <v>2000</v>
      </c>
      <c r="K92" s="238"/>
      <c r="L92" s="204"/>
    </row>
    <row r="93" spans="1:12" x14ac:dyDescent="0.25">
      <c r="A93" s="492">
        <v>43505</v>
      </c>
      <c r="B93" s="490">
        <v>620</v>
      </c>
      <c r="C93" s="490"/>
      <c r="D93" s="485" t="s">
        <v>585</v>
      </c>
      <c r="E93" s="416"/>
      <c r="F93" s="416">
        <v>4400</v>
      </c>
      <c r="G93" s="528"/>
      <c r="H93" s="528">
        <v>5000</v>
      </c>
      <c r="I93" s="206">
        <v>5000</v>
      </c>
      <c r="J93" s="201">
        <v>5000</v>
      </c>
      <c r="K93" s="238"/>
      <c r="L93" s="204"/>
    </row>
    <row r="94" spans="1:12" hidden="1" x14ac:dyDescent="0.25">
      <c r="A94" s="492">
        <v>43505</v>
      </c>
      <c r="B94" s="490">
        <v>620</v>
      </c>
      <c r="C94" s="490"/>
      <c r="D94" s="485" t="s">
        <v>245</v>
      </c>
      <c r="E94" s="416"/>
      <c r="F94" s="416"/>
      <c r="G94" s="528"/>
      <c r="H94" s="530"/>
      <c r="I94" s="206"/>
      <c r="J94" s="201"/>
      <c r="K94" s="238"/>
      <c r="L94" s="204"/>
    </row>
    <row r="95" spans="1:12" hidden="1" x14ac:dyDescent="0.25">
      <c r="A95" s="492">
        <v>43505</v>
      </c>
      <c r="B95" s="490">
        <v>660</v>
      </c>
      <c r="C95" s="490"/>
      <c r="D95" s="485" t="s">
        <v>385</v>
      </c>
      <c r="E95" s="416"/>
      <c r="F95" s="416"/>
      <c r="G95" s="528"/>
      <c r="H95" s="528"/>
      <c r="I95" s="206"/>
      <c r="J95" s="201"/>
      <c r="K95" s="238"/>
      <c r="L95" s="204"/>
    </row>
    <row r="96" spans="1:12" s="477" customFormat="1" hidden="1" x14ac:dyDescent="0.25">
      <c r="A96" s="492">
        <v>44601</v>
      </c>
      <c r="B96" s="490">
        <v>660</v>
      </c>
      <c r="C96" s="490"/>
      <c r="D96" s="485" t="s">
        <v>511</v>
      </c>
      <c r="E96" s="416"/>
      <c r="F96" s="416"/>
      <c r="G96" s="528">
        <v>0</v>
      </c>
      <c r="H96" s="528"/>
      <c r="I96" s="206"/>
      <c r="J96" s="201"/>
      <c r="K96" s="238"/>
      <c r="L96" s="204"/>
    </row>
    <row r="97" spans="1:12" x14ac:dyDescent="0.25">
      <c r="A97" s="491" t="s">
        <v>247</v>
      </c>
      <c r="B97" s="490">
        <v>640</v>
      </c>
      <c r="C97" s="490"/>
      <c r="D97" s="485" t="s">
        <v>248</v>
      </c>
      <c r="E97" s="416"/>
      <c r="F97" s="416"/>
      <c r="G97" s="528">
        <v>0</v>
      </c>
      <c r="H97" s="530"/>
      <c r="I97" s="206"/>
      <c r="J97" s="201">
        <v>10000</v>
      </c>
      <c r="K97" s="238"/>
      <c r="L97" s="204"/>
    </row>
    <row r="98" spans="1:12" hidden="1" x14ac:dyDescent="0.25">
      <c r="A98" s="491" t="s">
        <v>247</v>
      </c>
      <c r="B98" s="490">
        <v>640</v>
      </c>
      <c r="C98" s="490"/>
      <c r="D98" s="485" t="s">
        <v>249</v>
      </c>
      <c r="E98" s="416"/>
      <c r="F98" s="416"/>
      <c r="G98" s="528"/>
      <c r="H98" s="528"/>
      <c r="I98" s="206"/>
      <c r="J98" s="201"/>
      <c r="K98" s="238"/>
      <c r="L98" s="204"/>
    </row>
    <row r="99" spans="1:12" hidden="1" x14ac:dyDescent="0.25">
      <c r="A99" s="492">
        <v>44264</v>
      </c>
      <c r="B99" s="490">
        <v>640</v>
      </c>
      <c r="C99" s="490"/>
      <c r="D99" s="485" t="s">
        <v>465</v>
      </c>
      <c r="E99" s="416"/>
      <c r="F99" s="416"/>
      <c r="G99" s="528"/>
      <c r="H99" s="528"/>
      <c r="I99" s="206"/>
      <c r="J99" s="201"/>
      <c r="K99" s="238"/>
      <c r="L99" s="204"/>
    </row>
    <row r="100" spans="1:12" s="477" customFormat="1" hidden="1" x14ac:dyDescent="0.25">
      <c r="A100" s="492">
        <v>44629</v>
      </c>
      <c r="B100" s="490">
        <v>640</v>
      </c>
      <c r="C100" s="490"/>
      <c r="D100" s="485" t="s">
        <v>507</v>
      </c>
      <c r="E100" s="416"/>
      <c r="F100" s="416"/>
      <c r="G100" s="528"/>
      <c r="H100" s="530"/>
      <c r="I100" s="206"/>
      <c r="J100" s="201"/>
      <c r="K100" s="238"/>
      <c r="L100" s="204"/>
    </row>
    <row r="101" spans="1:12" hidden="1" x14ac:dyDescent="0.25">
      <c r="A101" s="492">
        <v>43564</v>
      </c>
      <c r="B101" s="490">
        <v>620</v>
      </c>
      <c r="C101" s="490"/>
      <c r="D101" s="485" t="s">
        <v>314</v>
      </c>
      <c r="E101" s="416"/>
      <c r="F101" s="416"/>
      <c r="G101" s="528"/>
      <c r="H101" s="528"/>
      <c r="I101" s="206"/>
      <c r="J101" s="201"/>
      <c r="K101" s="238"/>
      <c r="L101" s="204"/>
    </row>
    <row r="102" spans="1:12" hidden="1" x14ac:dyDescent="0.25">
      <c r="A102" s="492">
        <v>43655</v>
      </c>
      <c r="B102" s="490">
        <v>620</v>
      </c>
      <c r="C102" s="490"/>
      <c r="D102" s="485" t="s">
        <v>316</v>
      </c>
      <c r="E102" s="416"/>
      <c r="F102" s="416"/>
      <c r="G102" s="528"/>
      <c r="H102" s="528"/>
      <c r="I102" s="206"/>
      <c r="J102" s="201"/>
      <c r="K102" s="238"/>
      <c r="L102" s="204"/>
    </row>
    <row r="103" spans="1:12" hidden="1" x14ac:dyDescent="0.25">
      <c r="A103" s="492">
        <v>44386</v>
      </c>
      <c r="B103" s="490">
        <v>620</v>
      </c>
      <c r="C103" s="490"/>
      <c r="D103" s="485" t="s">
        <v>443</v>
      </c>
      <c r="E103" s="416"/>
      <c r="F103" s="416"/>
      <c r="G103" s="528"/>
      <c r="H103" s="530"/>
      <c r="I103" s="206"/>
      <c r="J103" s="201"/>
      <c r="K103" s="238"/>
      <c r="L103" s="204"/>
    </row>
    <row r="104" spans="1:12" x14ac:dyDescent="0.25">
      <c r="A104" s="491" t="s">
        <v>250</v>
      </c>
      <c r="B104" s="490">
        <v>320</v>
      </c>
      <c r="C104" s="490"/>
      <c r="D104" s="485" t="s">
        <v>383</v>
      </c>
      <c r="E104" s="416"/>
      <c r="F104" s="416">
        <v>2460</v>
      </c>
      <c r="G104" s="528"/>
      <c r="H104" s="528"/>
      <c r="I104" s="206"/>
      <c r="J104" s="201"/>
      <c r="K104" s="238"/>
      <c r="L104" s="204"/>
    </row>
    <row r="105" spans="1:12" s="477" customFormat="1" x14ac:dyDescent="0.25">
      <c r="A105" s="492">
        <v>44938</v>
      </c>
      <c r="B105" s="490">
        <v>111</v>
      </c>
      <c r="C105" s="490"/>
      <c r="D105" s="485" t="s">
        <v>539</v>
      </c>
      <c r="E105" s="416"/>
      <c r="F105" s="416"/>
      <c r="G105" s="528">
        <v>5000</v>
      </c>
      <c r="H105" s="528">
        <v>2170</v>
      </c>
      <c r="I105" s="206">
        <v>0</v>
      </c>
      <c r="J105" s="201">
        <v>18400</v>
      </c>
      <c r="K105" s="238"/>
      <c r="L105" s="204"/>
    </row>
    <row r="106" spans="1:12" s="477" customFormat="1" x14ac:dyDescent="0.25">
      <c r="A106" s="492">
        <v>44938</v>
      </c>
      <c r="B106" s="490">
        <v>111</v>
      </c>
      <c r="C106" s="490"/>
      <c r="D106" s="485" t="s">
        <v>526</v>
      </c>
      <c r="E106" s="416">
        <v>18720</v>
      </c>
      <c r="F106" s="416">
        <v>4560</v>
      </c>
      <c r="G106" s="530"/>
      <c r="H106" s="528"/>
      <c r="I106" s="206"/>
      <c r="J106" s="201"/>
      <c r="K106" s="238"/>
      <c r="L106" s="204"/>
    </row>
    <row r="107" spans="1:12" hidden="1" x14ac:dyDescent="0.25">
      <c r="A107" s="492">
        <v>43479</v>
      </c>
      <c r="B107" s="490">
        <v>620</v>
      </c>
      <c r="C107" s="490"/>
      <c r="D107" s="485" t="s">
        <v>326</v>
      </c>
      <c r="E107" s="416"/>
      <c r="F107" s="416"/>
      <c r="G107" s="530"/>
      <c r="H107" s="530"/>
      <c r="I107" s="206"/>
      <c r="J107" s="200"/>
      <c r="K107" s="238"/>
      <c r="L107" s="204"/>
    </row>
    <row r="108" spans="1:12" hidden="1" x14ac:dyDescent="0.25">
      <c r="A108" s="492">
        <v>44210</v>
      </c>
      <c r="B108" s="490">
        <v>620</v>
      </c>
      <c r="C108" s="490"/>
      <c r="D108" s="485" t="s">
        <v>444</v>
      </c>
      <c r="E108" s="416"/>
      <c r="F108" s="416"/>
      <c r="G108" s="530"/>
      <c r="H108" s="530"/>
      <c r="I108" s="206"/>
      <c r="J108" s="200"/>
      <c r="K108" s="238"/>
      <c r="L108" s="204"/>
    </row>
    <row r="109" spans="1:12" x14ac:dyDescent="0.25">
      <c r="A109" s="498"/>
      <c r="B109" s="487"/>
      <c r="C109" s="487"/>
      <c r="D109" s="488" t="s">
        <v>251</v>
      </c>
      <c r="E109" s="419">
        <f>SUM(E58:E108)</f>
        <v>40020</v>
      </c>
      <c r="F109" s="419">
        <f>SUM(F58:F108)</f>
        <v>32814</v>
      </c>
      <c r="G109" s="419">
        <f>SUM($G$58:$G$108)</f>
        <v>116000</v>
      </c>
      <c r="H109" s="419">
        <f>SUM(H58:H108)</f>
        <v>121670</v>
      </c>
      <c r="I109" s="419">
        <f>SUM(I58:I108)</f>
        <v>50547</v>
      </c>
      <c r="J109" s="419">
        <f>SUM(J58:J108)</f>
        <v>126400</v>
      </c>
      <c r="K109" s="419">
        <f>SUM(K58:K108)</f>
        <v>0</v>
      </c>
      <c r="L109" s="419">
        <f>SUM(L58:L108)</f>
        <v>0</v>
      </c>
    </row>
    <row r="110" spans="1:12" x14ac:dyDescent="0.25">
      <c r="A110" s="491" t="s">
        <v>252</v>
      </c>
      <c r="B110" s="490">
        <v>840</v>
      </c>
      <c r="C110" s="490"/>
      <c r="D110" s="485" t="s">
        <v>253</v>
      </c>
      <c r="E110" s="416"/>
      <c r="F110" s="416">
        <v>19404</v>
      </c>
      <c r="G110" s="528">
        <v>0</v>
      </c>
      <c r="H110" s="528">
        <v>5000</v>
      </c>
      <c r="I110" s="206">
        <v>3881</v>
      </c>
      <c r="J110" s="201"/>
      <c r="K110" s="238"/>
      <c r="L110" s="204"/>
    </row>
    <row r="111" spans="1:12" hidden="1" x14ac:dyDescent="0.25">
      <c r="A111" s="492">
        <v>44200</v>
      </c>
      <c r="B111" s="490">
        <v>510</v>
      </c>
      <c r="C111" s="490"/>
      <c r="D111" s="485" t="s">
        <v>462</v>
      </c>
      <c r="E111" s="416"/>
      <c r="F111" s="416"/>
      <c r="G111" s="528"/>
      <c r="H111" s="530"/>
      <c r="I111" s="206"/>
      <c r="J111" s="201"/>
      <c r="K111" s="238"/>
      <c r="L111" s="204"/>
    </row>
    <row r="112" spans="1:12" x14ac:dyDescent="0.25">
      <c r="A112" s="492">
        <v>44200</v>
      </c>
      <c r="B112" s="490">
        <v>510</v>
      </c>
      <c r="C112" s="490"/>
      <c r="D112" s="485" t="s">
        <v>463</v>
      </c>
      <c r="E112" s="416"/>
      <c r="F112" s="416"/>
      <c r="G112" s="528">
        <v>5000</v>
      </c>
      <c r="H112" s="530">
        <v>0</v>
      </c>
      <c r="I112" s="206">
        <v>0</v>
      </c>
      <c r="J112" s="201">
        <v>15000</v>
      </c>
      <c r="K112" s="238"/>
      <c r="L112" s="204"/>
    </row>
    <row r="113" spans="1:12" hidden="1" x14ac:dyDescent="0.25">
      <c r="A113" s="491" t="s">
        <v>240</v>
      </c>
      <c r="B113" s="490">
        <v>520</v>
      </c>
      <c r="C113" s="490"/>
      <c r="D113" s="485" t="s">
        <v>472</v>
      </c>
      <c r="E113" s="416"/>
      <c r="F113" s="416"/>
      <c r="G113" s="530"/>
      <c r="H113" s="530"/>
      <c r="I113" s="206"/>
      <c r="J113" s="201"/>
      <c r="K113" s="238"/>
      <c r="L113" s="204"/>
    </row>
    <row r="114" spans="1:12" x14ac:dyDescent="0.25">
      <c r="A114" s="492">
        <v>42404</v>
      </c>
      <c r="B114" s="490">
        <v>520</v>
      </c>
      <c r="C114" s="490"/>
      <c r="D114" s="485" t="s">
        <v>254</v>
      </c>
      <c r="E114" s="416"/>
      <c r="F114" s="416">
        <v>6126</v>
      </c>
      <c r="G114" s="528">
        <v>10000</v>
      </c>
      <c r="H114" s="528">
        <v>10000</v>
      </c>
      <c r="I114" s="206">
        <v>9126</v>
      </c>
      <c r="J114" s="201"/>
      <c r="K114" s="238"/>
      <c r="L114" s="204"/>
    </row>
    <row r="115" spans="1:12" s="477" customFormat="1" x14ac:dyDescent="0.25">
      <c r="A115" s="492">
        <v>42404</v>
      </c>
      <c r="B115" s="490">
        <v>520</v>
      </c>
      <c r="C115" s="490"/>
      <c r="D115" s="485" t="s">
        <v>614</v>
      </c>
      <c r="E115" s="416"/>
      <c r="F115" s="416"/>
      <c r="G115" s="528"/>
      <c r="H115" s="575">
        <v>4500</v>
      </c>
      <c r="I115" s="526">
        <v>4500</v>
      </c>
      <c r="J115" s="575">
        <v>10000</v>
      </c>
      <c r="K115" s="238"/>
      <c r="L115" s="204"/>
    </row>
    <row r="116" spans="1:12" s="477" customFormat="1" x14ac:dyDescent="0.25">
      <c r="A116" s="492">
        <v>45326</v>
      </c>
      <c r="B116" s="490">
        <v>520</v>
      </c>
      <c r="C116" s="490"/>
      <c r="D116" s="485" t="s">
        <v>561</v>
      </c>
      <c r="E116" s="416"/>
      <c r="F116" s="416"/>
      <c r="G116" s="528">
        <v>10000</v>
      </c>
      <c r="H116" s="528">
        <v>10000</v>
      </c>
      <c r="I116" s="206">
        <v>4200</v>
      </c>
      <c r="J116" s="221">
        <v>98400</v>
      </c>
      <c r="K116" s="238"/>
      <c r="L116" s="204"/>
    </row>
    <row r="117" spans="1:12" s="477" customFormat="1" x14ac:dyDescent="0.25">
      <c r="A117" s="492">
        <v>45326</v>
      </c>
      <c r="B117" s="490">
        <v>520</v>
      </c>
      <c r="C117" s="490"/>
      <c r="D117" s="485" t="s">
        <v>572</v>
      </c>
      <c r="E117" s="416"/>
      <c r="F117" s="575">
        <v>20466</v>
      </c>
      <c r="G117" s="575">
        <v>30000</v>
      </c>
      <c r="H117" s="575">
        <v>25478</v>
      </c>
      <c r="I117" s="526">
        <v>25478</v>
      </c>
      <c r="J117" s="575">
        <v>10000</v>
      </c>
      <c r="K117" s="238"/>
      <c r="L117" s="204"/>
    </row>
    <row r="118" spans="1:12" s="477" customFormat="1" x14ac:dyDescent="0.25">
      <c r="A118" s="492">
        <v>45326</v>
      </c>
      <c r="B118" s="490">
        <v>520</v>
      </c>
      <c r="C118" s="490"/>
      <c r="D118" s="485" t="s">
        <v>667</v>
      </c>
      <c r="E118" s="416"/>
      <c r="F118" s="416"/>
      <c r="G118" s="528"/>
      <c r="H118" s="528"/>
      <c r="I118" s="206"/>
      <c r="J118" s="221">
        <v>40000</v>
      </c>
      <c r="K118" s="238"/>
      <c r="L118" s="204"/>
    </row>
    <row r="119" spans="1:12" x14ac:dyDescent="0.25">
      <c r="A119" s="499">
        <v>42374</v>
      </c>
      <c r="B119" s="490">
        <v>451</v>
      </c>
      <c r="C119" s="490"/>
      <c r="D119" s="485" t="s">
        <v>255</v>
      </c>
      <c r="E119" s="416"/>
      <c r="F119" s="416">
        <v>9042</v>
      </c>
      <c r="G119" s="528"/>
      <c r="H119" s="528"/>
      <c r="I119" s="206"/>
      <c r="J119" s="201"/>
      <c r="K119" s="238"/>
      <c r="L119" s="204"/>
    </row>
    <row r="120" spans="1:12" x14ac:dyDescent="0.25">
      <c r="A120" s="492">
        <v>42374</v>
      </c>
      <c r="B120" s="490">
        <v>451</v>
      </c>
      <c r="C120" s="490"/>
      <c r="D120" s="485" t="s">
        <v>256</v>
      </c>
      <c r="E120" s="416">
        <v>20112</v>
      </c>
      <c r="F120" s="416">
        <v>13297</v>
      </c>
      <c r="G120" s="528">
        <v>10000</v>
      </c>
      <c r="H120" s="528">
        <v>10000</v>
      </c>
      <c r="I120" s="206">
        <v>10000</v>
      </c>
      <c r="J120" s="201"/>
      <c r="K120" s="238"/>
      <c r="L120" s="204"/>
    </row>
    <row r="121" spans="1:12" s="477" customFormat="1" x14ac:dyDescent="0.25">
      <c r="A121" s="492">
        <v>42374</v>
      </c>
      <c r="B121" s="490">
        <v>451</v>
      </c>
      <c r="C121" s="490"/>
      <c r="D121" s="485" t="s">
        <v>256</v>
      </c>
      <c r="E121" s="416"/>
      <c r="F121" s="416"/>
      <c r="G121" s="528"/>
      <c r="H121" s="575">
        <v>9711</v>
      </c>
      <c r="I121" s="526">
        <v>9711</v>
      </c>
      <c r="J121" s="575">
        <v>10000</v>
      </c>
      <c r="K121" s="238"/>
      <c r="L121" s="204"/>
    </row>
    <row r="122" spans="1:12" hidden="1" x14ac:dyDescent="0.25">
      <c r="A122" s="492">
        <v>42374</v>
      </c>
      <c r="B122" s="490">
        <v>451</v>
      </c>
      <c r="C122" s="490"/>
      <c r="D122" s="485" t="s">
        <v>430</v>
      </c>
      <c r="E122" s="416"/>
      <c r="F122" s="416"/>
      <c r="G122" s="530"/>
      <c r="H122" s="528"/>
      <c r="I122" s="206"/>
      <c r="J122" s="201"/>
      <c r="K122" s="238"/>
      <c r="L122" s="204"/>
    </row>
    <row r="123" spans="1:12" hidden="1" x14ac:dyDescent="0.25">
      <c r="A123" s="492">
        <v>43470</v>
      </c>
      <c r="B123" s="490">
        <v>451</v>
      </c>
      <c r="C123" s="490"/>
      <c r="D123" s="485" t="s">
        <v>325</v>
      </c>
      <c r="E123" s="416"/>
      <c r="F123" s="416"/>
      <c r="G123" s="530"/>
      <c r="H123" s="528"/>
      <c r="I123" s="206"/>
      <c r="J123" s="201"/>
      <c r="K123" s="238"/>
      <c r="L123" s="204"/>
    </row>
    <row r="124" spans="1:12" x14ac:dyDescent="0.25">
      <c r="A124" s="492">
        <v>43470</v>
      </c>
      <c r="B124" s="490">
        <v>451</v>
      </c>
      <c r="C124" s="490"/>
      <c r="D124" s="485" t="s">
        <v>390</v>
      </c>
      <c r="E124" s="416"/>
      <c r="F124" s="416">
        <v>46281</v>
      </c>
      <c r="G124" s="528"/>
      <c r="H124" s="575">
        <v>47300</v>
      </c>
      <c r="I124" s="526">
        <v>47300</v>
      </c>
      <c r="J124" s="201"/>
      <c r="K124" s="238"/>
      <c r="L124" s="204"/>
    </row>
    <row r="125" spans="1:12" s="477" customFormat="1" hidden="1" x14ac:dyDescent="0.25">
      <c r="A125" s="492">
        <v>45296</v>
      </c>
      <c r="B125" s="490">
        <v>451</v>
      </c>
      <c r="C125" s="490"/>
      <c r="D125" s="485" t="s">
        <v>547</v>
      </c>
      <c r="E125" s="416"/>
      <c r="F125" s="416"/>
      <c r="G125" s="530"/>
      <c r="H125" s="528"/>
      <c r="I125" s="206"/>
      <c r="J125" s="201"/>
      <c r="K125" s="238"/>
      <c r="L125" s="204"/>
    </row>
    <row r="126" spans="1:12" s="477" customFormat="1" x14ac:dyDescent="0.25">
      <c r="A126" s="492">
        <v>45296</v>
      </c>
      <c r="B126" s="490">
        <v>451</v>
      </c>
      <c r="C126" s="490"/>
      <c r="D126" s="485" t="s">
        <v>565</v>
      </c>
      <c r="E126" s="416"/>
      <c r="F126" s="416"/>
      <c r="G126" s="528">
        <v>16000</v>
      </c>
      <c r="H126" s="528">
        <v>16000</v>
      </c>
      <c r="I126" s="206">
        <v>16000</v>
      </c>
      <c r="J126" s="201"/>
      <c r="K126" s="238"/>
      <c r="L126" s="204"/>
    </row>
    <row r="127" spans="1:12" s="477" customFormat="1" x14ac:dyDescent="0.25">
      <c r="A127" s="492">
        <v>45296</v>
      </c>
      <c r="B127" s="490">
        <v>451</v>
      </c>
      <c r="C127" s="490"/>
      <c r="D127" s="485" t="s">
        <v>566</v>
      </c>
      <c r="E127" s="416"/>
      <c r="F127" s="416"/>
      <c r="G127" s="528">
        <v>29215</v>
      </c>
      <c r="H127" s="528">
        <v>29215</v>
      </c>
      <c r="I127" s="206">
        <v>29215</v>
      </c>
      <c r="J127" s="201"/>
      <c r="K127" s="238"/>
      <c r="L127" s="204"/>
    </row>
    <row r="128" spans="1:12" s="477" customFormat="1" x14ac:dyDescent="0.25">
      <c r="A128" s="492">
        <v>45296</v>
      </c>
      <c r="B128" s="490">
        <v>451</v>
      </c>
      <c r="C128" s="490"/>
      <c r="D128" s="485" t="s">
        <v>596</v>
      </c>
      <c r="E128" s="416"/>
      <c r="F128" s="416"/>
      <c r="G128" s="528"/>
      <c r="H128" s="575">
        <v>12700</v>
      </c>
      <c r="I128" s="526">
        <v>12700</v>
      </c>
      <c r="J128" s="201"/>
      <c r="K128" s="238"/>
      <c r="L128" s="204"/>
    </row>
    <row r="129" spans="1:12" s="477" customFormat="1" x14ac:dyDescent="0.25">
      <c r="A129" s="492">
        <v>45662</v>
      </c>
      <c r="B129" s="490">
        <v>451</v>
      </c>
      <c r="D129" s="490" t="s">
        <v>595</v>
      </c>
      <c r="E129" s="416"/>
      <c r="F129" s="416"/>
      <c r="G129" s="528"/>
      <c r="H129" s="575">
        <v>9410</v>
      </c>
      <c r="I129" s="526">
        <v>9410</v>
      </c>
      <c r="J129" s="575">
        <v>24000</v>
      </c>
      <c r="K129" s="238"/>
      <c r="L129" s="204"/>
    </row>
    <row r="130" spans="1:12" x14ac:dyDescent="0.25">
      <c r="A130" s="492">
        <v>44202</v>
      </c>
      <c r="B130" s="490">
        <v>9111</v>
      </c>
      <c r="C130" s="490"/>
      <c r="D130" s="485" t="s">
        <v>548</v>
      </c>
      <c r="E130" s="416"/>
      <c r="F130" s="526">
        <v>492443</v>
      </c>
      <c r="G130" s="530"/>
      <c r="H130" s="528"/>
      <c r="I130" s="206"/>
      <c r="J130" s="201"/>
      <c r="K130" s="238"/>
      <c r="L130" s="204"/>
    </row>
    <row r="131" spans="1:12" s="477" customFormat="1" x14ac:dyDescent="0.25">
      <c r="A131" s="492">
        <v>45297</v>
      </c>
      <c r="B131" s="490">
        <v>9111</v>
      </c>
      <c r="C131" s="490"/>
      <c r="D131" s="485" t="s">
        <v>549</v>
      </c>
      <c r="E131" s="416"/>
      <c r="F131" s="416">
        <v>195434</v>
      </c>
      <c r="G131" s="528"/>
      <c r="H131" s="528"/>
      <c r="I131" s="206"/>
      <c r="J131" s="201"/>
      <c r="K131" s="238"/>
      <c r="L131" s="204"/>
    </row>
    <row r="132" spans="1:12" hidden="1" x14ac:dyDescent="0.25">
      <c r="A132" s="491" t="s">
        <v>257</v>
      </c>
      <c r="B132" s="490">
        <v>9121</v>
      </c>
      <c r="C132" s="490"/>
      <c r="D132" s="485" t="s">
        <v>407</v>
      </c>
      <c r="E132" s="416"/>
      <c r="F132" s="416"/>
      <c r="G132" s="530"/>
      <c r="H132" s="530"/>
      <c r="I132" s="206"/>
      <c r="J132" s="201"/>
      <c r="K132" s="238"/>
      <c r="L132" s="204"/>
    </row>
    <row r="133" spans="1:12" x14ac:dyDescent="0.25">
      <c r="A133" s="492">
        <v>44598</v>
      </c>
      <c r="B133" s="490">
        <v>9121</v>
      </c>
      <c r="C133" s="490"/>
      <c r="D133" s="485" t="s">
        <v>500</v>
      </c>
      <c r="E133" s="416">
        <v>29267</v>
      </c>
      <c r="F133" s="416"/>
      <c r="G133" s="530"/>
      <c r="H133" s="528"/>
      <c r="I133" s="206"/>
      <c r="J133" s="201"/>
      <c r="K133" s="238"/>
      <c r="L133" s="204"/>
    </row>
    <row r="134" spans="1:12" hidden="1" x14ac:dyDescent="0.25">
      <c r="A134" s="492">
        <v>43502</v>
      </c>
      <c r="B134" s="490">
        <v>9211</v>
      </c>
      <c r="C134" s="490"/>
      <c r="D134" s="502" t="s">
        <v>258</v>
      </c>
      <c r="E134" s="416"/>
      <c r="F134" s="416"/>
      <c r="G134" s="530"/>
      <c r="H134" s="528"/>
      <c r="I134" s="206"/>
      <c r="J134" s="201"/>
      <c r="K134" s="238"/>
      <c r="L134" s="204"/>
    </row>
    <row r="135" spans="1:12" hidden="1" x14ac:dyDescent="0.25">
      <c r="A135" s="492">
        <v>43502</v>
      </c>
      <c r="B135" s="490">
        <v>9211</v>
      </c>
      <c r="C135" s="490"/>
      <c r="D135" s="485" t="s">
        <v>259</v>
      </c>
      <c r="E135" s="416"/>
      <c r="F135" s="416"/>
      <c r="G135" s="530"/>
      <c r="H135" s="528"/>
      <c r="I135" s="206"/>
      <c r="J135" s="201"/>
      <c r="K135" s="238"/>
      <c r="L135" s="204"/>
    </row>
    <row r="136" spans="1:12" s="477" customFormat="1" x14ac:dyDescent="0.25">
      <c r="A136" s="492">
        <v>45694</v>
      </c>
      <c r="B136" s="490">
        <v>9121</v>
      </c>
      <c r="C136" s="490"/>
      <c r="D136" s="485" t="s">
        <v>628</v>
      </c>
      <c r="E136" s="416"/>
      <c r="F136" s="416"/>
      <c r="G136" s="530"/>
      <c r="H136" s="575">
        <v>0</v>
      </c>
      <c r="I136" s="526">
        <v>0</v>
      </c>
      <c r="J136" s="575">
        <v>8000</v>
      </c>
      <c r="K136" s="238"/>
      <c r="L136" s="204"/>
    </row>
    <row r="137" spans="1:12" s="477" customFormat="1" x14ac:dyDescent="0.25">
      <c r="A137" s="492">
        <v>44933</v>
      </c>
      <c r="B137" s="490">
        <v>810</v>
      </c>
      <c r="C137" s="490"/>
      <c r="D137" s="600" t="s">
        <v>584</v>
      </c>
      <c r="E137" s="416"/>
      <c r="F137" s="526">
        <v>8910</v>
      </c>
      <c r="G137" s="530"/>
      <c r="H137" s="528"/>
      <c r="I137" s="206"/>
      <c r="J137" s="201"/>
      <c r="K137" s="238"/>
      <c r="L137" s="204"/>
    </row>
    <row r="138" spans="1:12" hidden="1" x14ac:dyDescent="0.25">
      <c r="A138" s="492">
        <v>44203</v>
      </c>
      <c r="B138" s="490">
        <v>810</v>
      </c>
      <c r="C138" s="490"/>
      <c r="D138" s="485" t="s">
        <v>469</v>
      </c>
      <c r="E138" s="416"/>
      <c r="F138" s="416"/>
      <c r="G138" s="530"/>
      <c r="H138" s="530"/>
      <c r="I138" s="206"/>
      <c r="J138" s="201"/>
      <c r="K138" s="238"/>
      <c r="L138" s="204"/>
    </row>
    <row r="139" spans="1:12" hidden="1" x14ac:dyDescent="0.25">
      <c r="A139" s="492">
        <v>43472</v>
      </c>
      <c r="B139" s="490">
        <v>810</v>
      </c>
      <c r="C139" s="490"/>
      <c r="D139" s="485" t="s">
        <v>408</v>
      </c>
      <c r="E139" s="416"/>
      <c r="F139" s="416"/>
      <c r="G139" s="530"/>
      <c r="H139" s="528"/>
      <c r="I139" s="206"/>
      <c r="J139" s="201"/>
      <c r="K139" s="238"/>
      <c r="L139" s="204"/>
    </row>
    <row r="140" spans="1:12" hidden="1" x14ac:dyDescent="0.25">
      <c r="A140" s="492">
        <v>43472</v>
      </c>
      <c r="B140" s="490">
        <v>810</v>
      </c>
      <c r="C140" s="490"/>
      <c r="D140" s="485" t="s">
        <v>327</v>
      </c>
      <c r="E140" s="416"/>
      <c r="F140" s="416"/>
      <c r="G140" s="530"/>
      <c r="H140" s="528"/>
      <c r="I140" s="206"/>
      <c r="J140" s="201"/>
      <c r="K140" s="238"/>
      <c r="L140" s="204"/>
    </row>
    <row r="141" spans="1:12" x14ac:dyDescent="0.25">
      <c r="A141" s="492">
        <v>43107</v>
      </c>
      <c r="B141" s="490">
        <v>810</v>
      </c>
      <c r="C141" s="490"/>
      <c r="D141" s="485" t="s">
        <v>384</v>
      </c>
      <c r="E141" s="416">
        <v>18260</v>
      </c>
      <c r="F141" s="416"/>
      <c r="G141" s="530"/>
      <c r="H141" s="528"/>
      <c r="I141" s="206"/>
      <c r="J141" s="201"/>
      <c r="K141" s="238"/>
      <c r="L141" s="204"/>
    </row>
    <row r="142" spans="1:12" s="477" customFormat="1" x14ac:dyDescent="0.25">
      <c r="A142" s="492">
        <v>44933</v>
      </c>
      <c r="B142" s="490">
        <v>810</v>
      </c>
      <c r="C142" s="490"/>
      <c r="D142" s="485" t="s">
        <v>521</v>
      </c>
      <c r="E142" s="526">
        <v>29014</v>
      </c>
      <c r="F142" s="416"/>
      <c r="G142" s="530"/>
      <c r="H142" s="530"/>
      <c r="I142" s="206"/>
      <c r="J142" s="201"/>
      <c r="K142" s="238"/>
      <c r="L142" s="204"/>
    </row>
    <row r="143" spans="1:12" x14ac:dyDescent="0.25">
      <c r="A143" s="492">
        <v>43837</v>
      </c>
      <c r="B143" s="490">
        <v>810</v>
      </c>
      <c r="C143" s="490"/>
      <c r="D143" s="485" t="s">
        <v>623</v>
      </c>
      <c r="E143" s="416"/>
      <c r="F143" s="416"/>
      <c r="G143" s="528">
        <v>10000</v>
      </c>
      <c r="H143" s="528">
        <v>37500</v>
      </c>
      <c r="I143" s="206">
        <v>0</v>
      </c>
      <c r="J143" s="201">
        <v>30000</v>
      </c>
      <c r="K143" s="238"/>
      <c r="L143" s="204"/>
    </row>
    <row r="144" spans="1:12" s="477" customFormat="1" x14ac:dyDescent="0.25">
      <c r="A144" s="492">
        <v>43837</v>
      </c>
      <c r="B144" s="490">
        <v>810</v>
      </c>
      <c r="C144" s="490"/>
      <c r="D144" s="485" t="s">
        <v>624</v>
      </c>
      <c r="E144" s="416"/>
      <c r="F144" s="416"/>
      <c r="G144" s="528"/>
      <c r="H144" s="528"/>
      <c r="I144" s="206"/>
      <c r="J144" s="201">
        <v>200000</v>
      </c>
      <c r="K144" s="238"/>
      <c r="L144" s="204"/>
    </row>
    <row r="145" spans="1:14" x14ac:dyDescent="0.25">
      <c r="A145" s="492">
        <v>44203</v>
      </c>
      <c r="B145" s="490">
        <v>810</v>
      </c>
      <c r="C145" s="490"/>
      <c r="D145" s="485" t="s">
        <v>445</v>
      </c>
      <c r="E145" s="526">
        <v>96867</v>
      </c>
      <c r="F145" s="526">
        <v>5163</v>
      </c>
      <c r="G145" s="530"/>
      <c r="H145" s="528"/>
      <c r="I145" s="206"/>
      <c r="J145" s="201"/>
      <c r="K145" s="238"/>
      <c r="L145" s="204"/>
    </row>
    <row r="146" spans="1:14" hidden="1" x14ac:dyDescent="0.25">
      <c r="A146" s="492">
        <v>44203</v>
      </c>
      <c r="B146" s="490">
        <v>810</v>
      </c>
      <c r="C146" s="490"/>
      <c r="D146" s="485" t="s">
        <v>446</v>
      </c>
      <c r="E146" s="416"/>
      <c r="F146" s="416"/>
      <c r="G146" s="530"/>
      <c r="H146" s="528"/>
      <c r="I146" s="206"/>
      <c r="J146" s="201"/>
      <c r="K146" s="238"/>
      <c r="L146" s="204"/>
    </row>
    <row r="147" spans="1:14" s="477" customFormat="1" hidden="1" x14ac:dyDescent="0.25">
      <c r="A147" s="492">
        <v>44203</v>
      </c>
      <c r="B147" s="490">
        <v>810</v>
      </c>
      <c r="C147" s="490"/>
      <c r="D147" s="485" t="s">
        <v>515</v>
      </c>
      <c r="E147" s="416"/>
      <c r="F147" s="416"/>
      <c r="G147" s="530"/>
      <c r="H147" s="530"/>
      <c r="I147" s="206"/>
      <c r="J147" s="201"/>
      <c r="K147" s="238"/>
      <c r="L147" s="204"/>
    </row>
    <row r="148" spans="1:14" hidden="1" x14ac:dyDescent="0.25">
      <c r="A148" s="492">
        <v>44568</v>
      </c>
      <c r="B148" s="490">
        <v>810</v>
      </c>
      <c r="C148" s="490"/>
      <c r="D148" s="485" t="s">
        <v>501</v>
      </c>
      <c r="E148" s="416"/>
      <c r="F148" s="416"/>
      <c r="G148" s="530"/>
      <c r="H148" s="528"/>
      <c r="I148" s="206"/>
      <c r="J148" s="201"/>
      <c r="K148" s="238"/>
      <c r="L148" s="204"/>
    </row>
    <row r="149" spans="1:14" hidden="1" x14ac:dyDescent="0.25">
      <c r="A149" s="492">
        <v>44568</v>
      </c>
      <c r="B149" s="490">
        <v>810</v>
      </c>
      <c r="C149" s="490"/>
      <c r="D149" s="485" t="s">
        <v>502</v>
      </c>
      <c r="E149" s="416"/>
      <c r="F149" s="416"/>
      <c r="G149" s="530"/>
      <c r="H149" s="530"/>
      <c r="I149" s="206"/>
      <c r="J149" s="201"/>
      <c r="K149" s="238"/>
      <c r="L149" s="204"/>
    </row>
    <row r="150" spans="1:14" s="477" customFormat="1" x14ac:dyDescent="0.25">
      <c r="A150" s="492">
        <v>44568</v>
      </c>
      <c r="B150" s="490">
        <v>810</v>
      </c>
      <c r="C150" s="490"/>
      <c r="D150" s="485" t="s">
        <v>545</v>
      </c>
      <c r="E150" s="416">
        <v>26195</v>
      </c>
      <c r="F150" s="416"/>
      <c r="G150" s="530"/>
      <c r="H150" s="528"/>
      <c r="I150" s="206"/>
      <c r="J150" s="201"/>
      <c r="K150" s="238"/>
      <c r="L150" s="204"/>
    </row>
    <row r="151" spans="1:14" s="477" customFormat="1" hidden="1" x14ac:dyDescent="0.25">
      <c r="A151" s="492">
        <v>45298</v>
      </c>
      <c r="B151" s="490">
        <v>810</v>
      </c>
      <c r="C151" s="490"/>
      <c r="D151" s="485" t="s">
        <v>552</v>
      </c>
      <c r="E151" s="416"/>
      <c r="F151" s="416"/>
      <c r="G151" s="530"/>
      <c r="H151" s="528"/>
      <c r="I151" s="206"/>
      <c r="J151" s="201"/>
      <c r="K151" s="238"/>
      <c r="L151" s="204"/>
    </row>
    <row r="152" spans="1:14" s="477" customFormat="1" x14ac:dyDescent="0.25">
      <c r="A152" s="492">
        <v>45664</v>
      </c>
      <c r="B152" s="490">
        <v>810</v>
      </c>
      <c r="C152" s="490"/>
      <c r="D152" s="485" t="s">
        <v>668</v>
      </c>
      <c r="E152" s="416"/>
      <c r="F152" s="416"/>
      <c r="G152" s="530"/>
      <c r="H152" s="528"/>
      <c r="I152" s="206"/>
      <c r="J152" s="221">
        <v>70000</v>
      </c>
      <c r="K152" s="238"/>
      <c r="L152" s="204"/>
    </row>
    <row r="153" spans="1:14" s="477" customFormat="1" x14ac:dyDescent="0.25">
      <c r="A153" s="492">
        <v>45877</v>
      </c>
      <c r="B153" s="490">
        <v>820</v>
      </c>
      <c r="C153" s="490"/>
      <c r="D153" s="485" t="s">
        <v>602</v>
      </c>
      <c r="E153" s="416"/>
      <c r="F153" s="416"/>
      <c r="G153" s="530"/>
      <c r="H153" s="528">
        <v>33000</v>
      </c>
      <c r="I153" s="206">
        <v>0</v>
      </c>
      <c r="J153" s="201"/>
      <c r="K153" s="238"/>
      <c r="L153" s="204"/>
    </row>
    <row r="154" spans="1:14" x14ac:dyDescent="0.25">
      <c r="A154" s="491" t="s">
        <v>233</v>
      </c>
      <c r="B154" s="490">
        <v>620</v>
      </c>
      <c r="C154" s="490"/>
      <c r="D154" s="485" t="s">
        <v>471</v>
      </c>
      <c r="E154" s="526">
        <v>60453</v>
      </c>
      <c r="F154" s="526">
        <v>991901</v>
      </c>
      <c r="G154" s="575">
        <v>362000</v>
      </c>
      <c r="H154" s="575">
        <v>118728</v>
      </c>
      <c r="I154" s="526">
        <v>118728</v>
      </c>
      <c r="J154" s="575">
        <v>200000</v>
      </c>
      <c r="K154" s="238"/>
      <c r="L154" s="204"/>
      <c r="M154" s="417"/>
      <c r="N154" s="417"/>
    </row>
    <row r="155" spans="1:14" s="477" customFormat="1" x14ac:dyDescent="0.25">
      <c r="A155" s="492">
        <v>45331</v>
      </c>
      <c r="B155" s="490">
        <v>620</v>
      </c>
      <c r="C155" s="490"/>
      <c r="D155" s="485" t="s">
        <v>571</v>
      </c>
      <c r="E155" s="416"/>
      <c r="F155" s="416"/>
      <c r="G155" s="528">
        <v>288000</v>
      </c>
      <c r="H155" s="528">
        <v>288000</v>
      </c>
      <c r="I155" s="206">
        <v>100150</v>
      </c>
      <c r="J155" s="201"/>
      <c r="K155" s="238"/>
      <c r="L155" s="204"/>
      <c r="M155" s="417"/>
      <c r="N155" s="417"/>
    </row>
    <row r="156" spans="1:14" x14ac:dyDescent="0.25">
      <c r="A156" s="491" t="s">
        <v>233</v>
      </c>
      <c r="B156" s="490">
        <v>620</v>
      </c>
      <c r="C156" s="490"/>
      <c r="D156" s="485" t="s">
        <v>260</v>
      </c>
      <c r="E156" s="526">
        <v>71091</v>
      </c>
      <c r="F156" s="416"/>
      <c r="G156" s="528">
        <v>100000</v>
      </c>
      <c r="H156" s="528">
        <v>100000</v>
      </c>
      <c r="I156" s="206">
        <v>60333</v>
      </c>
      <c r="J156" s="201"/>
      <c r="K156" s="238"/>
      <c r="L156" s="204"/>
      <c r="M156" s="417"/>
      <c r="N156" s="417"/>
    </row>
    <row r="157" spans="1:14" s="477" customFormat="1" x14ac:dyDescent="0.25">
      <c r="A157" s="492">
        <v>45697</v>
      </c>
      <c r="B157" s="490">
        <v>620</v>
      </c>
      <c r="C157" s="490"/>
      <c r="D157" s="485" t="s">
        <v>603</v>
      </c>
      <c r="E157" s="416"/>
      <c r="F157" s="416"/>
      <c r="G157" s="528"/>
      <c r="H157" s="575">
        <v>160503</v>
      </c>
      <c r="I157" s="526">
        <v>160503</v>
      </c>
      <c r="J157" s="201"/>
      <c r="K157" s="238"/>
      <c r="L157" s="204"/>
      <c r="M157" s="417"/>
      <c r="N157" s="417"/>
    </row>
    <row r="158" spans="1:14" x14ac:dyDescent="0.25">
      <c r="A158" s="492">
        <v>42775</v>
      </c>
      <c r="B158" s="490">
        <v>620</v>
      </c>
      <c r="C158" s="490"/>
      <c r="D158" s="485" t="s">
        <v>575</v>
      </c>
      <c r="E158" s="575">
        <v>245670</v>
      </c>
      <c r="F158" s="575">
        <v>85254</v>
      </c>
      <c r="G158" s="528">
        <v>100000</v>
      </c>
      <c r="H158" s="528">
        <v>100000</v>
      </c>
      <c r="I158" s="206">
        <v>0</v>
      </c>
      <c r="J158" s="201"/>
      <c r="K158" s="238"/>
      <c r="L158" s="204"/>
    </row>
    <row r="159" spans="1:14" hidden="1" x14ac:dyDescent="0.25">
      <c r="A159" s="492">
        <v>42775</v>
      </c>
      <c r="B159" s="490">
        <v>620</v>
      </c>
      <c r="C159" s="490"/>
      <c r="D159" s="485" t="s">
        <v>410</v>
      </c>
      <c r="E159" s="416"/>
      <c r="F159" s="416"/>
      <c r="G159" s="201"/>
      <c r="H159" s="528"/>
      <c r="I159" s="206"/>
      <c r="J159" s="201"/>
      <c r="K159" s="238"/>
      <c r="L159" s="204"/>
    </row>
    <row r="160" spans="1:14" s="477" customFormat="1" x14ac:dyDescent="0.25">
      <c r="A160" s="492">
        <v>42775</v>
      </c>
      <c r="B160" s="490">
        <v>620</v>
      </c>
      <c r="C160" s="490"/>
      <c r="D160" s="485" t="s">
        <v>604</v>
      </c>
      <c r="E160" s="416"/>
      <c r="F160" s="416"/>
      <c r="G160" s="528"/>
      <c r="H160" s="575">
        <v>144630</v>
      </c>
      <c r="I160" s="526">
        <v>144630</v>
      </c>
      <c r="J160" s="575">
        <v>120000</v>
      </c>
      <c r="K160" s="238"/>
      <c r="L160" s="204"/>
    </row>
    <row r="161" spans="1:12" x14ac:dyDescent="0.25">
      <c r="A161" s="492">
        <v>44236</v>
      </c>
      <c r="B161" s="490">
        <v>620</v>
      </c>
      <c r="C161" s="490"/>
      <c r="D161" s="485" t="s">
        <v>573</v>
      </c>
      <c r="E161" s="575">
        <v>96</v>
      </c>
      <c r="F161" s="416"/>
      <c r="G161" s="530"/>
      <c r="H161" s="530"/>
      <c r="I161" s="206"/>
      <c r="J161" s="221"/>
      <c r="K161" s="238"/>
      <c r="L161" s="204"/>
    </row>
    <row r="162" spans="1:12" s="477" customFormat="1" x14ac:dyDescent="0.25">
      <c r="A162" s="492">
        <v>45331</v>
      </c>
      <c r="B162" s="490">
        <v>620</v>
      </c>
      <c r="C162" s="490"/>
      <c r="D162" s="485" t="s">
        <v>574</v>
      </c>
      <c r="E162" s="416"/>
      <c r="F162" s="416"/>
      <c r="G162" s="528">
        <v>100000</v>
      </c>
      <c r="H162" s="528">
        <v>100000</v>
      </c>
      <c r="I162" s="206">
        <v>100000</v>
      </c>
      <c r="J162" s="201">
        <v>338703</v>
      </c>
      <c r="K162" s="238"/>
      <c r="L162" s="204"/>
    </row>
    <row r="163" spans="1:12" s="477" customFormat="1" x14ac:dyDescent="0.25">
      <c r="A163" s="492">
        <v>45331</v>
      </c>
      <c r="B163" s="490">
        <v>620</v>
      </c>
      <c r="C163" s="490"/>
      <c r="D163" s="485" t="s">
        <v>605</v>
      </c>
      <c r="E163" s="416"/>
      <c r="F163" s="416"/>
      <c r="G163" s="528"/>
      <c r="H163" s="575">
        <v>150000</v>
      </c>
      <c r="I163" s="526">
        <v>150000</v>
      </c>
      <c r="J163" s="575">
        <v>391297</v>
      </c>
      <c r="K163" s="238"/>
      <c r="L163" s="204"/>
    </row>
    <row r="164" spans="1:12" s="477" customFormat="1" hidden="1" x14ac:dyDescent="0.25">
      <c r="A164" s="492">
        <v>44601</v>
      </c>
      <c r="B164" s="490">
        <v>620</v>
      </c>
      <c r="C164" s="490"/>
      <c r="D164" s="485" t="s">
        <v>509</v>
      </c>
      <c r="E164" s="416"/>
      <c r="F164" s="416"/>
      <c r="G164" s="530"/>
      <c r="H164" s="528"/>
      <c r="I164" s="206"/>
      <c r="J164" s="201"/>
      <c r="K164" s="238"/>
      <c r="L164" s="204"/>
    </row>
    <row r="165" spans="1:12" hidden="1" x14ac:dyDescent="0.25">
      <c r="A165" s="492">
        <v>44236</v>
      </c>
      <c r="B165" s="490">
        <v>660</v>
      </c>
      <c r="C165" s="490"/>
      <c r="D165" s="485" t="s">
        <v>473</v>
      </c>
      <c r="E165" s="526"/>
      <c r="F165" s="526"/>
      <c r="G165" s="530"/>
      <c r="H165" s="530"/>
      <c r="I165" s="206"/>
      <c r="J165" s="201"/>
      <c r="K165" s="238"/>
      <c r="L165" s="204"/>
    </row>
    <row r="166" spans="1:12" s="477" customFormat="1" hidden="1" x14ac:dyDescent="0.25">
      <c r="A166" s="492">
        <v>44601</v>
      </c>
      <c r="B166" s="490">
        <v>660</v>
      </c>
      <c r="C166" s="490"/>
      <c r="D166" s="485" t="s">
        <v>510</v>
      </c>
      <c r="E166" s="416"/>
      <c r="F166" s="416"/>
      <c r="G166" s="530"/>
      <c r="H166" s="528"/>
      <c r="I166" s="206"/>
      <c r="J166" s="201"/>
      <c r="K166" s="238"/>
      <c r="L166" s="204"/>
    </row>
    <row r="167" spans="1:12" x14ac:dyDescent="0.25">
      <c r="A167" s="491" t="s">
        <v>247</v>
      </c>
      <c r="B167" s="490">
        <v>640</v>
      </c>
      <c r="C167" s="490"/>
      <c r="D167" s="485" t="s">
        <v>261</v>
      </c>
      <c r="E167" s="526">
        <v>5306</v>
      </c>
      <c r="F167" s="416"/>
      <c r="G167" s="575">
        <v>16000</v>
      </c>
      <c r="H167" s="575">
        <v>16000</v>
      </c>
      <c r="I167" s="526">
        <v>16000</v>
      </c>
      <c r="J167" s="201"/>
      <c r="K167" s="238"/>
      <c r="L167" s="204"/>
    </row>
    <row r="168" spans="1:12" hidden="1" x14ac:dyDescent="0.25">
      <c r="A168" s="492">
        <v>42469</v>
      </c>
      <c r="B168" s="490">
        <v>620</v>
      </c>
      <c r="C168" s="490"/>
      <c r="D168" s="485" t="s">
        <v>262</v>
      </c>
      <c r="E168" s="416"/>
      <c r="F168" s="416"/>
      <c r="G168" s="530"/>
      <c r="H168" s="528"/>
      <c r="I168" s="206"/>
      <c r="J168" s="201"/>
      <c r="K168" s="238"/>
      <c r="L168" s="204"/>
    </row>
    <row r="169" spans="1:12" s="477" customFormat="1" x14ac:dyDescent="0.25">
      <c r="A169" s="492">
        <v>45756</v>
      </c>
      <c r="B169" s="490">
        <v>620</v>
      </c>
      <c r="C169" s="490"/>
      <c r="D169" s="485" t="s">
        <v>608</v>
      </c>
      <c r="E169" s="416"/>
      <c r="F169" s="416"/>
      <c r="G169" s="530"/>
      <c r="H169" s="575">
        <v>0</v>
      </c>
      <c r="I169" s="526">
        <v>0</v>
      </c>
      <c r="J169" s="575">
        <v>31900</v>
      </c>
      <c r="K169" s="238"/>
      <c r="L169" s="204"/>
    </row>
    <row r="170" spans="1:12" s="477" customFormat="1" x14ac:dyDescent="0.25">
      <c r="A170" s="492">
        <v>45756</v>
      </c>
      <c r="B170" s="490">
        <v>620</v>
      </c>
      <c r="C170" s="490"/>
      <c r="D170" s="485" t="s">
        <v>625</v>
      </c>
      <c r="E170" s="416"/>
      <c r="F170" s="416"/>
      <c r="G170" s="530"/>
      <c r="H170" s="528"/>
      <c r="I170" s="206"/>
      <c r="J170" s="201">
        <v>366558</v>
      </c>
      <c r="K170" s="238"/>
      <c r="L170" s="204"/>
    </row>
    <row r="171" spans="1:12" x14ac:dyDescent="0.25">
      <c r="A171" s="491" t="s">
        <v>263</v>
      </c>
      <c r="B171" s="490">
        <v>421</v>
      </c>
      <c r="C171" s="490"/>
      <c r="D171" s="485" t="s">
        <v>156</v>
      </c>
      <c r="E171" s="416"/>
      <c r="F171" s="416"/>
      <c r="G171" s="528">
        <v>5000</v>
      </c>
      <c r="H171" s="528">
        <v>5000</v>
      </c>
      <c r="I171" s="206">
        <v>800</v>
      </c>
      <c r="J171" s="201">
        <v>1000</v>
      </c>
      <c r="K171" s="238"/>
      <c r="L171" s="204"/>
    </row>
    <row r="172" spans="1:12" hidden="1" x14ac:dyDescent="0.25">
      <c r="A172" s="492">
        <v>42560</v>
      </c>
      <c r="B172" s="490">
        <v>620</v>
      </c>
      <c r="C172" s="490"/>
      <c r="D172" s="495" t="s">
        <v>395</v>
      </c>
      <c r="E172" s="416"/>
      <c r="F172" s="416"/>
      <c r="G172" s="530"/>
      <c r="H172" s="528"/>
      <c r="I172" s="206"/>
      <c r="J172" s="201"/>
      <c r="K172" s="238"/>
      <c r="L172" s="204"/>
    </row>
    <row r="173" spans="1:12" hidden="1" x14ac:dyDescent="0.25">
      <c r="A173" s="492">
        <v>43655</v>
      </c>
      <c r="B173" s="490">
        <v>620</v>
      </c>
      <c r="C173" s="490"/>
      <c r="D173" s="485" t="s">
        <v>386</v>
      </c>
      <c r="E173" s="416"/>
      <c r="F173" s="416"/>
      <c r="G173" s="530"/>
      <c r="H173" s="528"/>
      <c r="I173" s="206"/>
      <c r="J173" s="201"/>
      <c r="K173" s="238"/>
      <c r="L173" s="204"/>
    </row>
    <row r="174" spans="1:12" hidden="1" x14ac:dyDescent="0.25">
      <c r="A174" s="492">
        <v>44386</v>
      </c>
      <c r="B174" s="490">
        <v>620</v>
      </c>
      <c r="C174" s="490"/>
      <c r="D174" s="485" t="s">
        <v>480</v>
      </c>
      <c r="E174" s="416"/>
      <c r="F174" s="416"/>
      <c r="G174" s="530"/>
      <c r="H174" s="528"/>
      <c r="I174" s="206"/>
      <c r="J174" s="201"/>
      <c r="K174" s="238"/>
      <c r="L174" s="204"/>
    </row>
    <row r="175" spans="1:12" hidden="1" x14ac:dyDescent="0.25">
      <c r="A175" s="491" t="s">
        <v>236</v>
      </c>
      <c r="B175" s="490">
        <v>320</v>
      </c>
      <c r="C175" s="490"/>
      <c r="D175" s="485" t="s">
        <v>415</v>
      </c>
      <c r="E175" s="416"/>
      <c r="F175" s="416"/>
      <c r="G175" s="530"/>
      <c r="H175" s="528"/>
      <c r="I175" s="206"/>
      <c r="J175" s="201"/>
      <c r="K175" s="238"/>
      <c r="L175" s="204"/>
    </row>
    <row r="176" spans="1:12" x14ac:dyDescent="0.25">
      <c r="A176" s="491" t="s">
        <v>236</v>
      </c>
      <c r="B176" s="490">
        <v>320</v>
      </c>
      <c r="C176" s="490"/>
      <c r="D176" s="485" t="s">
        <v>429</v>
      </c>
      <c r="E176" s="526">
        <v>65822</v>
      </c>
      <c r="F176" s="526">
        <v>265512</v>
      </c>
      <c r="G176" s="530"/>
      <c r="H176" s="528"/>
      <c r="I176" s="206"/>
      <c r="J176" s="201"/>
      <c r="K176" s="238"/>
      <c r="L176" s="204"/>
    </row>
    <row r="177" spans="1:12" hidden="1" x14ac:dyDescent="0.25">
      <c r="A177" s="483" t="s">
        <v>236</v>
      </c>
      <c r="B177" s="484">
        <v>451</v>
      </c>
      <c r="C177" s="484"/>
      <c r="D177" s="485" t="s">
        <v>416</v>
      </c>
      <c r="E177" s="416"/>
      <c r="F177" s="416"/>
      <c r="G177" s="530"/>
      <c r="H177" s="528"/>
      <c r="I177" s="206"/>
      <c r="J177" s="201"/>
      <c r="K177" s="238"/>
      <c r="L177" s="529"/>
    </row>
    <row r="178" spans="1:12" hidden="1" x14ac:dyDescent="0.25">
      <c r="A178" s="491" t="s">
        <v>235</v>
      </c>
      <c r="B178" s="490">
        <v>111</v>
      </c>
      <c r="C178" s="490"/>
      <c r="D178" s="485" t="s">
        <v>503</v>
      </c>
      <c r="E178" s="416"/>
      <c r="F178" s="416"/>
      <c r="G178" s="200"/>
      <c r="H178" s="528"/>
      <c r="I178" s="206"/>
      <c r="J178" s="201"/>
      <c r="K178" s="238"/>
      <c r="L178" s="204"/>
    </row>
    <row r="179" spans="1:12" x14ac:dyDescent="0.25">
      <c r="A179" s="491" t="s">
        <v>235</v>
      </c>
      <c r="B179" s="490">
        <v>111</v>
      </c>
      <c r="C179" s="490"/>
      <c r="D179" s="485" t="s">
        <v>528</v>
      </c>
      <c r="E179" s="526">
        <v>280672</v>
      </c>
      <c r="F179" s="526">
        <v>6228</v>
      </c>
      <c r="G179" s="530"/>
      <c r="H179" s="528"/>
      <c r="I179" s="206"/>
      <c r="J179" s="575">
        <v>50000</v>
      </c>
      <c r="K179" s="238"/>
      <c r="L179" s="204"/>
    </row>
    <row r="180" spans="1:12" s="477" customFormat="1" x14ac:dyDescent="0.25">
      <c r="A180" s="492">
        <v>45669</v>
      </c>
      <c r="B180" s="490">
        <v>111</v>
      </c>
      <c r="C180" s="490"/>
      <c r="D180" s="485" t="s">
        <v>529</v>
      </c>
      <c r="E180" s="416">
        <v>43207</v>
      </c>
      <c r="F180" s="416"/>
      <c r="G180" s="528">
        <v>250000</v>
      </c>
      <c r="H180" s="528">
        <v>250000</v>
      </c>
      <c r="I180" s="206">
        <v>213000</v>
      </c>
      <c r="J180" s="201"/>
      <c r="K180" s="238"/>
      <c r="L180" s="204"/>
    </row>
    <row r="181" spans="1:12" s="477" customFormat="1" hidden="1" x14ac:dyDescent="0.25">
      <c r="A181" s="492">
        <v>44938</v>
      </c>
      <c r="B181" s="490">
        <v>111</v>
      </c>
      <c r="C181" s="490"/>
      <c r="D181" s="485" t="s">
        <v>527</v>
      </c>
      <c r="E181" s="416"/>
      <c r="F181" s="416"/>
      <c r="G181" s="528"/>
      <c r="H181" s="528"/>
      <c r="I181" s="206"/>
      <c r="J181" s="201"/>
      <c r="K181" s="238"/>
      <c r="L181" s="204"/>
    </row>
    <row r="182" spans="1:12" hidden="1" x14ac:dyDescent="0.25">
      <c r="A182" s="492">
        <v>42383</v>
      </c>
      <c r="B182" s="490">
        <v>620</v>
      </c>
      <c r="C182" s="490"/>
      <c r="D182" s="485" t="s">
        <v>264</v>
      </c>
      <c r="E182" s="416"/>
      <c r="F182" s="416"/>
      <c r="G182" s="530"/>
      <c r="H182" s="528"/>
      <c r="I182" s="206"/>
      <c r="J182" s="201"/>
      <c r="K182" s="238"/>
      <c r="L182" s="204"/>
    </row>
    <row r="183" spans="1:12" hidden="1" x14ac:dyDescent="0.25">
      <c r="A183" s="492">
        <v>42383</v>
      </c>
      <c r="B183" s="490">
        <v>620</v>
      </c>
      <c r="C183" s="490"/>
      <c r="D183" s="485" t="s">
        <v>265</v>
      </c>
      <c r="E183" s="416"/>
      <c r="F183" s="416"/>
      <c r="G183" s="530"/>
      <c r="H183" s="528"/>
      <c r="I183" s="206"/>
      <c r="J183" s="201"/>
      <c r="K183" s="238"/>
      <c r="L183" s="204"/>
    </row>
    <row r="184" spans="1:12" s="477" customFormat="1" x14ac:dyDescent="0.25">
      <c r="A184" s="492">
        <v>42383</v>
      </c>
      <c r="B184" s="490">
        <v>620</v>
      </c>
      <c r="C184" s="490"/>
      <c r="D184" s="485" t="s">
        <v>504</v>
      </c>
      <c r="E184" s="526">
        <v>21345</v>
      </c>
      <c r="F184" s="526">
        <v>1051</v>
      </c>
      <c r="G184" s="530"/>
      <c r="H184" s="528"/>
      <c r="I184" s="206"/>
      <c r="J184" s="201"/>
      <c r="K184" s="238"/>
      <c r="L184" s="204"/>
    </row>
    <row r="185" spans="1:12" hidden="1" x14ac:dyDescent="0.25">
      <c r="A185" s="492">
        <v>43479</v>
      </c>
      <c r="B185" s="490">
        <v>620</v>
      </c>
      <c r="C185" s="490"/>
      <c r="D185" s="485" t="s">
        <v>477</v>
      </c>
      <c r="E185" s="416"/>
      <c r="F185" s="416"/>
      <c r="G185" s="530"/>
      <c r="H185" s="528"/>
      <c r="I185" s="206"/>
      <c r="J185" s="201"/>
      <c r="K185" s="238"/>
      <c r="L185" s="204"/>
    </row>
    <row r="186" spans="1:12" hidden="1" x14ac:dyDescent="0.25">
      <c r="A186" s="492">
        <v>43479</v>
      </c>
      <c r="B186" s="490">
        <v>451</v>
      </c>
      <c r="C186" s="490"/>
      <c r="D186" s="485" t="s">
        <v>404</v>
      </c>
      <c r="E186" s="416"/>
      <c r="F186" s="416"/>
      <c r="G186" s="530"/>
      <c r="H186" s="528"/>
      <c r="I186" s="206"/>
      <c r="J186" s="201"/>
      <c r="K186" s="238"/>
      <c r="L186" s="204"/>
    </row>
    <row r="187" spans="1:12" s="477" customFormat="1" x14ac:dyDescent="0.25">
      <c r="A187" s="492">
        <v>45305</v>
      </c>
      <c r="B187" s="490">
        <v>620</v>
      </c>
      <c r="C187" s="490"/>
      <c r="D187" s="485" t="s">
        <v>562</v>
      </c>
      <c r="E187" s="416"/>
      <c r="F187" s="416"/>
      <c r="G187" s="528">
        <v>15000</v>
      </c>
      <c r="H187" s="528">
        <v>15000</v>
      </c>
      <c r="I187" s="206">
        <v>15000</v>
      </c>
      <c r="J187" s="200"/>
      <c r="K187" s="238"/>
      <c r="L187" s="204"/>
    </row>
    <row r="188" spans="1:12" s="477" customFormat="1" x14ac:dyDescent="0.25">
      <c r="A188" s="492">
        <v>45671</v>
      </c>
      <c r="B188" s="490">
        <v>620</v>
      </c>
      <c r="C188" s="490"/>
      <c r="D188" s="485" t="s">
        <v>626</v>
      </c>
      <c r="E188" s="416"/>
      <c r="F188" s="416"/>
      <c r="G188" s="528"/>
      <c r="H188" s="528"/>
      <c r="I188" s="206"/>
      <c r="J188" s="200">
        <v>1024518</v>
      </c>
      <c r="K188" s="238"/>
      <c r="L188" s="204"/>
    </row>
    <row r="189" spans="1:12" s="477" customFormat="1" x14ac:dyDescent="0.25">
      <c r="A189" s="492">
        <v>45671</v>
      </c>
      <c r="B189" s="490">
        <v>620</v>
      </c>
      <c r="C189" s="490"/>
      <c r="D189" s="485" t="s">
        <v>627</v>
      </c>
      <c r="E189" s="416"/>
      <c r="F189" s="416"/>
      <c r="G189" s="528"/>
      <c r="H189" s="528"/>
      <c r="I189" s="206"/>
      <c r="J189" s="200">
        <v>51226</v>
      </c>
      <c r="K189" s="238"/>
      <c r="L189" s="204"/>
    </row>
    <row r="190" spans="1:12" x14ac:dyDescent="0.25">
      <c r="A190" s="498"/>
      <c r="B190" s="487"/>
      <c r="C190" s="487"/>
      <c r="D190" s="488" t="s">
        <v>266</v>
      </c>
      <c r="E190" s="419">
        <f>SUM(E110:E187)</f>
        <v>1013377</v>
      </c>
      <c r="F190" s="419">
        <f>SUM(F110:F187)</f>
        <v>2166512</v>
      </c>
      <c r="G190" s="419">
        <f>SUM($G$110:$G$187)</f>
        <v>1356215</v>
      </c>
      <c r="H190" s="419">
        <f>SUM(H110:H187)</f>
        <v>1707675</v>
      </c>
      <c r="I190" s="419">
        <f>SUM(I110:I187)</f>
        <v>1260665</v>
      </c>
      <c r="J190" s="419">
        <f>SUM(J110:J189)</f>
        <v>3090602</v>
      </c>
      <c r="K190" s="419">
        <f t="shared" ref="K190:L190" si="4">SUM(K110:K189)</f>
        <v>0</v>
      </c>
      <c r="L190" s="419">
        <f t="shared" si="4"/>
        <v>0</v>
      </c>
    </row>
    <row r="191" spans="1:12" x14ac:dyDescent="0.25">
      <c r="A191" s="498"/>
      <c r="B191" s="487"/>
      <c r="C191" s="487"/>
      <c r="D191" s="500" t="s">
        <v>267</v>
      </c>
      <c r="E191" s="415">
        <f>SUM(E6+E52+E57+E109+E190+E8)</f>
        <v>1111544</v>
      </c>
      <c r="F191" s="415">
        <f>SUM(F6+F52+F57+F109+F190+F8)</f>
        <v>2211692</v>
      </c>
      <c r="G191" s="415">
        <f>SUM($G$6+$G$52+$G$57+$G$109+$G$190+$G$8)</f>
        <v>1601594</v>
      </c>
      <c r="H191" s="415">
        <f>H190+H109+H57+H52+H8+H6</f>
        <v>2066858</v>
      </c>
      <c r="I191" s="415">
        <f>SUM(I6+I52+I57+I109+I190)</f>
        <v>1542891</v>
      </c>
      <c r="J191" s="415">
        <f>SUM(J6+J52+J57+J109+J190)</f>
        <v>3568236</v>
      </c>
      <c r="K191" s="415">
        <f>SUM(K6+K52+K57+K109+K190)</f>
        <v>0</v>
      </c>
      <c r="L191" s="415">
        <f>SUM(L6+L52+L57+L109+L190)</f>
        <v>0</v>
      </c>
    </row>
    <row r="192" spans="1:12" x14ac:dyDescent="0.25">
      <c r="A192" s="477"/>
      <c r="B192" s="477"/>
      <c r="C192" s="477"/>
      <c r="D192" s="477"/>
      <c r="G192" s="477"/>
      <c r="J192" s="477"/>
      <c r="K192" s="477"/>
      <c r="L192" s="477"/>
    </row>
    <row r="193" spans="1:12" x14ac:dyDescent="0.25">
      <c r="A193" s="477"/>
      <c r="B193" s="477"/>
      <c r="C193" s="477"/>
      <c r="D193" s="527" t="s">
        <v>478</v>
      </c>
      <c r="E193" s="576">
        <f>E27+E31+E32+E90+E142+E145+E154+E156+E158+E161+E176+E179+E184+E167</f>
        <v>913721</v>
      </c>
      <c r="F193" s="576">
        <f>F76+F88+F90+F117+F130+F145+F154+F156+F158+F176+F179+F184+F137</f>
        <v>1890872</v>
      </c>
      <c r="G193" s="576">
        <f>$G$79+$G$117+$G$154+$G$167</f>
        <v>413000</v>
      </c>
      <c r="H193" s="576">
        <f>H9+H25+H33+H34+H38+H40+H47+H74+H79+H90+H115+H117+H121+H124+H128+H129+H154+H157+H160+H163+H167+H169</f>
        <v>826265</v>
      </c>
      <c r="I193" s="576">
        <f>I9+I25+I33+I34+I38+I40+I47+I74+I79+I90+I115+I117+I121+I124+I128+I129+I154+I157+I160+I163+I167+I169</f>
        <v>826265</v>
      </c>
      <c r="J193" s="576">
        <f>J9+J33+J34+J88+J115+J117+J121+J129+J136+J154+J160+J163+J169+J179</f>
        <v>885197</v>
      </c>
      <c r="K193" s="477"/>
      <c r="L193" s="477"/>
    </row>
  </sheetData>
  <pageMargins left="0.7" right="0.7" top="0.75" bottom="0.75" header="0.3" footer="0.3"/>
  <pageSetup paperSize="9" scale="56" orientation="portrait" r:id="rId1"/>
  <rowBreaks count="1" manualBreakCount="1">
    <brk id="101" max="16383" man="1"/>
  </rowBreaks>
  <ignoredErrors>
    <ignoredError sqref="H6:I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78"/>
  <sheetViews>
    <sheetView topLeftCell="A61" workbookViewId="0">
      <selection activeCell="J67" sqref="J67"/>
    </sheetView>
  </sheetViews>
  <sheetFormatPr defaultColWidth="9.109375" defaultRowHeight="13.2" x14ac:dyDescent="0.25"/>
  <cols>
    <col min="1" max="1" width="23.5546875" style="253" customWidth="1"/>
    <col min="2" max="3" width="13.88671875" style="417" customWidth="1"/>
    <col min="4" max="4" width="13.44140625" style="477" customWidth="1"/>
    <col min="5" max="5" width="15.88671875" style="413" customWidth="1"/>
    <col min="6" max="6" width="13.44140625" style="253" customWidth="1"/>
    <col min="7" max="7" width="13.44140625" style="413" customWidth="1"/>
    <col min="8" max="8" width="13.44140625" style="253" customWidth="1"/>
    <col min="9" max="9" width="9.109375" style="253"/>
    <col min="10" max="10" width="10.109375" style="253" bestFit="1" customWidth="1"/>
    <col min="11" max="16384" width="9.109375" style="253"/>
  </cols>
  <sheetData>
    <row r="1" spans="1:8" ht="16.2" thickBot="1" x14ac:dyDescent="0.35">
      <c r="A1" s="157" t="s">
        <v>268</v>
      </c>
    </row>
    <row r="2" spans="1:8" ht="15.6" x14ac:dyDescent="0.3">
      <c r="A2" s="551" t="s">
        <v>401</v>
      </c>
      <c r="B2" s="552" t="s">
        <v>555</v>
      </c>
      <c r="C2" s="552" t="s">
        <v>578</v>
      </c>
      <c r="D2" s="553" t="s">
        <v>479</v>
      </c>
      <c r="E2" s="552" t="s">
        <v>579</v>
      </c>
      <c r="F2" s="553" t="s">
        <v>541</v>
      </c>
      <c r="G2" s="553" t="s">
        <v>556</v>
      </c>
      <c r="H2" s="554" t="s">
        <v>580</v>
      </c>
    </row>
    <row r="3" spans="1:8" ht="28.5" customHeight="1" x14ac:dyDescent="0.25">
      <c r="A3" s="555" t="s">
        <v>419</v>
      </c>
      <c r="B3" s="504">
        <v>826863</v>
      </c>
      <c r="C3" s="504">
        <v>946558</v>
      </c>
      <c r="D3" s="424">
        <v>1312198</v>
      </c>
      <c r="E3" s="424">
        <v>1385121</v>
      </c>
      <c r="F3" s="424">
        <v>1549000</v>
      </c>
      <c r="G3" s="424">
        <v>1613600</v>
      </c>
      <c r="H3" s="556">
        <v>1678600</v>
      </c>
    </row>
    <row r="4" spans="1:8" ht="27.75" customHeight="1" x14ac:dyDescent="0.25">
      <c r="A4" s="555" t="s">
        <v>269</v>
      </c>
      <c r="B4" s="504">
        <v>11300</v>
      </c>
      <c r="C4" s="504">
        <v>26964</v>
      </c>
      <c r="D4" s="424">
        <v>0</v>
      </c>
      <c r="E4" s="424">
        <v>14496</v>
      </c>
      <c r="F4" s="424">
        <v>0</v>
      </c>
      <c r="G4" s="424">
        <v>0</v>
      </c>
      <c r="H4" s="556">
        <v>0</v>
      </c>
    </row>
    <row r="5" spans="1:8" ht="26.25" customHeight="1" x14ac:dyDescent="0.25">
      <c r="A5" s="555" t="s">
        <v>270</v>
      </c>
      <c r="B5" s="504">
        <v>94494</v>
      </c>
      <c r="C5" s="504">
        <v>153554</v>
      </c>
      <c r="D5" s="424">
        <v>163170</v>
      </c>
      <c r="E5" s="424">
        <v>182073</v>
      </c>
      <c r="F5" s="424">
        <v>210200</v>
      </c>
      <c r="G5" s="424">
        <v>210200</v>
      </c>
      <c r="H5" s="556">
        <v>210200</v>
      </c>
    </row>
    <row r="6" spans="1:8" ht="27.75" customHeight="1" x14ac:dyDescent="0.25">
      <c r="A6" s="555" t="s">
        <v>271</v>
      </c>
      <c r="B6" s="504">
        <v>0</v>
      </c>
      <c r="C6" s="504">
        <v>0</v>
      </c>
      <c r="D6" s="256">
        <v>0</v>
      </c>
      <c r="E6" s="424">
        <v>11310</v>
      </c>
      <c r="F6" s="256">
        <v>0</v>
      </c>
      <c r="G6" s="256">
        <v>0</v>
      </c>
      <c r="H6" s="557">
        <v>0</v>
      </c>
    </row>
    <row r="7" spans="1:8" ht="27.75" customHeight="1" x14ac:dyDescent="0.25">
      <c r="A7" s="558" t="s">
        <v>397</v>
      </c>
      <c r="B7" s="401">
        <v>3840</v>
      </c>
      <c r="C7" s="401">
        <v>554</v>
      </c>
      <c r="D7" s="401">
        <v>0</v>
      </c>
      <c r="E7" s="401">
        <v>527.4</v>
      </c>
      <c r="F7" s="401">
        <v>0</v>
      </c>
      <c r="G7" s="401">
        <v>0</v>
      </c>
      <c r="H7" s="559">
        <v>0</v>
      </c>
    </row>
    <row r="8" spans="1:8" ht="27.75" customHeight="1" x14ac:dyDescent="0.25">
      <c r="A8" s="558" t="s">
        <v>272</v>
      </c>
      <c r="B8" s="401">
        <v>82712</v>
      </c>
      <c r="C8" s="401">
        <v>48613</v>
      </c>
      <c r="D8" s="401">
        <v>37000</v>
      </c>
      <c r="E8" s="401">
        <v>37000</v>
      </c>
      <c r="F8" s="401">
        <v>37000</v>
      </c>
      <c r="G8" s="401">
        <v>37000</v>
      </c>
      <c r="H8" s="559">
        <v>37000</v>
      </c>
    </row>
    <row r="9" spans="1:8" ht="27.75" customHeight="1" x14ac:dyDescent="0.25">
      <c r="A9" s="555" t="s">
        <v>420</v>
      </c>
      <c r="B9" s="504">
        <v>82909</v>
      </c>
      <c r="C9" s="504">
        <v>125559</v>
      </c>
      <c r="D9" s="504">
        <v>105000</v>
      </c>
      <c r="E9" s="424">
        <v>105000</v>
      </c>
      <c r="F9" s="504">
        <v>105000</v>
      </c>
      <c r="G9" s="504">
        <v>105000</v>
      </c>
      <c r="H9" s="560">
        <v>105000</v>
      </c>
    </row>
    <row r="10" spans="1:8" s="477" customFormat="1" ht="27.75" customHeight="1" x14ac:dyDescent="0.25">
      <c r="A10" s="555" t="s">
        <v>496</v>
      </c>
      <c r="B10" s="504">
        <v>9636</v>
      </c>
      <c r="C10" s="504">
        <v>28946</v>
      </c>
      <c r="D10" s="504">
        <v>0</v>
      </c>
      <c r="E10" s="424">
        <v>0</v>
      </c>
      <c r="F10" s="504">
        <v>0</v>
      </c>
      <c r="G10" s="504">
        <v>0</v>
      </c>
      <c r="H10" s="560">
        <v>0</v>
      </c>
    </row>
    <row r="11" spans="1:8" ht="34.5" customHeight="1" x14ac:dyDescent="0.25">
      <c r="A11" s="633" t="s">
        <v>421</v>
      </c>
      <c r="B11" s="504">
        <v>599196</v>
      </c>
      <c r="C11" s="504">
        <v>653414</v>
      </c>
      <c r="D11" s="424">
        <v>311162</v>
      </c>
      <c r="E11" s="424">
        <v>378075</v>
      </c>
      <c r="F11" s="424">
        <v>363900</v>
      </c>
      <c r="G11" s="424">
        <v>355000</v>
      </c>
      <c r="H11" s="556">
        <v>359100</v>
      </c>
    </row>
    <row r="12" spans="1:8" ht="33.75" customHeight="1" x14ac:dyDescent="0.25">
      <c r="A12" s="633" t="s">
        <v>497</v>
      </c>
      <c r="B12" s="504">
        <v>261599</v>
      </c>
      <c r="C12" s="504">
        <v>221510</v>
      </c>
      <c r="D12" s="424">
        <v>238000</v>
      </c>
      <c r="E12" s="424">
        <v>241670</v>
      </c>
      <c r="F12" s="424">
        <v>281800</v>
      </c>
      <c r="G12" s="424">
        <v>280600</v>
      </c>
      <c r="H12" s="556">
        <v>286000</v>
      </c>
    </row>
    <row r="13" spans="1:8" ht="33.75" customHeight="1" x14ac:dyDescent="0.25">
      <c r="A13" s="633" t="s">
        <v>422</v>
      </c>
      <c r="B13" s="504">
        <v>1237</v>
      </c>
      <c r="C13" s="504">
        <v>1714</v>
      </c>
      <c r="D13" s="424">
        <v>2000</v>
      </c>
      <c r="E13" s="424">
        <v>2000</v>
      </c>
      <c r="F13" s="424">
        <v>2200</v>
      </c>
      <c r="G13" s="424">
        <v>1800</v>
      </c>
      <c r="H13" s="556">
        <v>1200</v>
      </c>
    </row>
    <row r="14" spans="1:8" ht="42" customHeight="1" x14ac:dyDescent="0.25">
      <c r="A14" s="633" t="s">
        <v>423</v>
      </c>
      <c r="B14" s="504">
        <v>4592</v>
      </c>
      <c r="C14" s="504">
        <v>11760</v>
      </c>
      <c r="D14" s="424">
        <v>0</v>
      </c>
      <c r="E14" s="424">
        <v>6130</v>
      </c>
      <c r="F14" s="671">
        <v>12450</v>
      </c>
      <c r="G14" s="424">
        <v>0</v>
      </c>
      <c r="H14" s="556">
        <v>0</v>
      </c>
    </row>
    <row r="15" spans="1:8" ht="25.5" customHeight="1" x14ac:dyDescent="0.25">
      <c r="A15" s="633" t="s">
        <v>512</v>
      </c>
      <c r="B15" s="504">
        <v>46000</v>
      </c>
      <c r="C15" s="504">
        <v>65300</v>
      </c>
      <c r="D15" s="424">
        <v>51300</v>
      </c>
      <c r="E15" s="424">
        <v>51300</v>
      </c>
      <c r="F15" s="424">
        <v>56000</v>
      </c>
      <c r="G15" s="424">
        <v>27900</v>
      </c>
      <c r="H15" s="556">
        <v>5600</v>
      </c>
    </row>
    <row r="16" spans="1:8" ht="30" customHeight="1" x14ac:dyDescent="0.25">
      <c r="A16" s="633" t="s">
        <v>273</v>
      </c>
      <c r="B16" s="504">
        <v>6800</v>
      </c>
      <c r="C16" s="504">
        <v>6800</v>
      </c>
      <c r="D16" s="424">
        <v>0</v>
      </c>
      <c r="E16" s="424">
        <v>0</v>
      </c>
      <c r="F16" s="424">
        <v>6800</v>
      </c>
      <c r="G16" s="424">
        <v>0</v>
      </c>
      <c r="H16" s="556">
        <v>0</v>
      </c>
    </row>
    <row r="17" spans="1:8" ht="26.25" customHeight="1" x14ac:dyDescent="0.25">
      <c r="A17" s="558" t="s">
        <v>424</v>
      </c>
      <c r="B17" s="611">
        <v>42363</v>
      </c>
      <c r="C17" s="611">
        <v>44306</v>
      </c>
      <c r="D17" s="401">
        <v>51900</v>
      </c>
      <c r="E17" s="401">
        <v>51900</v>
      </c>
      <c r="F17" s="401">
        <v>48800</v>
      </c>
      <c r="G17" s="401">
        <v>51000</v>
      </c>
      <c r="H17" s="559">
        <v>51000</v>
      </c>
    </row>
    <row r="18" spans="1:8" ht="23.25" customHeight="1" thickBot="1" x14ac:dyDescent="0.3">
      <c r="A18" s="561" t="s">
        <v>274</v>
      </c>
      <c r="B18" s="612">
        <v>22993</v>
      </c>
      <c r="C18" s="612">
        <v>23968</v>
      </c>
      <c r="D18" s="402">
        <v>22700</v>
      </c>
      <c r="E18" s="402">
        <v>19740</v>
      </c>
      <c r="F18" s="402">
        <v>21400</v>
      </c>
      <c r="G18" s="402">
        <v>26500</v>
      </c>
      <c r="H18" s="562">
        <v>26500</v>
      </c>
    </row>
    <row r="19" spans="1:8" ht="24.75" customHeight="1" thickBot="1" x14ac:dyDescent="0.35">
      <c r="A19" s="399" t="s">
        <v>398</v>
      </c>
      <c r="B19" s="441">
        <f>SUM(B3:B18)</f>
        <v>2096534</v>
      </c>
      <c r="C19" s="441">
        <f>SUM(C3:C18)</f>
        <v>2359520</v>
      </c>
      <c r="D19" s="400">
        <f>SUM(D3:D18)</f>
        <v>2294430</v>
      </c>
      <c r="E19" s="503">
        <f>SUM(E3:E18)</f>
        <v>2486342.4</v>
      </c>
      <c r="F19" s="400">
        <f>SUM(F3:F18)</f>
        <v>2694550</v>
      </c>
      <c r="G19" s="400">
        <f t="shared" ref="G19:H19" si="0">SUM(G3:G18)</f>
        <v>2708600</v>
      </c>
      <c r="H19" s="422">
        <f t="shared" si="0"/>
        <v>2760200</v>
      </c>
    </row>
    <row r="20" spans="1:8" s="413" customFormat="1" ht="24.75" customHeight="1" thickBot="1" x14ac:dyDescent="0.35">
      <c r="A20" s="399" t="s">
        <v>431</v>
      </c>
      <c r="B20" s="441">
        <v>0</v>
      </c>
      <c r="C20" s="441">
        <v>18570</v>
      </c>
      <c r="D20" s="441">
        <v>28700</v>
      </c>
      <c r="E20" s="400">
        <v>31660</v>
      </c>
      <c r="F20" s="441"/>
      <c r="G20" s="421">
        <v>0</v>
      </c>
      <c r="H20" s="422">
        <v>0</v>
      </c>
    </row>
    <row r="21" spans="1:8" ht="15.6" x14ac:dyDescent="0.3">
      <c r="A21" s="563" t="s">
        <v>275</v>
      </c>
      <c r="B21" s="442">
        <v>2023</v>
      </c>
      <c r="C21" s="442">
        <v>2024</v>
      </c>
      <c r="D21" s="398">
        <v>2025</v>
      </c>
      <c r="E21" s="398">
        <v>2025</v>
      </c>
      <c r="F21" s="398">
        <v>2026</v>
      </c>
      <c r="G21" s="398">
        <v>2027</v>
      </c>
      <c r="H21" s="564">
        <v>2028</v>
      </c>
    </row>
    <row r="22" spans="1:8" x14ac:dyDescent="0.25">
      <c r="A22" s="565" t="s">
        <v>276</v>
      </c>
      <c r="B22" s="443" t="s">
        <v>555</v>
      </c>
      <c r="C22" s="443" t="s">
        <v>578</v>
      </c>
      <c r="D22" s="159" t="s">
        <v>6</v>
      </c>
      <c r="E22" s="159" t="s">
        <v>31</v>
      </c>
      <c r="F22" s="159" t="s">
        <v>6</v>
      </c>
      <c r="G22" s="159" t="s">
        <v>6</v>
      </c>
      <c r="H22" s="566" t="s">
        <v>6</v>
      </c>
    </row>
    <row r="23" spans="1:8" x14ac:dyDescent="0.25">
      <c r="A23" s="308" t="s">
        <v>277</v>
      </c>
      <c r="B23" s="444">
        <v>312217</v>
      </c>
      <c r="C23" s="444">
        <v>386019</v>
      </c>
      <c r="D23" s="403">
        <v>386490</v>
      </c>
      <c r="E23" s="403">
        <v>405444.78</v>
      </c>
      <c r="F23" s="403">
        <v>446600</v>
      </c>
      <c r="G23" s="403">
        <v>462400</v>
      </c>
      <c r="H23" s="403">
        <v>466300</v>
      </c>
    </row>
    <row r="24" spans="1:8" x14ac:dyDescent="0.25">
      <c r="A24" s="308" t="s">
        <v>278</v>
      </c>
      <c r="B24" s="444">
        <v>111097</v>
      </c>
      <c r="C24" s="444">
        <v>147500</v>
      </c>
      <c r="D24" s="403">
        <v>143450</v>
      </c>
      <c r="E24" s="403">
        <v>148237.1</v>
      </c>
      <c r="F24" s="403">
        <v>169150</v>
      </c>
      <c r="G24" s="403">
        <v>165200</v>
      </c>
      <c r="H24" s="403">
        <v>171850</v>
      </c>
    </row>
    <row r="25" spans="1:8" x14ac:dyDescent="0.25">
      <c r="A25" s="308" t="s">
        <v>279</v>
      </c>
      <c r="B25" s="444">
        <v>44152</v>
      </c>
      <c r="C25" s="444">
        <v>48056</v>
      </c>
      <c r="D25" s="403">
        <v>35200</v>
      </c>
      <c r="E25" s="403">
        <v>41232</v>
      </c>
      <c r="F25" s="403">
        <v>40000</v>
      </c>
      <c r="G25" s="403">
        <v>37600</v>
      </c>
      <c r="H25" s="403">
        <v>37600</v>
      </c>
    </row>
    <row r="26" spans="1:8" x14ac:dyDescent="0.25">
      <c r="A26" s="308" t="s">
        <v>280</v>
      </c>
      <c r="B26" s="444">
        <v>5442</v>
      </c>
      <c r="C26" s="444">
        <v>5287</v>
      </c>
      <c r="D26" s="403">
        <v>6240</v>
      </c>
      <c r="E26" s="403">
        <v>6512</v>
      </c>
      <c r="F26" s="403">
        <v>6900</v>
      </c>
      <c r="G26" s="403">
        <v>6700</v>
      </c>
      <c r="H26" s="403">
        <v>6700</v>
      </c>
    </row>
    <row r="27" spans="1:8" x14ac:dyDescent="0.25">
      <c r="A27" s="565" t="s">
        <v>281</v>
      </c>
      <c r="B27" s="445">
        <f t="shared" ref="B27:C27" si="1">SUM(B23:B26)</f>
        <v>472908</v>
      </c>
      <c r="C27" s="445">
        <f t="shared" si="1"/>
        <v>586862</v>
      </c>
      <c r="D27" s="404">
        <f t="shared" ref="D27" si="2">SUM(D23:D26)</f>
        <v>571380</v>
      </c>
      <c r="E27" s="404">
        <f t="shared" ref="E27:H27" si="3">SUM(E23:E26)</f>
        <v>601425.88</v>
      </c>
      <c r="F27" s="404">
        <f t="shared" si="3"/>
        <v>662650</v>
      </c>
      <c r="G27" s="404">
        <f t="shared" si="3"/>
        <v>671900</v>
      </c>
      <c r="H27" s="567">
        <f t="shared" si="3"/>
        <v>682450</v>
      </c>
    </row>
    <row r="28" spans="1:8" x14ac:dyDescent="0.25">
      <c r="A28" s="565" t="s">
        <v>282</v>
      </c>
      <c r="B28" s="446"/>
      <c r="C28" s="446"/>
      <c r="D28" s="404"/>
      <c r="E28" s="404"/>
      <c r="F28" s="404"/>
      <c r="G28" s="404"/>
      <c r="H28" s="567"/>
    </row>
    <row r="29" spans="1:8" x14ac:dyDescent="0.25">
      <c r="A29" s="308" t="s">
        <v>277</v>
      </c>
      <c r="B29" s="444">
        <v>321061</v>
      </c>
      <c r="C29" s="444">
        <v>380309</v>
      </c>
      <c r="D29" s="403">
        <v>383650</v>
      </c>
      <c r="E29" s="403">
        <v>404005.22</v>
      </c>
      <c r="F29" s="403">
        <v>480500</v>
      </c>
      <c r="G29" s="403">
        <v>488200</v>
      </c>
      <c r="H29" s="508">
        <v>501500</v>
      </c>
    </row>
    <row r="30" spans="1:8" x14ac:dyDescent="0.25">
      <c r="A30" s="308" t="s">
        <v>278</v>
      </c>
      <c r="B30" s="444">
        <v>122442</v>
      </c>
      <c r="C30" s="444">
        <v>140811</v>
      </c>
      <c r="D30" s="403">
        <v>141550</v>
      </c>
      <c r="E30" s="403">
        <v>146694.26</v>
      </c>
      <c r="F30" s="403">
        <v>181650</v>
      </c>
      <c r="G30" s="403">
        <v>177900</v>
      </c>
      <c r="H30" s="508">
        <v>184550</v>
      </c>
    </row>
    <row r="31" spans="1:8" x14ac:dyDescent="0.25">
      <c r="A31" s="308" t="s">
        <v>279</v>
      </c>
      <c r="B31" s="444">
        <v>43179</v>
      </c>
      <c r="C31" s="444">
        <v>59898</v>
      </c>
      <c r="D31" s="403">
        <v>36250</v>
      </c>
      <c r="E31" s="403">
        <v>42283</v>
      </c>
      <c r="F31" s="403">
        <v>43200</v>
      </c>
      <c r="G31" s="403">
        <v>40800</v>
      </c>
      <c r="H31" s="508">
        <v>40800</v>
      </c>
    </row>
    <row r="32" spans="1:8" x14ac:dyDescent="0.25">
      <c r="A32" s="308" t="s">
        <v>280</v>
      </c>
      <c r="B32" s="444">
        <v>2459</v>
      </c>
      <c r="C32" s="444">
        <v>4692</v>
      </c>
      <c r="D32" s="403">
        <v>6240</v>
      </c>
      <c r="E32" s="403">
        <v>6240</v>
      </c>
      <c r="F32" s="403">
        <v>6900</v>
      </c>
      <c r="G32" s="403">
        <v>6700</v>
      </c>
      <c r="H32" s="508">
        <v>6700</v>
      </c>
    </row>
    <row r="33" spans="1:8" x14ac:dyDescent="0.25">
      <c r="A33" s="565" t="s">
        <v>281</v>
      </c>
      <c r="B33" s="445">
        <f t="shared" ref="B33:C33" si="4">SUM(B29:B32)</f>
        <v>489141</v>
      </c>
      <c r="C33" s="445">
        <f t="shared" si="4"/>
        <v>585710</v>
      </c>
      <c r="D33" s="404">
        <f t="shared" ref="D33" si="5">SUM(D29:D32)</f>
        <v>567690</v>
      </c>
      <c r="E33" s="404">
        <f t="shared" ref="E33:H33" si="6">SUM(E29:E32)</f>
        <v>599222.48</v>
      </c>
      <c r="F33" s="404">
        <f t="shared" si="6"/>
        <v>712250</v>
      </c>
      <c r="G33" s="404">
        <f t="shared" si="6"/>
        <v>713600</v>
      </c>
      <c r="H33" s="567">
        <f t="shared" si="6"/>
        <v>733550</v>
      </c>
    </row>
    <row r="34" spans="1:8" x14ac:dyDescent="0.25">
      <c r="A34" s="565" t="s">
        <v>283</v>
      </c>
      <c r="B34" s="444"/>
      <c r="C34" s="444"/>
      <c r="D34" s="403"/>
      <c r="E34" s="403"/>
      <c r="F34" s="403"/>
      <c r="G34" s="403"/>
      <c r="H34" s="508"/>
    </row>
    <row r="35" spans="1:8" x14ac:dyDescent="0.25">
      <c r="A35" s="308" t="s">
        <v>277</v>
      </c>
      <c r="B35" s="444">
        <v>235345</v>
      </c>
      <c r="C35" s="444">
        <v>255350</v>
      </c>
      <c r="D35" s="403">
        <v>267200</v>
      </c>
      <c r="E35" s="403">
        <v>339520</v>
      </c>
      <c r="F35" s="403">
        <v>306800</v>
      </c>
      <c r="G35" s="403">
        <v>322000</v>
      </c>
      <c r="H35" s="508">
        <v>330100</v>
      </c>
    </row>
    <row r="36" spans="1:8" x14ac:dyDescent="0.25">
      <c r="A36" s="308" t="s">
        <v>278</v>
      </c>
      <c r="B36" s="444">
        <v>86495</v>
      </c>
      <c r="C36" s="444">
        <v>98170</v>
      </c>
      <c r="D36" s="403">
        <v>99400</v>
      </c>
      <c r="E36" s="403">
        <v>113885.04</v>
      </c>
      <c r="F36" s="403">
        <v>117000</v>
      </c>
      <c r="G36" s="403">
        <v>119500</v>
      </c>
      <c r="H36" s="508">
        <v>123000</v>
      </c>
    </row>
    <row r="37" spans="1:8" x14ac:dyDescent="0.25">
      <c r="A37" s="308" t="s">
        <v>279</v>
      </c>
      <c r="B37" s="444">
        <v>54265</v>
      </c>
      <c r="C37" s="444">
        <v>68536</v>
      </c>
      <c r="D37" s="403">
        <v>47600</v>
      </c>
      <c r="E37" s="403">
        <v>57600</v>
      </c>
      <c r="F37" s="672">
        <v>75850</v>
      </c>
      <c r="G37" s="403">
        <v>52000</v>
      </c>
      <c r="H37" s="508">
        <v>49700</v>
      </c>
    </row>
    <row r="38" spans="1:8" x14ac:dyDescent="0.25">
      <c r="A38" s="308" t="s">
        <v>280</v>
      </c>
      <c r="B38" s="444">
        <v>335</v>
      </c>
      <c r="C38" s="444">
        <v>10494</v>
      </c>
      <c r="D38" s="403">
        <v>1500</v>
      </c>
      <c r="E38" s="403">
        <v>1500</v>
      </c>
      <c r="F38" s="403">
        <v>1500</v>
      </c>
      <c r="G38" s="403">
        <v>1500</v>
      </c>
      <c r="H38" s="508">
        <v>1500</v>
      </c>
    </row>
    <row r="39" spans="1:8" x14ac:dyDescent="0.25">
      <c r="A39" s="565" t="s">
        <v>206</v>
      </c>
      <c r="B39" s="445">
        <f t="shared" ref="B39:C39" si="7">SUM(B35:B38)</f>
        <v>376440</v>
      </c>
      <c r="C39" s="445">
        <f t="shared" si="7"/>
        <v>432550</v>
      </c>
      <c r="D39" s="404">
        <f t="shared" ref="D39" si="8">SUM(D35:D38)</f>
        <v>415700</v>
      </c>
      <c r="E39" s="404">
        <f t="shared" ref="E39:H39" si="9">SUM(E35:E38)</f>
        <v>512505.04</v>
      </c>
      <c r="F39" s="404">
        <f t="shared" si="9"/>
        <v>501150</v>
      </c>
      <c r="G39" s="404">
        <f t="shared" si="9"/>
        <v>495000</v>
      </c>
      <c r="H39" s="567">
        <f t="shared" si="9"/>
        <v>504300</v>
      </c>
    </row>
    <row r="40" spans="1:8" x14ac:dyDescent="0.25">
      <c r="A40" s="565" t="s">
        <v>284</v>
      </c>
      <c r="B40" s="444"/>
      <c r="C40" s="444"/>
      <c r="D40" s="403"/>
      <c r="E40" s="403"/>
      <c r="F40" s="403"/>
      <c r="G40" s="403"/>
      <c r="H40" s="508"/>
    </row>
    <row r="41" spans="1:8" x14ac:dyDescent="0.25">
      <c r="A41" s="308" t="s">
        <v>277</v>
      </c>
      <c r="B41" s="444">
        <v>66049</v>
      </c>
      <c r="C41" s="444">
        <v>71840</v>
      </c>
      <c r="D41" s="403">
        <v>76800</v>
      </c>
      <c r="E41" s="403">
        <v>82060</v>
      </c>
      <c r="F41" s="403">
        <v>91600</v>
      </c>
      <c r="G41" s="403">
        <v>93000</v>
      </c>
      <c r="H41" s="508">
        <v>95000</v>
      </c>
    </row>
    <row r="42" spans="1:8" x14ac:dyDescent="0.25">
      <c r="A42" s="308" t="s">
        <v>278</v>
      </c>
      <c r="B42" s="444">
        <v>23875</v>
      </c>
      <c r="C42" s="444">
        <v>26873</v>
      </c>
      <c r="D42" s="403">
        <v>28600</v>
      </c>
      <c r="E42" s="403">
        <v>30498</v>
      </c>
      <c r="F42" s="403">
        <v>34900</v>
      </c>
      <c r="G42" s="403">
        <v>33500</v>
      </c>
      <c r="H42" s="508">
        <v>34200</v>
      </c>
    </row>
    <row r="43" spans="1:8" x14ac:dyDescent="0.25">
      <c r="A43" s="308" t="s">
        <v>279</v>
      </c>
      <c r="B43" s="444">
        <v>18239</v>
      </c>
      <c r="C43" s="444">
        <v>15335</v>
      </c>
      <c r="D43" s="403">
        <v>11700</v>
      </c>
      <c r="E43" s="403">
        <v>11700</v>
      </c>
      <c r="F43" s="403">
        <v>13900</v>
      </c>
      <c r="G43" s="403">
        <v>13900</v>
      </c>
      <c r="H43" s="508">
        <v>13900</v>
      </c>
    </row>
    <row r="44" spans="1:8" x14ac:dyDescent="0.25">
      <c r="A44" s="308" t="s">
        <v>280</v>
      </c>
      <c r="B44" s="444">
        <v>302</v>
      </c>
      <c r="C44" s="444">
        <v>1087</v>
      </c>
      <c r="D44" s="403">
        <v>600</v>
      </c>
      <c r="E44" s="403">
        <v>600</v>
      </c>
      <c r="F44" s="403">
        <v>800</v>
      </c>
      <c r="G44" s="403">
        <v>800</v>
      </c>
      <c r="H44" s="508">
        <v>800</v>
      </c>
    </row>
    <row r="45" spans="1:8" x14ac:dyDescent="0.25">
      <c r="A45" s="565" t="s">
        <v>206</v>
      </c>
      <c r="B45" s="445">
        <f t="shared" ref="B45:C45" si="10">SUM(B41:B44)</f>
        <v>108465</v>
      </c>
      <c r="C45" s="445">
        <f t="shared" si="10"/>
        <v>115135</v>
      </c>
      <c r="D45" s="404">
        <f t="shared" ref="D45" si="11">SUM(D41:D44)</f>
        <v>117700</v>
      </c>
      <c r="E45" s="404">
        <f t="shared" ref="E45:H45" si="12">SUM(E41:E44)</f>
        <v>124858</v>
      </c>
      <c r="F45" s="404">
        <f>SUM(F41:F44)</f>
        <v>141200</v>
      </c>
      <c r="G45" s="404">
        <f>SUM(G41:G44)</f>
        <v>141200</v>
      </c>
      <c r="H45" s="567">
        <f t="shared" si="12"/>
        <v>143900</v>
      </c>
    </row>
    <row r="46" spans="1:8" x14ac:dyDescent="0.25">
      <c r="A46" s="565" t="s">
        <v>285</v>
      </c>
      <c r="B46" s="444"/>
      <c r="C46" s="444"/>
      <c r="D46" s="403"/>
      <c r="E46" s="403"/>
      <c r="F46" s="403"/>
      <c r="G46" s="403"/>
      <c r="H46" s="508"/>
    </row>
    <row r="47" spans="1:8" x14ac:dyDescent="0.25">
      <c r="A47" s="308" t="s">
        <v>277</v>
      </c>
      <c r="B47" s="444">
        <v>62699</v>
      </c>
      <c r="C47" s="444">
        <v>70994</v>
      </c>
      <c r="D47" s="403">
        <v>75300</v>
      </c>
      <c r="E47" s="403">
        <v>81240</v>
      </c>
      <c r="F47" s="403">
        <v>85000</v>
      </c>
      <c r="G47" s="403">
        <v>87500</v>
      </c>
      <c r="H47" s="508">
        <v>88000</v>
      </c>
    </row>
    <row r="48" spans="1:8" x14ac:dyDescent="0.25">
      <c r="A48" s="308" t="s">
        <v>278</v>
      </c>
      <c r="B48" s="444">
        <v>22441</v>
      </c>
      <c r="C48" s="444">
        <v>26848</v>
      </c>
      <c r="D48" s="403">
        <v>27600</v>
      </c>
      <c r="E48" s="403">
        <v>29756</v>
      </c>
      <c r="F48" s="403">
        <v>32000</v>
      </c>
      <c r="G48" s="403">
        <v>32500</v>
      </c>
      <c r="H48" s="508">
        <v>33000</v>
      </c>
    </row>
    <row r="49" spans="1:8" x14ac:dyDescent="0.25">
      <c r="A49" s="308" t="s">
        <v>279</v>
      </c>
      <c r="B49" s="444">
        <v>149922</v>
      </c>
      <c r="C49" s="444">
        <v>151259</v>
      </c>
      <c r="D49" s="403">
        <v>145800</v>
      </c>
      <c r="E49" s="403">
        <v>146207</v>
      </c>
      <c r="F49" s="403">
        <v>136000</v>
      </c>
      <c r="G49" s="403">
        <v>136000</v>
      </c>
      <c r="H49" s="508">
        <v>136000</v>
      </c>
    </row>
    <row r="50" spans="1:8" x14ac:dyDescent="0.25">
      <c r="A50" s="308" t="s">
        <v>280</v>
      </c>
      <c r="B50" s="444">
        <v>148</v>
      </c>
      <c r="C50" s="444">
        <v>2325</v>
      </c>
      <c r="D50" s="403">
        <v>600</v>
      </c>
      <c r="E50" s="403">
        <v>600</v>
      </c>
      <c r="F50" s="403">
        <v>600</v>
      </c>
      <c r="G50" s="403">
        <v>600</v>
      </c>
      <c r="H50" s="508">
        <v>600</v>
      </c>
    </row>
    <row r="51" spans="1:8" x14ac:dyDescent="0.25">
      <c r="A51" s="565" t="s">
        <v>206</v>
      </c>
      <c r="B51" s="445">
        <f t="shared" ref="B51:C51" si="13">SUM(B47:B50)</f>
        <v>235210</v>
      </c>
      <c r="C51" s="445">
        <f t="shared" si="13"/>
        <v>251426</v>
      </c>
      <c r="D51" s="404">
        <f>SUM(D47:D50)</f>
        <v>249300</v>
      </c>
      <c r="E51" s="404">
        <f t="shared" ref="E51:H51" si="14">SUM(E47:E50)</f>
        <v>257803</v>
      </c>
      <c r="F51" s="404">
        <f>SUM(F47:F50)</f>
        <v>253600</v>
      </c>
      <c r="G51" s="404">
        <f>SUM(G47:G50)</f>
        <v>256600</v>
      </c>
      <c r="H51" s="567">
        <f t="shared" si="14"/>
        <v>257600</v>
      </c>
    </row>
    <row r="52" spans="1:8" x14ac:dyDescent="0.25">
      <c r="A52" s="565" t="s">
        <v>286</v>
      </c>
      <c r="B52" s="444"/>
      <c r="C52" s="444"/>
      <c r="D52" s="403"/>
      <c r="E52" s="403"/>
      <c r="F52" s="403"/>
      <c r="G52" s="403"/>
      <c r="H52" s="508"/>
    </row>
    <row r="53" spans="1:8" x14ac:dyDescent="0.25">
      <c r="A53" s="308" t="s">
        <v>277</v>
      </c>
      <c r="B53" s="444">
        <v>30649</v>
      </c>
      <c r="C53" s="444">
        <v>34248</v>
      </c>
      <c r="D53" s="403">
        <v>44680</v>
      </c>
      <c r="E53" s="403">
        <v>48940</v>
      </c>
      <c r="F53" s="403">
        <v>50800</v>
      </c>
      <c r="G53" s="403">
        <v>53000</v>
      </c>
      <c r="H53" s="508">
        <v>55000</v>
      </c>
    </row>
    <row r="54" spans="1:8" x14ac:dyDescent="0.25">
      <c r="A54" s="308" t="s">
        <v>278</v>
      </c>
      <c r="B54" s="444">
        <v>10772</v>
      </c>
      <c r="C54" s="444">
        <v>12414</v>
      </c>
      <c r="D54" s="403">
        <v>16780</v>
      </c>
      <c r="E54" s="403">
        <v>18248</v>
      </c>
      <c r="F54" s="403">
        <v>19200</v>
      </c>
      <c r="G54" s="403">
        <v>19700</v>
      </c>
      <c r="H54" s="508">
        <v>20400</v>
      </c>
    </row>
    <row r="55" spans="1:8" x14ac:dyDescent="0.25">
      <c r="A55" s="308" t="s">
        <v>279</v>
      </c>
      <c r="B55" s="444">
        <v>43429</v>
      </c>
      <c r="C55" s="444">
        <v>57462</v>
      </c>
      <c r="D55" s="403">
        <v>50000</v>
      </c>
      <c r="E55" s="403">
        <v>50120</v>
      </c>
      <c r="F55" s="403">
        <v>50000</v>
      </c>
      <c r="G55" s="403">
        <v>50000</v>
      </c>
      <c r="H55" s="508">
        <v>50000</v>
      </c>
    </row>
    <row r="56" spans="1:8" x14ac:dyDescent="0.25">
      <c r="A56" s="308" t="s">
        <v>280</v>
      </c>
      <c r="B56" s="444">
        <v>138</v>
      </c>
      <c r="C56" s="444">
        <v>308</v>
      </c>
      <c r="D56" s="403">
        <v>500</v>
      </c>
      <c r="E56" s="403">
        <v>500</v>
      </c>
      <c r="F56" s="403">
        <v>500</v>
      </c>
      <c r="G56" s="403">
        <v>500</v>
      </c>
      <c r="H56" s="508">
        <v>500</v>
      </c>
    </row>
    <row r="57" spans="1:8" x14ac:dyDescent="0.25">
      <c r="A57" s="565" t="s">
        <v>206</v>
      </c>
      <c r="B57" s="445">
        <f t="shared" ref="B57:C57" si="15">SUM(B53:B56)</f>
        <v>84988</v>
      </c>
      <c r="C57" s="445">
        <f t="shared" si="15"/>
        <v>104432</v>
      </c>
      <c r="D57" s="404">
        <f t="shared" ref="D57" si="16">SUM(D53:D56)</f>
        <v>111960</v>
      </c>
      <c r="E57" s="404">
        <f t="shared" ref="E57:H57" si="17">SUM(E53:E56)</f>
        <v>117808</v>
      </c>
      <c r="F57" s="404">
        <f t="shared" si="17"/>
        <v>120500</v>
      </c>
      <c r="G57" s="404">
        <f t="shared" si="17"/>
        <v>123200</v>
      </c>
      <c r="H57" s="567">
        <f t="shared" si="17"/>
        <v>125900</v>
      </c>
    </row>
    <row r="58" spans="1:8" x14ac:dyDescent="0.25">
      <c r="A58" s="565" t="s">
        <v>318</v>
      </c>
      <c r="B58" s="445">
        <f t="shared" ref="B58:C58" si="18">SUM(B27+B33+B39+B45+B51+B57)</f>
        <v>1767152</v>
      </c>
      <c r="C58" s="445">
        <f t="shared" si="18"/>
        <v>2076115</v>
      </c>
      <c r="D58" s="404">
        <f t="shared" ref="D58" si="19">SUM(D27+D33+D39+D45+D51+D57)</f>
        <v>2033730</v>
      </c>
      <c r="E58" s="404">
        <f t="shared" ref="E58:H58" si="20">SUM(E27+E33+E39+E45+E51+E57)</f>
        <v>2213622.4</v>
      </c>
      <c r="F58" s="404">
        <f t="shared" si="20"/>
        <v>2391350</v>
      </c>
      <c r="G58" s="404">
        <f t="shared" si="20"/>
        <v>2401500</v>
      </c>
      <c r="H58" s="567">
        <f t="shared" si="20"/>
        <v>2447700</v>
      </c>
    </row>
    <row r="59" spans="1:8" x14ac:dyDescent="0.25">
      <c r="A59" s="565"/>
      <c r="B59" s="445"/>
      <c r="C59" s="445"/>
      <c r="D59" s="406"/>
      <c r="E59" s="405"/>
      <c r="F59" s="406"/>
      <c r="G59" s="406"/>
      <c r="H59" s="568"/>
    </row>
    <row r="60" spans="1:8" x14ac:dyDescent="0.25">
      <c r="A60" s="565" t="s">
        <v>287</v>
      </c>
      <c r="B60" s="447"/>
      <c r="C60" s="447"/>
      <c r="D60" s="418"/>
      <c r="E60" s="418"/>
      <c r="F60" s="418"/>
      <c r="G60" s="418"/>
      <c r="H60" s="569"/>
    </row>
    <row r="61" spans="1:8" x14ac:dyDescent="0.25">
      <c r="A61" s="308" t="s">
        <v>277</v>
      </c>
      <c r="B61" s="444">
        <v>185968</v>
      </c>
      <c r="C61" s="444">
        <v>156623</v>
      </c>
      <c r="D61" s="403">
        <v>173000</v>
      </c>
      <c r="E61" s="403">
        <v>184012</v>
      </c>
      <c r="F61" s="403">
        <v>203200</v>
      </c>
      <c r="G61" s="403">
        <v>206000</v>
      </c>
      <c r="H61" s="508">
        <v>210000</v>
      </c>
    </row>
    <row r="62" spans="1:8" x14ac:dyDescent="0.25">
      <c r="A62" s="308" t="s">
        <v>278</v>
      </c>
      <c r="B62" s="444">
        <v>66339</v>
      </c>
      <c r="C62" s="444">
        <v>56943</v>
      </c>
      <c r="D62" s="403">
        <v>62000</v>
      </c>
      <c r="E62" s="403">
        <v>65968</v>
      </c>
      <c r="F62" s="403">
        <v>75600</v>
      </c>
      <c r="G62" s="403">
        <v>76600</v>
      </c>
      <c r="H62" s="508">
        <v>78000</v>
      </c>
    </row>
    <row r="63" spans="1:8" x14ac:dyDescent="0.25">
      <c r="A63" s="308" t="s">
        <v>279</v>
      </c>
      <c r="B63" s="444">
        <v>29585</v>
      </c>
      <c r="C63" s="444">
        <v>31443</v>
      </c>
      <c r="D63" s="403">
        <v>24700</v>
      </c>
      <c r="E63" s="403">
        <v>21740</v>
      </c>
      <c r="F63" s="403">
        <v>23400</v>
      </c>
      <c r="G63" s="403">
        <v>23500</v>
      </c>
      <c r="H63" s="508">
        <v>23500</v>
      </c>
    </row>
    <row r="64" spans="1:8" x14ac:dyDescent="0.25">
      <c r="A64" s="308" t="s">
        <v>280</v>
      </c>
      <c r="B64" s="444">
        <v>2700</v>
      </c>
      <c r="C64" s="444">
        <v>469</v>
      </c>
      <c r="D64" s="403">
        <v>1000</v>
      </c>
      <c r="E64" s="403">
        <v>1000</v>
      </c>
      <c r="F64" s="403">
        <v>1000</v>
      </c>
      <c r="G64" s="403">
        <v>1000</v>
      </c>
      <c r="H64" s="508">
        <v>1000</v>
      </c>
    </row>
    <row r="65" spans="1:10" ht="13.8" thickBot="1" x14ac:dyDescent="0.3">
      <c r="A65" s="570" t="s">
        <v>281</v>
      </c>
      <c r="B65" s="448">
        <f t="shared" ref="B65:C65" si="21">SUM(B61:B64)</f>
        <v>284592</v>
      </c>
      <c r="C65" s="448">
        <f t="shared" si="21"/>
        <v>245478</v>
      </c>
      <c r="D65" s="260">
        <f t="shared" ref="D65" si="22">SUM(D61:D64)</f>
        <v>260700</v>
      </c>
      <c r="E65" s="260">
        <f t="shared" ref="E65:H65" si="23">SUM(E61:E64)</f>
        <v>272720</v>
      </c>
      <c r="F65" s="260">
        <f t="shared" si="23"/>
        <v>303200</v>
      </c>
      <c r="G65" s="260">
        <f t="shared" si="23"/>
        <v>307100</v>
      </c>
      <c r="H65" s="571">
        <f t="shared" si="23"/>
        <v>312500</v>
      </c>
    </row>
    <row r="66" spans="1:10" ht="14.4" thickBot="1" x14ac:dyDescent="0.3">
      <c r="A66" s="407" t="s">
        <v>399</v>
      </c>
      <c r="B66" s="449">
        <f>SUM(B65+B57+B51+B45+B39+B33+B27)</f>
        <v>2051744</v>
      </c>
      <c r="C66" s="449">
        <f>SUM(C65+C57+C51+C45+C39+C33+C27)</f>
        <v>2321593</v>
      </c>
      <c r="D66" s="408">
        <f t="shared" ref="D66" si="24">SUM(D65+D57+D51+D45+D39+D33+D27)</f>
        <v>2294430</v>
      </c>
      <c r="E66" s="408">
        <f t="shared" ref="E66:H66" si="25">SUM(E65+E57+E51+E45+E39+E33+E27)</f>
        <v>2486342.4</v>
      </c>
      <c r="F66" s="408">
        <f t="shared" si="25"/>
        <v>2694550</v>
      </c>
      <c r="G66" s="408">
        <f t="shared" si="25"/>
        <v>2708600</v>
      </c>
      <c r="H66" s="572">
        <f t="shared" si="25"/>
        <v>2760200</v>
      </c>
      <c r="J66" s="751">
        <f>F66-D66</f>
        <v>400120</v>
      </c>
    </row>
    <row r="67" spans="1:10" ht="13.8" thickBot="1" x14ac:dyDescent="0.3">
      <c r="A67" s="573"/>
      <c r="B67" s="574"/>
      <c r="C67" s="574"/>
      <c r="D67" s="363"/>
      <c r="E67" s="363"/>
      <c r="F67" s="363"/>
      <c r="G67" s="363"/>
      <c r="H67" s="346"/>
    </row>
    <row r="68" spans="1:10" ht="16.2" thickBot="1" x14ac:dyDescent="0.35">
      <c r="A68" s="516" t="s">
        <v>425</v>
      </c>
      <c r="B68" s="517"/>
      <c r="C68" s="517"/>
      <c r="D68" s="101"/>
      <c r="E68" s="101"/>
      <c r="F68" s="101"/>
      <c r="G68" s="101"/>
      <c r="H68" s="518"/>
    </row>
    <row r="69" spans="1:10" s="477" customFormat="1" x14ac:dyDescent="0.25">
      <c r="A69" s="512" t="s">
        <v>470</v>
      </c>
      <c r="B69" s="514"/>
      <c r="C69" s="514"/>
      <c r="D69" s="513"/>
      <c r="E69" s="513"/>
      <c r="F69" s="513"/>
      <c r="G69" s="513"/>
      <c r="H69" s="515"/>
    </row>
    <row r="70" spans="1:10" s="477" customFormat="1" x14ac:dyDescent="0.25">
      <c r="A70" s="507" t="s">
        <v>400</v>
      </c>
      <c r="B70" s="403">
        <v>0</v>
      </c>
      <c r="C70" s="403">
        <v>0</v>
      </c>
      <c r="D70" s="403">
        <v>0</v>
      </c>
      <c r="E70" s="403">
        <v>0</v>
      </c>
      <c r="F70" s="403">
        <v>0</v>
      </c>
      <c r="G70" s="403">
        <v>0</v>
      </c>
      <c r="H70" s="508">
        <v>0</v>
      </c>
    </row>
    <row r="71" spans="1:10" s="477" customFormat="1" x14ac:dyDescent="0.25">
      <c r="A71" s="512" t="s">
        <v>567</v>
      </c>
      <c r="B71" s="403"/>
      <c r="C71" s="403"/>
      <c r="D71" s="403"/>
      <c r="E71" s="403"/>
      <c r="F71" s="403"/>
      <c r="G71" s="403"/>
      <c r="H71" s="508"/>
    </row>
    <row r="72" spans="1:10" s="477" customFormat="1" x14ac:dyDescent="0.25">
      <c r="A72" s="507" t="s">
        <v>400</v>
      </c>
      <c r="B72" s="403">
        <v>0</v>
      </c>
      <c r="C72" s="403">
        <v>0</v>
      </c>
      <c r="D72" s="403">
        <v>0</v>
      </c>
      <c r="E72" s="403">
        <v>0</v>
      </c>
      <c r="F72" s="403">
        <v>0</v>
      </c>
      <c r="G72" s="403">
        <v>0</v>
      </c>
      <c r="H72" s="508">
        <v>0</v>
      </c>
    </row>
    <row r="73" spans="1:10" s="477" customFormat="1" x14ac:dyDescent="0.25">
      <c r="A73" s="512" t="s">
        <v>285</v>
      </c>
      <c r="B73" s="403"/>
      <c r="C73" s="403"/>
      <c r="D73" s="403"/>
      <c r="E73" s="403"/>
      <c r="F73" s="403"/>
      <c r="G73" s="403"/>
      <c r="H73" s="508"/>
    </row>
    <row r="74" spans="1:10" s="477" customFormat="1" x14ac:dyDescent="0.25">
      <c r="A74" s="507" t="s">
        <v>400</v>
      </c>
      <c r="B74" s="403">
        <v>0</v>
      </c>
      <c r="C74" s="403">
        <v>0</v>
      </c>
      <c r="D74" s="403">
        <v>28700</v>
      </c>
      <c r="E74" s="403">
        <v>28700</v>
      </c>
      <c r="F74" s="403">
        <v>0</v>
      </c>
      <c r="G74" s="403">
        <v>0</v>
      </c>
      <c r="H74" s="508">
        <v>0</v>
      </c>
    </row>
    <row r="75" spans="1:10" s="477" customFormat="1" x14ac:dyDescent="0.25">
      <c r="A75" s="512" t="s">
        <v>283</v>
      </c>
      <c r="B75" s="403"/>
      <c r="C75" s="403"/>
      <c r="D75" s="403"/>
      <c r="E75" s="403"/>
      <c r="F75" s="403"/>
      <c r="G75" s="403"/>
      <c r="H75" s="508"/>
    </row>
    <row r="76" spans="1:10" s="477" customFormat="1" x14ac:dyDescent="0.25">
      <c r="A76" s="507" t="s">
        <v>400</v>
      </c>
      <c r="B76" s="403">
        <v>0</v>
      </c>
      <c r="C76" s="403">
        <v>9306</v>
      </c>
      <c r="D76" s="403">
        <v>0</v>
      </c>
      <c r="E76" s="403">
        <v>0</v>
      </c>
      <c r="F76" s="403">
        <v>0</v>
      </c>
      <c r="G76" s="403">
        <v>0</v>
      </c>
      <c r="H76" s="508">
        <v>0</v>
      </c>
    </row>
    <row r="77" spans="1:10" x14ac:dyDescent="0.25">
      <c r="A77" s="506" t="s">
        <v>426</v>
      </c>
      <c r="B77" s="403"/>
      <c r="C77" s="403"/>
      <c r="D77" s="403"/>
      <c r="E77" s="403"/>
      <c r="F77" s="403"/>
      <c r="G77" s="403"/>
      <c r="H77" s="508"/>
    </row>
    <row r="78" spans="1:10" ht="13.8" thickBot="1" x14ac:dyDescent="0.3">
      <c r="A78" s="509" t="s">
        <v>400</v>
      </c>
      <c r="B78" s="510">
        <v>0</v>
      </c>
      <c r="C78" s="510">
        <v>9264</v>
      </c>
      <c r="D78" s="610">
        <v>0</v>
      </c>
      <c r="E78" s="510">
        <v>2960</v>
      </c>
      <c r="F78" s="610">
        <v>0</v>
      </c>
      <c r="G78" s="510">
        <v>0</v>
      </c>
      <c r="H78" s="511"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B1:P88"/>
  <sheetViews>
    <sheetView zoomScale="90" zoomScaleNormal="90" workbookViewId="0">
      <selection activeCell="B1" sqref="B1"/>
    </sheetView>
  </sheetViews>
  <sheetFormatPr defaultRowHeight="13.2" x14ac:dyDescent="0.25"/>
  <cols>
    <col min="1" max="1" width="3.6640625" customWidth="1"/>
    <col min="2" max="2" width="27.6640625" customWidth="1"/>
    <col min="3" max="4" width="7.44140625" customWidth="1"/>
    <col min="5" max="6" width="14" style="477" customWidth="1"/>
    <col min="7" max="7" width="14" customWidth="1"/>
    <col min="8" max="8" width="14" style="413" customWidth="1"/>
    <col min="9" max="9" width="12.6640625" customWidth="1"/>
    <col min="10" max="10" width="12.6640625" style="413" customWidth="1"/>
    <col min="11" max="11" width="12.6640625" style="253" customWidth="1"/>
  </cols>
  <sheetData>
    <row r="1" spans="2:11" ht="15.6" x14ac:dyDescent="0.3">
      <c r="B1" s="161" t="s">
        <v>288</v>
      </c>
      <c r="C1" s="161"/>
      <c r="D1" s="161"/>
      <c r="E1" s="162"/>
      <c r="F1" s="162"/>
      <c r="G1" s="162"/>
      <c r="H1" s="162"/>
    </row>
    <row r="2" spans="2:11" ht="13.8" x14ac:dyDescent="0.25">
      <c r="B2" s="742" t="s">
        <v>616</v>
      </c>
      <c r="C2" s="742"/>
      <c r="D2" s="742"/>
      <c r="E2" s="163"/>
      <c r="F2" s="163"/>
      <c r="G2" s="163"/>
      <c r="H2" s="163"/>
    </row>
    <row r="3" spans="2:11" ht="13.8" x14ac:dyDescent="0.25">
      <c r="B3" s="164"/>
      <c r="C3" s="164"/>
      <c r="D3" s="164"/>
      <c r="E3" s="162"/>
      <c r="F3" s="162"/>
      <c r="G3" s="162"/>
      <c r="H3" s="162"/>
    </row>
    <row r="4" spans="2:11" ht="13.8" thickBot="1" x14ac:dyDescent="0.3">
      <c r="B4" s="162"/>
      <c r="C4" s="162"/>
      <c r="D4" s="162"/>
      <c r="E4" s="162"/>
      <c r="F4" s="162"/>
      <c r="G4" s="162"/>
      <c r="H4" s="162"/>
    </row>
    <row r="5" spans="2:11" ht="16.2" thickBot="1" x14ac:dyDescent="0.35">
      <c r="B5" s="743" t="s">
        <v>289</v>
      </c>
      <c r="C5" s="744"/>
      <c r="D5" s="744"/>
      <c r="E5" s="744"/>
      <c r="F5" s="744"/>
      <c r="G5" s="744"/>
      <c r="H5" s="744"/>
      <c r="I5" s="744"/>
      <c r="J5" s="744"/>
      <c r="K5" s="745"/>
    </row>
    <row r="6" spans="2:11" x14ac:dyDescent="0.25">
      <c r="B6" s="460"/>
      <c r="C6" s="461" t="s">
        <v>290</v>
      </c>
      <c r="D6" s="462" t="s">
        <v>382</v>
      </c>
      <c r="E6" s="640" t="s">
        <v>405</v>
      </c>
      <c r="F6" s="463" t="s">
        <v>436</v>
      </c>
      <c r="G6" s="463" t="s">
        <v>475</v>
      </c>
      <c r="H6" s="531" t="s">
        <v>475</v>
      </c>
      <c r="I6" s="463" t="s">
        <v>513</v>
      </c>
      <c r="J6" s="463" t="s">
        <v>543</v>
      </c>
      <c r="K6" s="464" t="s">
        <v>576</v>
      </c>
    </row>
    <row r="7" spans="2:11" x14ac:dyDescent="0.25">
      <c r="B7" s="308"/>
      <c r="C7" s="165"/>
      <c r="D7" s="167"/>
      <c r="E7" s="532" t="s">
        <v>5</v>
      </c>
      <c r="F7" s="166" t="s">
        <v>5</v>
      </c>
      <c r="G7" s="158" t="s">
        <v>6</v>
      </c>
      <c r="H7" s="166" t="s">
        <v>31</v>
      </c>
      <c r="I7" s="158" t="s">
        <v>6</v>
      </c>
      <c r="J7" s="158" t="s">
        <v>6</v>
      </c>
      <c r="K7" s="309" t="s">
        <v>6</v>
      </c>
    </row>
    <row r="8" spans="2:11" x14ac:dyDescent="0.25">
      <c r="B8" s="310" t="s">
        <v>381</v>
      </c>
      <c r="C8" s="167">
        <v>312012</v>
      </c>
      <c r="D8" s="167">
        <v>111</v>
      </c>
      <c r="E8" s="169">
        <v>301868</v>
      </c>
      <c r="F8" s="643">
        <v>342300</v>
      </c>
      <c r="G8" s="169">
        <v>374400</v>
      </c>
      <c r="H8" s="169">
        <v>400657</v>
      </c>
      <c r="I8" s="169">
        <v>405552</v>
      </c>
      <c r="J8" s="213">
        <v>405552</v>
      </c>
      <c r="K8" s="311">
        <v>405552</v>
      </c>
    </row>
    <row r="9" spans="2:11" s="477" customFormat="1" ht="26.4" x14ac:dyDescent="0.25">
      <c r="B9" s="603" t="s">
        <v>530</v>
      </c>
      <c r="C9" s="167">
        <v>312012</v>
      </c>
      <c r="D9" s="167">
        <v>111</v>
      </c>
      <c r="E9" s="169">
        <v>51200</v>
      </c>
      <c r="F9" s="643"/>
      <c r="G9" s="418"/>
      <c r="H9" s="169"/>
      <c r="I9" s="418"/>
      <c r="J9" s="170"/>
      <c r="K9" s="311"/>
    </row>
    <row r="10" spans="2:11" s="477" customFormat="1" x14ac:dyDescent="0.25">
      <c r="B10" s="310" t="s">
        <v>481</v>
      </c>
      <c r="C10" s="167">
        <v>312001</v>
      </c>
      <c r="D10" s="167">
        <v>111</v>
      </c>
      <c r="E10" s="169"/>
      <c r="F10" s="614"/>
      <c r="G10" s="418"/>
      <c r="H10" s="458"/>
      <c r="I10" s="418"/>
      <c r="J10" s="601"/>
      <c r="K10" s="465"/>
    </row>
    <row r="11" spans="2:11" s="168" customFormat="1" x14ac:dyDescent="0.25">
      <c r="B11" s="310" t="s">
        <v>455</v>
      </c>
      <c r="C11" s="167"/>
      <c r="D11" s="167">
        <v>111</v>
      </c>
      <c r="E11" s="602"/>
      <c r="F11" s="644"/>
      <c r="G11" s="533"/>
      <c r="H11" s="169"/>
      <c r="I11" s="533"/>
      <c r="J11" s="170"/>
      <c r="K11" s="311"/>
    </row>
    <row r="12" spans="2:11" s="168" customFormat="1" x14ac:dyDescent="0.25">
      <c r="B12" s="310" t="s">
        <v>456</v>
      </c>
      <c r="C12" s="167"/>
      <c r="D12" s="167">
        <v>111</v>
      </c>
      <c r="E12" s="169"/>
      <c r="F12" s="614"/>
      <c r="G12" s="533"/>
      <c r="H12" s="169"/>
      <c r="I12" s="533"/>
      <c r="J12" s="170"/>
      <c r="K12" s="311"/>
    </row>
    <row r="13" spans="2:11" s="168" customFormat="1" x14ac:dyDescent="0.25">
      <c r="B13" s="642" t="s">
        <v>590</v>
      </c>
      <c r="C13" s="167">
        <v>312001</v>
      </c>
      <c r="D13" s="167"/>
      <c r="E13" s="169"/>
      <c r="F13" s="614">
        <v>3500</v>
      </c>
      <c r="G13" s="533"/>
      <c r="H13" s="169"/>
      <c r="I13" s="533"/>
      <c r="J13" s="170"/>
      <c r="K13" s="311"/>
    </row>
    <row r="14" spans="2:11" s="168" customFormat="1" x14ac:dyDescent="0.25">
      <c r="B14" s="310" t="s">
        <v>483</v>
      </c>
      <c r="C14" s="167">
        <v>312001</v>
      </c>
      <c r="D14" s="167"/>
      <c r="E14" s="169"/>
      <c r="F14" s="614"/>
      <c r="G14" s="533"/>
      <c r="H14" s="169"/>
      <c r="I14" s="533"/>
      <c r="J14" s="170"/>
      <c r="K14" s="311"/>
    </row>
    <row r="15" spans="2:11" s="168" customFormat="1" x14ac:dyDescent="0.25">
      <c r="B15" s="310" t="s">
        <v>484</v>
      </c>
      <c r="C15" s="167">
        <v>312001</v>
      </c>
      <c r="D15" s="167"/>
      <c r="E15" s="169"/>
      <c r="F15" s="614"/>
      <c r="G15" s="533"/>
      <c r="H15" s="169"/>
      <c r="I15" s="533"/>
      <c r="J15" s="170"/>
      <c r="K15" s="311"/>
    </row>
    <row r="16" spans="2:11" s="168" customFormat="1" x14ac:dyDescent="0.25">
      <c r="B16" s="310" t="s">
        <v>291</v>
      </c>
      <c r="C16" s="167">
        <v>453</v>
      </c>
      <c r="D16" s="167" t="s">
        <v>292</v>
      </c>
      <c r="E16" s="169">
        <v>700</v>
      </c>
      <c r="F16" s="614">
        <v>650</v>
      </c>
      <c r="G16" s="533"/>
      <c r="H16" s="169">
        <v>700</v>
      </c>
      <c r="I16" s="533"/>
      <c r="J16" s="170"/>
      <c r="K16" s="311"/>
    </row>
    <row r="17" spans="2:16" s="168" customFormat="1" x14ac:dyDescent="0.25">
      <c r="B17" s="310" t="s">
        <v>293</v>
      </c>
      <c r="C17" s="167">
        <v>311</v>
      </c>
      <c r="D17" s="167" t="s">
        <v>292</v>
      </c>
      <c r="E17" s="614">
        <v>620</v>
      </c>
      <c r="F17" s="614">
        <v>653</v>
      </c>
      <c r="G17" s="533"/>
      <c r="H17" s="169"/>
      <c r="I17" s="533"/>
      <c r="J17" s="170"/>
      <c r="K17" s="311"/>
    </row>
    <row r="18" spans="2:16" x14ac:dyDescent="0.25">
      <c r="B18" s="312" t="s">
        <v>294</v>
      </c>
      <c r="C18" s="167">
        <v>223001</v>
      </c>
      <c r="D18" s="167"/>
      <c r="E18" s="169">
        <v>165679</v>
      </c>
      <c r="F18" s="614">
        <v>167910</v>
      </c>
      <c r="G18" s="169">
        <v>200000</v>
      </c>
      <c r="H18" s="169">
        <v>200000</v>
      </c>
      <c r="I18" s="169">
        <v>242200</v>
      </c>
      <c r="J18" s="170">
        <v>242200</v>
      </c>
      <c r="K18" s="311">
        <v>242200</v>
      </c>
    </row>
    <row r="19" spans="2:16" x14ac:dyDescent="0.25">
      <c r="B19" s="312" t="s">
        <v>295</v>
      </c>
      <c r="C19" s="167">
        <v>223003</v>
      </c>
      <c r="D19" s="167"/>
      <c r="E19" s="169">
        <v>132694</v>
      </c>
      <c r="F19" s="614">
        <v>127758</v>
      </c>
      <c r="G19" s="169">
        <v>139000</v>
      </c>
      <c r="H19" s="169">
        <v>139000</v>
      </c>
      <c r="I19" s="169">
        <v>131000</v>
      </c>
      <c r="J19" s="213">
        <v>131000</v>
      </c>
      <c r="K19" s="311">
        <v>131000</v>
      </c>
    </row>
    <row r="20" spans="2:16" x14ac:dyDescent="0.25">
      <c r="B20" s="312" t="s">
        <v>412</v>
      </c>
      <c r="C20" s="167">
        <v>292017</v>
      </c>
      <c r="D20" s="167">
        <v>41</v>
      </c>
      <c r="E20" s="169"/>
      <c r="F20" s="614"/>
      <c r="G20" s="418"/>
      <c r="H20" s="169"/>
      <c r="I20" s="418"/>
      <c r="J20" s="170"/>
      <c r="K20" s="311"/>
    </row>
    <row r="21" spans="2:16" x14ac:dyDescent="0.25">
      <c r="B21" s="312" t="s">
        <v>485</v>
      </c>
      <c r="C21" s="167">
        <v>292012</v>
      </c>
      <c r="D21" s="167" t="s">
        <v>486</v>
      </c>
      <c r="E21" s="169"/>
      <c r="F21" s="614"/>
      <c r="G21" s="418"/>
      <c r="H21" s="169"/>
      <c r="I21" s="418"/>
      <c r="J21" s="170"/>
      <c r="K21" s="311"/>
    </row>
    <row r="22" spans="2:16" x14ac:dyDescent="0.25">
      <c r="B22" s="312" t="s">
        <v>482</v>
      </c>
      <c r="C22" s="167">
        <v>312011</v>
      </c>
      <c r="D22" s="167" t="s">
        <v>296</v>
      </c>
      <c r="E22" s="169">
        <v>700</v>
      </c>
      <c r="F22" s="643"/>
      <c r="G22" s="418"/>
      <c r="H22" s="169"/>
      <c r="I22" s="418"/>
      <c r="J22" s="170"/>
      <c r="K22" s="311"/>
    </row>
    <row r="23" spans="2:16" s="477" customFormat="1" x14ac:dyDescent="0.25">
      <c r="B23" s="312" t="s">
        <v>482</v>
      </c>
      <c r="C23" s="167">
        <v>312011</v>
      </c>
      <c r="D23" s="167" t="s">
        <v>531</v>
      </c>
      <c r="E23" s="169">
        <v>2882</v>
      </c>
      <c r="F23" s="643"/>
      <c r="G23" s="418"/>
      <c r="H23" s="169"/>
      <c r="I23" s="418"/>
      <c r="J23" s="170"/>
      <c r="K23" s="311"/>
    </row>
    <row r="24" spans="2:16" x14ac:dyDescent="0.25">
      <c r="B24" s="312" t="s">
        <v>487</v>
      </c>
      <c r="C24" s="167">
        <v>311</v>
      </c>
      <c r="D24" s="167" t="s">
        <v>296</v>
      </c>
      <c r="E24" s="169"/>
      <c r="F24" s="643">
        <v>1475</v>
      </c>
      <c r="G24" s="418"/>
      <c r="H24" s="213"/>
      <c r="I24" s="3"/>
      <c r="J24" s="170"/>
      <c r="K24" s="311"/>
    </row>
    <row r="25" spans="2:16" x14ac:dyDescent="0.25">
      <c r="B25" s="313" t="s">
        <v>297</v>
      </c>
      <c r="C25" s="171"/>
      <c r="D25" s="171"/>
      <c r="E25" s="459">
        <f t="shared" ref="E25:K25" si="0">SUM(E8:E24)</f>
        <v>656343</v>
      </c>
      <c r="F25" s="459">
        <f t="shared" si="0"/>
        <v>644246</v>
      </c>
      <c r="G25" s="459">
        <f t="shared" si="0"/>
        <v>713400</v>
      </c>
      <c r="H25" s="459">
        <f t="shared" si="0"/>
        <v>740357</v>
      </c>
      <c r="I25" s="459">
        <f t="shared" si="0"/>
        <v>778752</v>
      </c>
      <c r="J25" s="459">
        <f t="shared" si="0"/>
        <v>778752</v>
      </c>
      <c r="K25" s="646">
        <f t="shared" si="0"/>
        <v>778752</v>
      </c>
    </row>
    <row r="26" spans="2:16" x14ac:dyDescent="0.25">
      <c r="B26" s="312" t="s">
        <v>298</v>
      </c>
      <c r="C26" s="167"/>
      <c r="D26" s="167"/>
      <c r="E26" s="214">
        <v>53894</v>
      </c>
      <c r="F26" s="520">
        <v>51841</v>
      </c>
      <c r="G26" s="520">
        <v>34000</v>
      </c>
      <c r="H26" s="534">
        <v>34000</v>
      </c>
      <c r="I26" s="534">
        <v>35000</v>
      </c>
      <c r="J26" s="520">
        <v>35000</v>
      </c>
      <c r="K26" s="521">
        <v>35000</v>
      </c>
    </row>
    <row r="27" spans="2:16" x14ac:dyDescent="0.25">
      <c r="B27" s="314" t="s">
        <v>299</v>
      </c>
      <c r="C27" s="165"/>
      <c r="D27" s="167"/>
      <c r="E27" s="215">
        <f>SUM(E25:E26)</f>
        <v>710237</v>
      </c>
      <c r="F27" s="302">
        <f>SUM(F25:F26)</f>
        <v>696087</v>
      </c>
      <c r="G27" s="215">
        <f t="shared" ref="G27:K27" si="1">SUM(G25:G26)</f>
        <v>747400</v>
      </c>
      <c r="H27" s="215">
        <f t="shared" si="1"/>
        <v>774357</v>
      </c>
      <c r="I27" s="215">
        <f t="shared" si="1"/>
        <v>813752</v>
      </c>
      <c r="J27" s="215">
        <f t="shared" si="1"/>
        <v>813752</v>
      </c>
      <c r="K27" s="647">
        <f t="shared" si="1"/>
        <v>813752</v>
      </c>
    </row>
    <row r="28" spans="2:16" ht="13.8" thickBot="1" x14ac:dyDescent="0.3">
      <c r="B28" s="466"/>
      <c r="C28" s="467"/>
      <c r="D28" s="468"/>
      <c r="E28" s="471"/>
      <c r="F28" s="470"/>
      <c r="G28" s="470"/>
      <c r="H28" s="470"/>
      <c r="I28" s="471"/>
      <c r="J28" s="469"/>
      <c r="K28" s="472"/>
    </row>
    <row r="29" spans="2:16" ht="16.2" thickBot="1" x14ac:dyDescent="0.35">
      <c r="B29" s="746" t="s">
        <v>413</v>
      </c>
      <c r="C29" s="747"/>
      <c r="D29" s="747"/>
      <c r="E29" s="747"/>
      <c r="F29" s="747"/>
      <c r="G29" s="747"/>
      <c r="H29" s="747"/>
      <c r="I29" s="747"/>
      <c r="J29" s="747"/>
      <c r="K29" s="748"/>
    </row>
    <row r="30" spans="2:16" x14ac:dyDescent="0.25">
      <c r="B30" s="315"/>
      <c r="C30" s="257" t="s">
        <v>290</v>
      </c>
      <c r="D30" s="604"/>
      <c r="E30" s="261" t="s">
        <v>405</v>
      </c>
      <c r="F30" s="261" t="s">
        <v>436</v>
      </c>
      <c r="G30" s="261" t="s">
        <v>475</v>
      </c>
      <c r="H30" s="259" t="s">
        <v>475</v>
      </c>
      <c r="I30" s="261" t="s">
        <v>513</v>
      </c>
      <c r="J30" s="258" t="s">
        <v>543</v>
      </c>
      <c r="K30" s="307" t="s">
        <v>576</v>
      </c>
      <c r="L30" s="3"/>
      <c r="M30" s="3"/>
      <c r="N30" s="3"/>
    </row>
    <row r="31" spans="2:16" x14ac:dyDescent="0.25">
      <c r="B31" s="312"/>
      <c r="C31" s="165"/>
      <c r="D31" s="605"/>
      <c r="E31" s="166" t="s">
        <v>5</v>
      </c>
      <c r="F31" s="166" t="s">
        <v>5</v>
      </c>
      <c r="G31" s="406" t="s">
        <v>6</v>
      </c>
      <c r="H31" s="166" t="s">
        <v>31</v>
      </c>
      <c r="I31" s="160" t="s">
        <v>6</v>
      </c>
      <c r="J31" s="158" t="s">
        <v>6</v>
      </c>
      <c r="K31" s="309" t="s">
        <v>6</v>
      </c>
      <c r="L31" s="3"/>
      <c r="M31" s="3"/>
      <c r="N31" s="3"/>
    </row>
    <row r="32" spans="2:16" x14ac:dyDescent="0.25">
      <c r="B32" s="312" t="s">
        <v>300</v>
      </c>
      <c r="C32" s="165">
        <v>610</v>
      </c>
      <c r="D32" s="605"/>
      <c r="E32" s="172">
        <v>338083</v>
      </c>
      <c r="F32" s="172">
        <v>356534</v>
      </c>
      <c r="G32" s="634">
        <v>385000</v>
      </c>
      <c r="H32" s="172">
        <v>405000</v>
      </c>
      <c r="I32" s="634">
        <v>435000</v>
      </c>
      <c r="J32" s="403">
        <v>435000</v>
      </c>
      <c r="K32" s="316">
        <v>435000</v>
      </c>
      <c r="L32" s="289"/>
      <c r="M32" s="289"/>
      <c r="N32" s="289"/>
      <c r="O32" s="241"/>
      <c r="P32" s="241"/>
    </row>
    <row r="33" spans="2:16" x14ac:dyDescent="0.25">
      <c r="B33" s="312" t="s">
        <v>301</v>
      </c>
      <c r="C33" s="165">
        <v>620</v>
      </c>
      <c r="D33" s="605"/>
      <c r="E33" s="172">
        <v>117553</v>
      </c>
      <c r="F33" s="172">
        <v>129550</v>
      </c>
      <c r="G33" s="634">
        <v>140000</v>
      </c>
      <c r="H33" s="172">
        <v>146257</v>
      </c>
      <c r="I33" s="634">
        <v>157100</v>
      </c>
      <c r="J33" s="403">
        <v>157100</v>
      </c>
      <c r="K33" s="316">
        <v>157100</v>
      </c>
      <c r="L33" s="289"/>
      <c r="M33" s="289"/>
      <c r="N33" s="289"/>
      <c r="O33" s="241"/>
      <c r="P33" s="241"/>
    </row>
    <row r="34" spans="2:16" x14ac:dyDescent="0.25">
      <c r="B34" s="312" t="s">
        <v>302</v>
      </c>
      <c r="C34" s="174">
        <v>630</v>
      </c>
      <c r="D34" s="606"/>
      <c r="E34" s="172">
        <v>237720</v>
      </c>
      <c r="F34" s="172">
        <v>184418</v>
      </c>
      <c r="G34" s="522">
        <v>205265</v>
      </c>
      <c r="H34" s="522">
        <v>205965</v>
      </c>
      <c r="I34" s="522">
        <v>196450</v>
      </c>
      <c r="J34" s="523">
        <v>196450</v>
      </c>
      <c r="K34" s="524">
        <v>196450</v>
      </c>
      <c r="L34" s="3"/>
      <c r="M34" s="3"/>
      <c r="N34" s="3"/>
    </row>
    <row r="35" spans="2:16" x14ac:dyDescent="0.25">
      <c r="B35" s="312" t="s">
        <v>457</v>
      </c>
      <c r="C35" s="174">
        <v>640</v>
      </c>
      <c r="D35" s="606"/>
      <c r="E35" s="172">
        <v>16881</v>
      </c>
      <c r="F35" s="172">
        <v>20605</v>
      </c>
      <c r="G35" s="172">
        <v>17135</v>
      </c>
      <c r="H35" s="172">
        <v>17135</v>
      </c>
      <c r="I35" s="172">
        <v>25202</v>
      </c>
      <c r="J35" s="403">
        <v>25202</v>
      </c>
      <c r="K35" s="316">
        <v>25202</v>
      </c>
      <c r="L35" s="3"/>
      <c r="M35" s="3"/>
      <c r="N35" s="3"/>
    </row>
    <row r="36" spans="2:16" x14ac:dyDescent="0.25">
      <c r="B36" s="312" t="s">
        <v>591</v>
      </c>
      <c r="C36" s="174">
        <v>700</v>
      </c>
      <c r="D36" s="606"/>
      <c r="E36" s="172"/>
      <c r="F36" s="172">
        <v>4980</v>
      </c>
      <c r="G36" s="172"/>
      <c r="H36" s="172"/>
      <c r="I36" s="172"/>
      <c r="J36" s="403"/>
      <c r="K36" s="316"/>
      <c r="L36" s="3"/>
      <c r="M36" s="3"/>
      <c r="N36" s="3"/>
    </row>
    <row r="37" spans="2:16" ht="13.8" thickBot="1" x14ac:dyDescent="0.3">
      <c r="B37" s="317" t="s">
        <v>299</v>
      </c>
      <c r="C37" s="318"/>
      <c r="D37" s="318"/>
      <c r="E37" s="319">
        <f t="shared" ref="E37:K37" si="2">SUM(E32:E36)</f>
        <v>710237</v>
      </c>
      <c r="F37" s="645">
        <f t="shared" si="2"/>
        <v>696087</v>
      </c>
      <c r="G37" s="374">
        <f t="shared" si="2"/>
        <v>747400</v>
      </c>
      <c r="H37" s="374">
        <f t="shared" si="2"/>
        <v>774357</v>
      </c>
      <c r="I37" s="374">
        <f>SUM(I32:I36)</f>
        <v>813752</v>
      </c>
      <c r="J37" s="374">
        <f t="shared" si="2"/>
        <v>813752</v>
      </c>
      <c r="K37" s="420">
        <f t="shared" si="2"/>
        <v>813752</v>
      </c>
    </row>
    <row r="38" spans="2:16" x14ac:dyDescent="0.25">
      <c r="B38" s="175"/>
      <c r="C38" s="175"/>
      <c r="D38" s="175"/>
      <c r="E38" s="176"/>
      <c r="F38" s="176"/>
      <c r="G38" s="176"/>
      <c r="H38" s="176"/>
    </row>
    <row r="39" spans="2:16" x14ac:dyDescent="0.25">
      <c r="B39" s="175"/>
      <c r="C39" s="175"/>
      <c r="D39" s="175"/>
      <c r="E39" s="176"/>
      <c r="F39" s="176"/>
      <c r="G39" s="176"/>
      <c r="H39" s="176"/>
    </row>
    <row r="40" spans="2:16" x14ac:dyDescent="0.25">
      <c r="B40" s="175"/>
      <c r="C40" s="175"/>
      <c r="D40" s="175"/>
      <c r="E40" s="176"/>
      <c r="F40" s="176"/>
      <c r="G40" s="176"/>
      <c r="H40" s="176"/>
    </row>
    <row r="41" spans="2:16" x14ac:dyDescent="0.25">
      <c r="B41" s="175"/>
      <c r="C41" s="175"/>
      <c r="D41" s="175"/>
      <c r="E41" s="176"/>
      <c r="F41" s="176"/>
      <c r="G41" s="176"/>
      <c r="H41" s="176"/>
    </row>
    <row r="42" spans="2:16" x14ac:dyDescent="0.25">
      <c r="B42" s="175"/>
      <c r="C42" s="175"/>
      <c r="D42" s="175"/>
      <c r="E42" s="176"/>
      <c r="F42" s="176"/>
      <c r="G42" s="176"/>
      <c r="H42" s="176"/>
    </row>
    <row r="43" spans="2:16" x14ac:dyDescent="0.25">
      <c r="B43" s="175"/>
      <c r="C43" s="175"/>
      <c r="D43" s="175"/>
      <c r="E43" s="176"/>
      <c r="F43" s="176"/>
      <c r="G43" s="176"/>
      <c r="H43" s="176"/>
    </row>
    <row r="44" spans="2:16" x14ac:dyDescent="0.25">
      <c r="B44" s="175"/>
      <c r="C44" s="175"/>
      <c r="D44" s="175"/>
      <c r="E44" s="176"/>
      <c r="F44" s="176"/>
      <c r="G44" s="176"/>
      <c r="H44" s="176"/>
    </row>
    <row r="47" spans="2:16" x14ac:dyDescent="0.25">
      <c r="B47" s="177"/>
      <c r="C47" s="177"/>
      <c r="D47" s="177"/>
      <c r="E47" s="175"/>
      <c r="F47" s="175"/>
      <c r="G47" s="175"/>
      <c r="H47" s="175"/>
    </row>
    <row r="48" spans="2:16" x14ac:dyDescent="0.25">
      <c r="B48" s="162"/>
      <c r="C48" s="162"/>
      <c r="D48" s="162"/>
      <c r="E48" s="162"/>
      <c r="F48" s="162"/>
      <c r="G48" s="162"/>
      <c r="H48" s="162"/>
    </row>
    <row r="51" spans="5:8" x14ac:dyDescent="0.25">
      <c r="E51" s="3"/>
      <c r="F51" s="3"/>
      <c r="G51" s="3"/>
      <c r="H51" s="3"/>
    </row>
    <row r="52" spans="5:8" x14ac:dyDescent="0.25">
      <c r="E52" s="3"/>
      <c r="F52" s="3"/>
      <c r="G52" s="3"/>
      <c r="H52" s="3"/>
    </row>
    <row r="67" spans="2:8" x14ac:dyDescent="0.25">
      <c r="B67" s="178"/>
      <c r="C67" s="178"/>
      <c r="D67" s="178"/>
      <c r="E67" s="173"/>
      <c r="F67" s="173"/>
      <c r="G67" s="173"/>
      <c r="H67" s="173"/>
    </row>
    <row r="68" spans="2:8" x14ac:dyDescent="0.25">
      <c r="B68" s="175"/>
      <c r="C68" s="175"/>
      <c r="D68" s="175"/>
      <c r="E68" s="176"/>
      <c r="F68" s="176"/>
      <c r="G68" s="176"/>
      <c r="H68" s="176"/>
    </row>
    <row r="69" spans="2:8" x14ac:dyDescent="0.25">
      <c r="B69" s="179"/>
      <c r="C69" s="179"/>
      <c r="D69" s="179"/>
      <c r="E69" s="176"/>
      <c r="F69" s="176"/>
      <c r="G69" s="176"/>
      <c r="H69" s="176"/>
    </row>
    <row r="70" spans="2:8" x14ac:dyDescent="0.25">
      <c r="B70" s="175"/>
      <c r="C70" s="175"/>
      <c r="D70" s="175"/>
      <c r="E70" s="176"/>
      <c r="F70" s="176"/>
      <c r="G70" s="176"/>
      <c r="H70" s="176"/>
    </row>
    <row r="71" spans="2:8" x14ac:dyDescent="0.25">
      <c r="B71" s="175"/>
      <c r="C71" s="175"/>
      <c r="D71" s="175"/>
      <c r="E71" s="176"/>
      <c r="F71" s="176"/>
      <c r="G71" s="176"/>
      <c r="H71" s="176"/>
    </row>
    <row r="72" spans="2:8" x14ac:dyDescent="0.25">
      <c r="B72" s="175"/>
      <c r="C72" s="175"/>
      <c r="D72" s="175"/>
      <c r="E72" s="176"/>
      <c r="F72" s="176"/>
      <c r="G72" s="176"/>
      <c r="H72" s="176"/>
    </row>
    <row r="73" spans="2:8" x14ac:dyDescent="0.25">
      <c r="B73" s="175"/>
      <c r="C73" s="175"/>
      <c r="D73" s="175"/>
      <c r="E73" s="176"/>
      <c r="F73" s="176"/>
      <c r="G73" s="176"/>
      <c r="H73" s="176"/>
    </row>
    <row r="74" spans="2:8" x14ac:dyDescent="0.25">
      <c r="B74" s="175"/>
      <c r="C74" s="175"/>
      <c r="D74" s="175"/>
      <c r="E74" s="176"/>
      <c r="F74" s="176"/>
      <c r="G74" s="176"/>
      <c r="H74" s="176"/>
    </row>
    <row r="75" spans="2:8" x14ac:dyDescent="0.25">
      <c r="B75" s="175"/>
      <c r="C75" s="175"/>
      <c r="D75" s="175"/>
      <c r="E75" s="176"/>
      <c r="F75" s="176"/>
      <c r="G75" s="176"/>
      <c r="H75" s="176"/>
    </row>
    <row r="76" spans="2:8" x14ac:dyDescent="0.25">
      <c r="B76" s="175"/>
      <c r="C76" s="175"/>
      <c r="D76" s="175"/>
      <c r="E76" s="176"/>
      <c r="F76" s="176"/>
      <c r="G76" s="176"/>
      <c r="H76" s="176"/>
    </row>
    <row r="77" spans="2:8" x14ac:dyDescent="0.25">
      <c r="B77" s="175"/>
      <c r="C77" s="175"/>
      <c r="D77" s="175"/>
      <c r="E77" s="176"/>
      <c r="F77" s="176"/>
      <c r="G77" s="176"/>
      <c r="H77" s="176"/>
    </row>
    <row r="78" spans="2:8" x14ac:dyDescent="0.25">
      <c r="B78" s="175"/>
      <c r="C78" s="175"/>
      <c r="D78" s="175"/>
      <c r="E78" s="176"/>
      <c r="F78" s="176"/>
      <c r="G78" s="176"/>
      <c r="H78" s="176"/>
    </row>
    <row r="79" spans="2:8" x14ac:dyDescent="0.25">
      <c r="B79" s="175"/>
      <c r="C79" s="175"/>
      <c r="D79" s="175"/>
      <c r="E79" s="176"/>
      <c r="F79" s="176"/>
      <c r="G79" s="176"/>
      <c r="H79" s="176"/>
    </row>
    <row r="80" spans="2:8" x14ac:dyDescent="0.25">
      <c r="B80" s="175"/>
      <c r="C80" s="175"/>
      <c r="D80" s="175"/>
      <c r="E80" s="176"/>
      <c r="F80" s="176"/>
      <c r="G80" s="176"/>
      <c r="H80" s="176"/>
    </row>
    <row r="81" spans="2:8" x14ac:dyDescent="0.25">
      <c r="B81" s="175"/>
      <c r="C81" s="175"/>
      <c r="D81" s="175"/>
      <c r="E81" s="176"/>
      <c r="F81" s="176"/>
      <c r="G81" s="176"/>
      <c r="H81" s="176"/>
    </row>
    <row r="82" spans="2:8" x14ac:dyDescent="0.25">
      <c r="B82" s="175"/>
      <c r="C82" s="175"/>
      <c r="D82" s="175"/>
      <c r="E82" s="176"/>
      <c r="F82" s="176"/>
      <c r="G82" s="176"/>
      <c r="H82" s="176"/>
    </row>
    <row r="83" spans="2:8" x14ac:dyDescent="0.25">
      <c r="B83" s="175"/>
      <c r="C83" s="175"/>
      <c r="D83" s="175"/>
      <c r="E83" s="176"/>
      <c r="F83" s="176"/>
      <c r="G83" s="176"/>
      <c r="H83" s="176"/>
    </row>
    <row r="84" spans="2:8" x14ac:dyDescent="0.25">
      <c r="B84" s="175"/>
      <c r="C84" s="175"/>
      <c r="D84" s="175"/>
      <c r="E84" s="176"/>
      <c r="F84" s="176"/>
      <c r="G84" s="176"/>
      <c r="H84" s="176"/>
    </row>
    <row r="85" spans="2:8" x14ac:dyDescent="0.25">
      <c r="B85" s="175"/>
      <c r="C85" s="175"/>
      <c r="D85" s="175"/>
      <c r="E85" s="176"/>
      <c r="F85" s="176"/>
      <c r="G85" s="176"/>
      <c r="H85" s="176"/>
    </row>
    <row r="86" spans="2:8" x14ac:dyDescent="0.25">
      <c r="B86" s="175"/>
      <c r="C86" s="175"/>
      <c r="D86" s="175"/>
      <c r="E86" s="176"/>
      <c r="F86" s="176"/>
      <c r="G86" s="176"/>
      <c r="H86" s="176"/>
    </row>
    <row r="87" spans="2:8" x14ac:dyDescent="0.25">
      <c r="B87" s="175"/>
      <c r="C87" s="175"/>
      <c r="D87" s="175"/>
      <c r="E87" s="176"/>
      <c r="F87" s="176"/>
      <c r="G87" s="176"/>
      <c r="H87" s="176"/>
    </row>
    <row r="88" spans="2:8" x14ac:dyDescent="0.25">
      <c r="B88" s="175"/>
      <c r="C88" s="175"/>
      <c r="D88" s="175"/>
      <c r="E88" s="176"/>
      <c r="F88" s="176"/>
      <c r="G88" s="176"/>
      <c r="H88" s="176"/>
    </row>
  </sheetData>
  <mergeCells count="3">
    <mergeCell ref="B2:D2"/>
    <mergeCell ref="B5:K5"/>
    <mergeCell ref="B29:K29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A9A0-1DD1-4281-B731-0BEE56A98E12}">
  <sheetPr>
    <pageSetUpPr fitToPage="1"/>
  </sheetPr>
  <dimension ref="A1:K190"/>
  <sheetViews>
    <sheetView zoomScaleNormal="100" workbookViewId="0"/>
  </sheetViews>
  <sheetFormatPr defaultRowHeight="13.2" x14ac:dyDescent="0.25"/>
  <cols>
    <col min="1" max="3" width="8.88671875" style="477"/>
    <col min="4" max="4" width="45.77734375" style="477" bestFit="1" customWidth="1"/>
    <col min="5" max="5" width="8.88671875" style="477"/>
    <col min="6" max="6" width="79.88671875" style="477" customWidth="1"/>
    <col min="7" max="16384" width="8.88671875" style="477"/>
  </cols>
  <sheetData>
    <row r="1" spans="1:6" ht="17.399999999999999" x14ac:dyDescent="0.3">
      <c r="A1" s="478" t="s">
        <v>670</v>
      </c>
      <c r="B1" s="479"/>
      <c r="C1" s="479" t="s">
        <v>222</v>
      </c>
      <c r="D1" s="480"/>
    </row>
    <row r="2" spans="1:6" x14ac:dyDescent="0.25">
      <c r="A2" s="481"/>
      <c r="B2" s="482"/>
      <c r="C2" s="482"/>
      <c r="D2" s="482"/>
    </row>
    <row r="3" spans="1:6" x14ac:dyDescent="0.25">
      <c r="A3" s="481"/>
      <c r="B3" s="482"/>
      <c r="C3" s="482"/>
      <c r="D3" s="482"/>
      <c r="E3" s="414" t="s">
        <v>6</v>
      </c>
      <c r="F3" s="414" t="s">
        <v>570</v>
      </c>
    </row>
    <row r="4" spans="1:6" x14ac:dyDescent="0.25">
      <c r="A4" s="481" t="s">
        <v>223</v>
      </c>
      <c r="B4" s="482" t="s">
        <v>380</v>
      </c>
      <c r="C4" s="482" t="s">
        <v>379</v>
      </c>
      <c r="D4" s="482" t="s">
        <v>224</v>
      </c>
      <c r="E4" s="618">
        <v>2026</v>
      </c>
      <c r="F4" s="236"/>
    </row>
    <row r="5" spans="1:6" ht="26.4" x14ac:dyDescent="0.25">
      <c r="A5" s="483" t="s">
        <v>225</v>
      </c>
      <c r="B5" s="484">
        <v>620</v>
      </c>
      <c r="C5" s="494">
        <v>711</v>
      </c>
      <c r="D5" s="485" t="s">
        <v>226</v>
      </c>
      <c r="E5" s="201">
        <v>10000</v>
      </c>
      <c r="F5" s="650" t="s">
        <v>629</v>
      </c>
    </row>
    <row r="6" spans="1:6" hidden="1" x14ac:dyDescent="0.25">
      <c r="A6" s="493">
        <v>45302</v>
      </c>
      <c r="B6" s="484">
        <v>320</v>
      </c>
      <c r="C6" s="494"/>
      <c r="D6" s="485" t="s">
        <v>587</v>
      </c>
      <c r="E6" s="201"/>
      <c r="F6" s="651"/>
    </row>
    <row r="7" spans="1:6" x14ac:dyDescent="0.25">
      <c r="A7" s="486"/>
      <c r="B7" s="487"/>
      <c r="C7" s="487"/>
      <c r="D7" s="488" t="s">
        <v>227</v>
      </c>
      <c r="E7" s="419">
        <f>SUM(E5:E6)</f>
        <v>10000</v>
      </c>
      <c r="F7" s="652"/>
    </row>
    <row r="8" spans="1:6" hidden="1" x14ac:dyDescent="0.25">
      <c r="A8" s="493">
        <v>44208</v>
      </c>
      <c r="B8" s="484">
        <v>111</v>
      </c>
      <c r="C8" s="487">
        <v>712</v>
      </c>
      <c r="D8" s="485" t="s">
        <v>448</v>
      </c>
      <c r="E8" s="200"/>
      <c r="F8" s="651"/>
    </row>
    <row r="9" spans="1:6" hidden="1" x14ac:dyDescent="0.25">
      <c r="A9" s="486"/>
      <c r="B9" s="487"/>
      <c r="C9" s="487"/>
      <c r="D9" s="488" t="s">
        <v>447</v>
      </c>
      <c r="E9" s="419">
        <f t="shared" ref="E9" si="0">SUM(E8)</f>
        <v>0</v>
      </c>
      <c r="F9" s="652"/>
    </row>
    <row r="10" spans="1:6" x14ac:dyDescent="0.25">
      <c r="A10" s="489">
        <v>42737</v>
      </c>
      <c r="B10" s="490">
        <v>620</v>
      </c>
      <c r="C10" s="487">
        <v>713</v>
      </c>
      <c r="D10" s="485" t="s">
        <v>303</v>
      </c>
      <c r="E10" s="575">
        <v>5000</v>
      </c>
      <c r="F10" s="653" t="s">
        <v>630</v>
      </c>
    </row>
    <row r="11" spans="1:6" hidden="1" x14ac:dyDescent="0.25">
      <c r="A11" s="491" t="s">
        <v>228</v>
      </c>
      <c r="B11" s="490">
        <v>510</v>
      </c>
      <c r="C11" s="490"/>
      <c r="D11" s="485" t="s">
        <v>520</v>
      </c>
      <c r="E11" s="201"/>
      <c r="F11" s="653"/>
    </row>
    <row r="12" spans="1:6" hidden="1" x14ac:dyDescent="0.25">
      <c r="A12" s="492">
        <v>43834</v>
      </c>
      <c r="B12" s="490">
        <v>510</v>
      </c>
      <c r="C12" s="490"/>
      <c r="D12" s="485" t="s">
        <v>406</v>
      </c>
      <c r="E12" s="201"/>
      <c r="F12" s="653"/>
    </row>
    <row r="13" spans="1:6" hidden="1" x14ac:dyDescent="0.25">
      <c r="A13" s="483" t="s">
        <v>109</v>
      </c>
      <c r="B13" s="484"/>
      <c r="C13" s="484"/>
      <c r="D13" s="485" t="s">
        <v>229</v>
      </c>
      <c r="E13" s="200"/>
      <c r="F13" s="653"/>
    </row>
    <row r="14" spans="1:6" hidden="1" x14ac:dyDescent="0.25">
      <c r="A14" s="483" t="s">
        <v>109</v>
      </c>
      <c r="B14" s="484"/>
      <c r="C14" s="484"/>
      <c r="D14" s="485" t="s">
        <v>230</v>
      </c>
      <c r="E14" s="200"/>
      <c r="F14" s="653"/>
    </row>
    <row r="15" spans="1:6" hidden="1" x14ac:dyDescent="0.25">
      <c r="A15" s="493">
        <v>43834</v>
      </c>
      <c r="B15" s="484">
        <v>510</v>
      </c>
      <c r="C15" s="484"/>
      <c r="D15" s="485" t="s">
        <v>428</v>
      </c>
      <c r="E15" s="200"/>
      <c r="F15" s="653"/>
    </row>
    <row r="16" spans="1:6" hidden="1" x14ac:dyDescent="0.25">
      <c r="A16" s="493">
        <v>43834</v>
      </c>
      <c r="B16" s="484">
        <v>510</v>
      </c>
      <c r="C16" s="484"/>
      <c r="D16" s="485" t="s">
        <v>428</v>
      </c>
      <c r="E16" s="200"/>
      <c r="F16" s="653"/>
    </row>
    <row r="17" spans="1:6" hidden="1" x14ac:dyDescent="0.25">
      <c r="A17" s="493">
        <v>43834</v>
      </c>
      <c r="B17" s="484">
        <v>510</v>
      </c>
      <c r="C17" s="484"/>
      <c r="D17" s="485" t="s">
        <v>414</v>
      </c>
      <c r="E17" s="200"/>
      <c r="F17" s="653"/>
    </row>
    <row r="18" spans="1:6" ht="66" x14ac:dyDescent="0.25">
      <c r="A18" s="493">
        <v>45661</v>
      </c>
      <c r="B18" s="484">
        <v>510</v>
      </c>
      <c r="C18" s="484"/>
      <c r="D18" s="485" t="s">
        <v>618</v>
      </c>
      <c r="E18" s="200">
        <v>260483</v>
      </c>
      <c r="F18" s="654" t="s">
        <v>631</v>
      </c>
    </row>
    <row r="19" spans="1:6" ht="26.4" x14ac:dyDescent="0.25">
      <c r="A19" s="493">
        <v>44565</v>
      </c>
      <c r="B19" s="484">
        <v>510</v>
      </c>
      <c r="C19" s="484"/>
      <c r="D19" s="485" t="s">
        <v>617</v>
      </c>
      <c r="E19" s="200">
        <v>22651</v>
      </c>
      <c r="F19" s="649" t="s">
        <v>632</v>
      </c>
    </row>
    <row r="20" spans="1:6" hidden="1" x14ac:dyDescent="0.25">
      <c r="A20" s="493">
        <v>44200</v>
      </c>
      <c r="B20" s="484">
        <v>510</v>
      </c>
      <c r="C20" s="484"/>
      <c r="D20" s="485" t="s">
        <v>439</v>
      </c>
      <c r="E20" s="200"/>
      <c r="F20" s="238"/>
    </row>
    <row r="21" spans="1:6" hidden="1" x14ac:dyDescent="0.25">
      <c r="A21" s="493">
        <v>45692</v>
      </c>
      <c r="B21" s="484">
        <v>520</v>
      </c>
      <c r="C21" s="484"/>
      <c r="D21" s="485" t="s">
        <v>594</v>
      </c>
      <c r="E21" s="200"/>
      <c r="F21" s="238"/>
    </row>
    <row r="22" spans="1:6" hidden="1" x14ac:dyDescent="0.25">
      <c r="A22" s="493">
        <v>44567</v>
      </c>
      <c r="B22" s="484">
        <v>9111</v>
      </c>
      <c r="C22" s="484"/>
      <c r="D22" s="485" t="s">
        <v>508</v>
      </c>
      <c r="E22" s="201"/>
      <c r="F22" s="238"/>
    </row>
    <row r="23" spans="1:6" hidden="1" x14ac:dyDescent="0.25">
      <c r="A23" s="493">
        <v>44233</v>
      </c>
      <c r="B23" s="484">
        <v>9211</v>
      </c>
      <c r="C23" s="484"/>
      <c r="D23" s="485" t="s">
        <v>437</v>
      </c>
      <c r="E23" s="201"/>
      <c r="F23" s="238"/>
    </row>
    <row r="24" spans="1:6" hidden="1" x14ac:dyDescent="0.25">
      <c r="A24" s="493">
        <v>44233</v>
      </c>
      <c r="B24" s="484">
        <v>9211</v>
      </c>
      <c r="C24" s="484"/>
      <c r="D24" s="485" t="s">
        <v>438</v>
      </c>
      <c r="E24" s="201"/>
      <c r="F24" s="238"/>
    </row>
    <row r="25" spans="1:6" hidden="1" x14ac:dyDescent="0.25">
      <c r="A25" s="493">
        <v>44567</v>
      </c>
      <c r="B25" s="484">
        <v>9111</v>
      </c>
      <c r="C25" s="484"/>
      <c r="D25" s="485" t="s">
        <v>597</v>
      </c>
      <c r="E25" s="201"/>
      <c r="F25" s="238"/>
    </row>
    <row r="26" spans="1:6" hidden="1" x14ac:dyDescent="0.25">
      <c r="A26" s="493">
        <v>44963</v>
      </c>
      <c r="B26" s="484">
        <v>9111</v>
      </c>
      <c r="C26" s="484"/>
      <c r="D26" s="485" t="s">
        <v>534</v>
      </c>
      <c r="E26" s="201"/>
      <c r="F26" s="238"/>
    </row>
    <row r="27" spans="1:6" hidden="1" x14ac:dyDescent="0.25">
      <c r="A27" s="493">
        <v>44933</v>
      </c>
      <c r="B27" s="484">
        <v>810</v>
      </c>
      <c r="C27" s="484"/>
      <c r="D27" s="485" t="s">
        <v>612</v>
      </c>
      <c r="E27" s="201"/>
      <c r="F27" s="238"/>
    </row>
    <row r="28" spans="1:6" ht="26.4" x14ac:dyDescent="0.25">
      <c r="A28" s="493">
        <v>45664</v>
      </c>
      <c r="B28" s="484">
        <v>810</v>
      </c>
      <c r="C28" s="484"/>
      <c r="D28" s="485" t="s">
        <v>620</v>
      </c>
      <c r="E28" s="201">
        <v>7500</v>
      </c>
      <c r="F28" s="649" t="s">
        <v>633</v>
      </c>
    </row>
    <row r="29" spans="1:6" x14ac:dyDescent="0.25">
      <c r="A29" s="493">
        <v>45664</v>
      </c>
      <c r="B29" s="484">
        <v>810</v>
      </c>
      <c r="C29" s="484"/>
      <c r="D29" s="485" t="s">
        <v>621</v>
      </c>
      <c r="E29" s="201">
        <v>8800</v>
      </c>
      <c r="F29" s="238" t="s">
        <v>634</v>
      </c>
    </row>
    <row r="30" spans="1:6" ht="26.4" x14ac:dyDescent="0.25">
      <c r="A30" s="483" t="s">
        <v>231</v>
      </c>
      <c r="B30" s="484">
        <v>810</v>
      </c>
      <c r="C30" s="484"/>
      <c r="D30" s="485" t="s">
        <v>232</v>
      </c>
      <c r="E30" s="201">
        <v>10000</v>
      </c>
      <c r="F30" s="649" t="s">
        <v>635</v>
      </c>
    </row>
    <row r="31" spans="1:6" hidden="1" x14ac:dyDescent="0.25">
      <c r="A31" s="493">
        <v>45146</v>
      </c>
      <c r="B31" s="484">
        <v>820</v>
      </c>
      <c r="C31" s="484"/>
      <c r="D31" s="485" t="s">
        <v>522</v>
      </c>
      <c r="E31" s="201"/>
      <c r="F31" s="238"/>
    </row>
    <row r="32" spans="1:6" hidden="1" x14ac:dyDescent="0.25">
      <c r="A32" s="493">
        <v>45146</v>
      </c>
      <c r="B32" s="484">
        <v>820</v>
      </c>
      <c r="C32" s="484"/>
      <c r="D32" s="485" t="s">
        <v>523</v>
      </c>
      <c r="E32" s="201"/>
      <c r="F32" s="238"/>
    </row>
    <row r="33" spans="1:6" ht="26.4" x14ac:dyDescent="0.25">
      <c r="A33" s="493">
        <v>45877</v>
      </c>
      <c r="B33" s="484">
        <v>820</v>
      </c>
      <c r="C33" s="484"/>
      <c r="D33" s="485" t="s">
        <v>599</v>
      </c>
      <c r="E33" s="575">
        <v>10000</v>
      </c>
      <c r="F33" s="649" t="s">
        <v>636</v>
      </c>
    </row>
    <row r="34" spans="1:6" x14ac:dyDescent="0.25">
      <c r="A34" s="491" t="s">
        <v>233</v>
      </c>
      <c r="B34" s="490">
        <v>620</v>
      </c>
      <c r="C34" s="490"/>
      <c r="D34" s="485" t="s">
        <v>234</v>
      </c>
      <c r="E34" s="575">
        <v>10000</v>
      </c>
      <c r="F34" s="238" t="s">
        <v>637</v>
      </c>
    </row>
    <row r="35" spans="1:6" hidden="1" x14ac:dyDescent="0.25">
      <c r="A35" s="492">
        <v>45025</v>
      </c>
      <c r="B35" s="490">
        <v>560</v>
      </c>
      <c r="C35" s="490"/>
      <c r="D35" s="485" t="s">
        <v>535</v>
      </c>
      <c r="E35" s="201"/>
      <c r="F35" s="238"/>
    </row>
    <row r="36" spans="1:6" hidden="1" x14ac:dyDescent="0.25">
      <c r="A36" s="492">
        <v>45391</v>
      </c>
      <c r="B36" s="490">
        <v>560</v>
      </c>
      <c r="C36" s="490"/>
      <c r="D36" s="485" t="s">
        <v>553</v>
      </c>
      <c r="E36" s="201"/>
      <c r="F36" s="238"/>
    </row>
    <row r="37" spans="1:6" hidden="1" x14ac:dyDescent="0.25">
      <c r="A37" s="492">
        <v>45391</v>
      </c>
      <c r="B37" s="490">
        <v>560</v>
      </c>
      <c r="C37" s="490"/>
      <c r="D37" s="485" t="s">
        <v>606</v>
      </c>
      <c r="E37" s="201"/>
      <c r="F37" s="238"/>
    </row>
    <row r="38" spans="1:6" hidden="1" x14ac:dyDescent="0.25">
      <c r="A38" s="492">
        <v>45391</v>
      </c>
      <c r="B38" s="490">
        <v>560</v>
      </c>
      <c r="C38" s="490"/>
      <c r="D38" s="485" t="s">
        <v>607</v>
      </c>
      <c r="E38" s="201"/>
      <c r="F38" s="238"/>
    </row>
    <row r="39" spans="1:6" hidden="1" x14ac:dyDescent="0.25">
      <c r="A39" s="492">
        <v>45332</v>
      </c>
      <c r="B39" s="490">
        <v>1020</v>
      </c>
      <c r="C39" s="490"/>
      <c r="D39" s="485" t="s">
        <v>554</v>
      </c>
      <c r="E39" s="201"/>
      <c r="F39" s="238"/>
    </row>
    <row r="40" spans="1:6" hidden="1" x14ac:dyDescent="0.25">
      <c r="A40" s="493">
        <v>44265</v>
      </c>
      <c r="B40" s="484">
        <v>760</v>
      </c>
      <c r="C40" s="484"/>
      <c r="D40" s="485" t="s">
        <v>466</v>
      </c>
      <c r="E40" s="201"/>
      <c r="F40" s="238"/>
    </row>
    <row r="41" spans="1:6" hidden="1" x14ac:dyDescent="0.25">
      <c r="A41" s="493">
        <v>43476</v>
      </c>
      <c r="B41" s="484">
        <v>320</v>
      </c>
      <c r="C41" s="484"/>
      <c r="D41" s="485" t="s">
        <v>409</v>
      </c>
      <c r="E41" s="201"/>
      <c r="F41" s="238"/>
    </row>
    <row r="42" spans="1:6" hidden="1" x14ac:dyDescent="0.25">
      <c r="A42" s="493">
        <v>45726</v>
      </c>
      <c r="B42" s="484">
        <v>760</v>
      </c>
      <c r="C42" s="484"/>
      <c r="D42" s="485" t="s">
        <v>609</v>
      </c>
      <c r="E42" s="201"/>
      <c r="F42" s="238"/>
    </row>
    <row r="43" spans="1:6" hidden="1" x14ac:dyDescent="0.25">
      <c r="A43" s="493">
        <v>44207</v>
      </c>
      <c r="B43" s="484">
        <v>320</v>
      </c>
      <c r="C43" s="484"/>
      <c r="D43" s="485" t="s">
        <v>476</v>
      </c>
      <c r="E43" s="201"/>
      <c r="F43" s="238"/>
    </row>
    <row r="44" spans="1:6" hidden="1" x14ac:dyDescent="0.25">
      <c r="A44" s="493">
        <v>44937</v>
      </c>
      <c r="B44" s="484">
        <v>320</v>
      </c>
      <c r="C44" s="484"/>
      <c r="D44" s="485" t="s">
        <v>542</v>
      </c>
      <c r="E44" s="201"/>
      <c r="F44" s="238"/>
    </row>
    <row r="45" spans="1:6" hidden="1" x14ac:dyDescent="0.25">
      <c r="A45" s="491" t="s">
        <v>236</v>
      </c>
      <c r="B45" s="490">
        <v>320</v>
      </c>
      <c r="C45" s="490"/>
      <c r="D45" s="485" t="s">
        <v>563</v>
      </c>
      <c r="E45" s="201"/>
      <c r="F45" s="238"/>
    </row>
    <row r="46" spans="1:6" hidden="1" x14ac:dyDescent="0.25">
      <c r="A46" s="492">
        <v>45302</v>
      </c>
      <c r="B46" s="490">
        <v>320</v>
      </c>
      <c r="C46" s="490"/>
      <c r="D46" s="485" t="s">
        <v>564</v>
      </c>
      <c r="E46" s="201"/>
      <c r="F46" s="238"/>
    </row>
    <row r="47" spans="1:6" hidden="1" x14ac:dyDescent="0.25">
      <c r="A47" s="492">
        <v>45668</v>
      </c>
      <c r="B47" s="490">
        <v>320</v>
      </c>
      <c r="C47" s="490"/>
      <c r="D47" s="485" t="s">
        <v>610</v>
      </c>
      <c r="E47" s="201"/>
      <c r="F47" s="238"/>
    </row>
    <row r="48" spans="1:6" hidden="1" x14ac:dyDescent="0.25">
      <c r="A48" s="493">
        <v>44208</v>
      </c>
      <c r="B48" s="484">
        <v>111</v>
      </c>
      <c r="C48" s="484"/>
      <c r="D48" s="485" t="s">
        <v>467</v>
      </c>
      <c r="E48" s="200"/>
      <c r="F48" s="238"/>
    </row>
    <row r="49" spans="1:7" hidden="1" x14ac:dyDescent="0.25">
      <c r="A49" s="493">
        <v>45669</v>
      </c>
      <c r="B49" s="484">
        <v>111</v>
      </c>
      <c r="C49" s="484"/>
      <c r="D49" s="485" t="s">
        <v>611</v>
      </c>
      <c r="E49" s="200"/>
      <c r="F49" s="238"/>
    </row>
    <row r="50" spans="1:7" hidden="1" x14ac:dyDescent="0.25">
      <c r="A50" s="493">
        <v>45336</v>
      </c>
      <c r="B50" s="484">
        <v>411</v>
      </c>
      <c r="C50" s="484"/>
      <c r="D50" s="485" t="s">
        <v>544</v>
      </c>
      <c r="E50" s="200"/>
      <c r="F50" s="238"/>
    </row>
    <row r="51" spans="1:7" hidden="1" x14ac:dyDescent="0.25">
      <c r="A51" s="493">
        <v>45336</v>
      </c>
      <c r="B51" s="484">
        <v>411</v>
      </c>
      <c r="C51" s="484"/>
      <c r="D51" s="485" t="s">
        <v>588</v>
      </c>
      <c r="E51" s="200"/>
      <c r="F51" s="238"/>
    </row>
    <row r="52" spans="1:7" x14ac:dyDescent="0.25">
      <c r="A52" s="486"/>
      <c r="B52" s="494"/>
      <c r="C52" s="494"/>
      <c r="D52" s="488" t="s">
        <v>237</v>
      </c>
      <c r="E52" s="419">
        <f>SUM(E10:E51)</f>
        <v>334434</v>
      </c>
      <c r="F52" s="419"/>
    </row>
    <row r="53" spans="1:7" hidden="1" x14ac:dyDescent="0.25">
      <c r="A53" s="492">
        <v>45295</v>
      </c>
      <c r="B53" s="490">
        <v>510</v>
      </c>
      <c r="C53" s="487"/>
      <c r="D53" s="485" t="s">
        <v>581</v>
      </c>
      <c r="E53" s="200"/>
      <c r="F53" s="238"/>
    </row>
    <row r="54" spans="1:7" ht="26.4" x14ac:dyDescent="0.25">
      <c r="A54" s="492">
        <v>45661</v>
      </c>
      <c r="B54" s="490">
        <v>510</v>
      </c>
      <c r="C54" s="487"/>
      <c r="D54" s="485" t="s">
        <v>622</v>
      </c>
      <c r="E54" s="200">
        <v>6800</v>
      </c>
      <c r="F54" s="649" t="s">
        <v>638</v>
      </c>
    </row>
    <row r="55" spans="1:7" hidden="1" x14ac:dyDescent="0.25">
      <c r="A55" s="492">
        <v>44207</v>
      </c>
      <c r="B55" s="490">
        <v>320</v>
      </c>
      <c r="C55" s="487"/>
      <c r="D55" s="485" t="s">
        <v>525</v>
      </c>
      <c r="E55" s="200"/>
      <c r="F55" s="238"/>
    </row>
    <row r="56" spans="1:7" hidden="1" x14ac:dyDescent="0.25">
      <c r="A56" s="492">
        <v>45336</v>
      </c>
      <c r="B56" s="490">
        <v>620</v>
      </c>
      <c r="C56" s="487"/>
      <c r="D56" s="485" t="s">
        <v>569</v>
      </c>
      <c r="E56" s="200"/>
      <c r="F56" s="238"/>
    </row>
    <row r="57" spans="1:7" x14ac:dyDescent="0.25">
      <c r="A57" s="486"/>
      <c r="B57" s="494"/>
      <c r="C57" s="494"/>
      <c r="D57" s="488" t="s">
        <v>238</v>
      </c>
      <c r="E57" s="419">
        <f>SUM(E53:E56)</f>
        <v>6800</v>
      </c>
      <c r="F57" s="419"/>
    </row>
    <row r="58" spans="1:7" hidden="1" x14ac:dyDescent="0.25">
      <c r="A58" s="493">
        <v>43103</v>
      </c>
      <c r="B58" s="484">
        <v>840</v>
      </c>
      <c r="C58" s="494">
        <v>716</v>
      </c>
      <c r="D58" s="485" t="s">
        <v>239</v>
      </c>
      <c r="E58" s="200"/>
      <c r="F58" s="238"/>
    </row>
    <row r="59" spans="1:7" hidden="1" x14ac:dyDescent="0.25">
      <c r="A59" s="493">
        <v>44200</v>
      </c>
      <c r="B59" s="484">
        <v>510</v>
      </c>
      <c r="C59" s="484"/>
      <c r="D59" s="485" t="s">
        <v>449</v>
      </c>
      <c r="E59" s="200"/>
      <c r="F59" s="238"/>
    </row>
    <row r="60" spans="1:7" hidden="1" x14ac:dyDescent="0.25">
      <c r="A60" s="493">
        <v>44200</v>
      </c>
      <c r="B60" s="484">
        <v>510</v>
      </c>
      <c r="C60" s="484"/>
      <c r="D60" s="485" t="s">
        <v>460</v>
      </c>
      <c r="E60" s="200"/>
      <c r="F60" s="238"/>
    </row>
    <row r="61" spans="1:7" ht="12.6" hidden="1" customHeight="1" x14ac:dyDescent="0.25">
      <c r="A61" s="491" t="s">
        <v>240</v>
      </c>
      <c r="B61" s="490">
        <v>520</v>
      </c>
      <c r="C61" s="490"/>
      <c r="D61" s="495" t="s">
        <v>241</v>
      </c>
      <c r="E61" s="200"/>
      <c r="F61" s="238"/>
    </row>
    <row r="62" spans="1:7" ht="12.6" hidden="1" customHeight="1" x14ac:dyDescent="0.25">
      <c r="A62" s="492">
        <v>44596</v>
      </c>
      <c r="B62" s="490">
        <v>520</v>
      </c>
      <c r="C62" s="490"/>
      <c r="D62" s="495" t="s">
        <v>506</v>
      </c>
      <c r="E62" s="200"/>
      <c r="F62" s="238"/>
      <c r="G62" s="417"/>
    </row>
    <row r="63" spans="1:7" x14ac:dyDescent="0.25">
      <c r="A63" s="493">
        <v>44231</v>
      </c>
      <c r="B63" s="484">
        <v>520</v>
      </c>
      <c r="C63" s="484"/>
      <c r="D63" s="485" t="s">
        <v>461</v>
      </c>
      <c r="E63" s="200">
        <v>35000</v>
      </c>
      <c r="F63" s="238" t="s">
        <v>639</v>
      </c>
      <c r="G63" s="417"/>
    </row>
    <row r="64" spans="1:7" hidden="1" x14ac:dyDescent="0.25">
      <c r="A64" s="493">
        <v>45326</v>
      </c>
      <c r="B64" s="484">
        <v>520</v>
      </c>
      <c r="C64" s="484"/>
      <c r="D64" s="485" t="s">
        <v>546</v>
      </c>
      <c r="E64" s="200"/>
      <c r="F64" s="238"/>
      <c r="G64" s="417"/>
    </row>
    <row r="65" spans="1:7" hidden="1" x14ac:dyDescent="0.25">
      <c r="A65" s="492">
        <v>44201</v>
      </c>
      <c r="B65" s="490">
        <v>451</v>
      </c>
      <c r="C65" s="490"/>
      <c r="D65" s="485" t="s">
        <v>440</v>
      </c>
      <c r="E65" s="201"/>
      <c r="F65" s="238"/>
      <c r="G65" s="417"/>
    </row>
    <row r="66" spans="1:7" hidden="1" x14ac:dyDescent="0.25">
      <c r="A66" s="492">
        <v>44931</v>
      </c>
      <c r="B66" s="490">
        <v>451</v>
      </c>
      <c r="C66" s="490"/>
      <c r="D66" s="485" t="s">
        <v>583</v>
      </c>
      <c r="E66" s="201"/>
      <c r="F66" s="238"/>
    </row>
    <row r="67" spans="1:7" hidden="1" x14ac:dyDescent="0.25">
      <c r="A67" s="496">
        <v>43470</v>
      </c>
      <c r="B67" s="497">
        <v>451</v>
      </c>
      <c r="C67" s="497"/>
      <c r="D67" s="495" t="s">
        <v>324</v>
      </c>
      <c r="E67" s="201"/>
      <c r="F67" s="238"/>
    </row>
    <row r="68" spans="1:7" hidden="1" x14ac:dyDescent="0.25">
      <c r="A68" s="496">
        <v>43470</v>
      </c>
      <c r="B68" s="497">
        <v>451</v>
      </c>
      <c r="C68" s="497"/>
      <c r="D68" s="495" t="s">
        <v>389</v>
      </c>
      <c r="E68" s="201"/>
      <c r="F68" s="238"/>
    </row>
    <row r="69" spans="1:7" ht="12.6" hidden="1" customHeight="1" x14ac:dyDescent="0.25">
      <c r="A69" s="496">
        <v>43835</v>
      </c>
      <c r="B69" s="497">
        <v>451</v>
      </c>
      <c r="C69" s="497"/>
      <c r="D69" s="495" t="s">
        <v>582</v>
      </c>
      <c r="E69" s="201"/>
      <c r="F69" s="238"/>
    </row>
    <row r="70" spans="1:7" ht="12.6" hidden="1" customHeight="1" x14ac:dyDescent="0.25">
      <c r="A70" s="496">
        <v>44567</v>
      </c>
      <c r="B70" s="497">
        <v>9111</v>
      </c>
      <c r="C70" s="497"/>
      <c r="D70" s="495" t="s">
        <v>499</v>
      </c>
      <c r="E70" s="201"/>
      <c r="F70" s="238"/>
    </row>
    <row r="71" spans="1:7" hidden="1" x14ac:dyDescent="0.25">
      <c r="A71" s="496">
        <v>44233</v>
      </c>
      <c r="B71" s="497">
        <v>9121</v>
      </c>
      <c r="C71" s="497"/>
      <c r="D71" s="495" t="s">
        <v>468</v>
      </c>
      <c r="E71" s="201"/>
      <c r="F71" s="238"/>
    </row>
    <row r="72" spans="1:7" hidden="1" x14ac:dyDescent="0.25">
      <c r="A72" s="496">
        <v>43502</v>
      </c>
      <c r="B72" s="497">
        <v>9121</v>
      </c>
      <c r="C72" s="497"/>
      <c r="D72" s="495" t="s">
        <v>403</v>
      </c>
      <c r="E72" s="201"/>
      <c r="F72" s="238"/>
    </row>
    <row r="73" spans="1:7" hidden="1" x14ac:dyDescent="0.25">
      <c r="A73" s="496">
        <v>44963</v>
      </c>
      <c r="B73" s="497">
        <v>9211</v>
      </c>
      <c r="C73" s="497"/>
      <c r="D73" s="495" t="s">
        <v>536</v>
      </c>
      <c r="E73" s="201"/>
      <c r="F73" s="238"/>
    </row>
    <row r="74" spans="1:7" hidden="1" x14ac:dyDescent="0.25">
      <c r="A74" s="496">
        <v>45694</v>
      </c>
      <c r="B74" s="497">
        <v>9121</v>
      </c>
      <c r="C74" s="497"/>
      <c r="D74" s="495" t="s">
        <v>598</v>
      </c>
      <c r="E74" s="201"/>
      <c r="F74" s="238"/>
    </row>
    <row r="75" spans="1:7" hidden="1" x14ac:dyDescent="0.25">
      <c r="A75" s="496">
        <v>7.1</v>
      </c>
      <c r="B75" s="497">
        <v>810</v>
      </c>
      <c r="C75" s="497"/>
      <c r="D75" s="495" t="s">
        <v>441</v>
      </c>
      <c r="E75" s="201"/>
      <c r="F75" s="238"/>
    </row>
    <row r="76" spans="1:7" hidden="1" x14ac:dyDescent="0.25">
      <c r="A76" s="496">
        <v>45298</v>
      </c>
      <c r="B76" s="497">
        <v>810</v>
      </c>
      <c r="C76" s="497"/>
      <c r="D76" s="495" t="s">
        <v>550</v>
      </c>
      <c r="E76" s="201"/>
      <c r="F76" s="238"/>
    </row>
    <row r="77" spans="1:7" hidden="1" x14ac:dyDescent="0.25">
      <c r="A77" s="496">
        <v>44203</v>
      </c>
      <c r="B77" s="497">
        <v>810</v>
      </c>
      <c r="C77" s="497"/>
      <c r="D77" s="495" t="s">
        <v>450</v>
      </c>
      <c r="E77" s="201"/>
      <c r="F77" s="238"/>
    </row>
    <row r="78" spans="1:7" ht="39.6" x14ac:dyDescent="0.25">
      <c r="A78" s="496">
        <v>44933</v>
      </c>
      <c r="B78" s="497">
        <v>810</v>
      </c>
      <c r="C78" s="497"/>
      <c r="D78" s="495" t="s">
        <v>537</v>
      </c>
      <c r="E78" s="201">
        <v>20000</v>
      </c>
      <c r="F78" s="649" t="s">
        <v>640</v>
      </c>
    </row>
    <row r="79" spans="1:7" hidden="1" x14ac:dyDescent="0.25">
      <c r="A79" s="496">
        <v>45298</v>
      </c>
      <c r="B79" s="497">
        <v>810</v>
      </c>
      <c r="C79" s="497"/>
      <c r="D79" s="495" t="s">
        <v>551</v>
      </c>
      <c r="E79" s="201"/>
      <c r="F79" s="238"/>
    </row>
    <row r="80" spans="1:7" hidden="1" x14ac:dyDescent="0.25">
      <c r="A80" s="496">
        <v>44203</v>
      </c>
      <c r="B80" s="497">
        <v>810</v>
      </c>
      <c r="C80" s="497"/>
      <c r="D80" s="495" t="s">
        <v>442</v>
      </c>
      <c r="E80" s="201"/>
      <c r="F80" s="238"/>
    </row>
    <row r="81" spans="1:6" hidden="1" x14ac:dyDescent="0.25">
      <c r="A81" s="496">
        <v>44203</v>
      </c>
      <c r="B81" s="497">
        <v>810</v>
      </c>
      <c r="C81" s="497"/>
      <c r="D81" s="495" t="s">
        <v>464</v>
      </c>
      <c r="E81" s="201"/>
      <c r="F81" s="238"/>
    </row>
    <row r="82" spans="1:6" hidden="1" x14ac:dyDescent="0.25">
      <c r="A82" s="496">
        <v>43472</v>
      </c>
      <c r="B82" s="497">
        <v>810</v>
      </c>
      <c r="C82" s="497"/>
      <c r="D82" s="495" t="s">
        <v>244</v>
      </c>
      <c r="E82" s="201"/>
      <c r="F82" s="238"/>
    </row>
    <row r="83" spans="1:6" hidden="1" x14ac:dyDescent="0.25">
      <c r="A83" s="491" t="s">
        <v>233</v>
      </c>
      <c r="B83" s="490">
        <v>620</v>
      </c>
      <c r="C83" s="490"/>
      <c r="D83" s="485" t="s">
        <v>242</v>
      </c>
      <c r="E83" s="201"/>
      <c r="F83" s="238"/>
    </row>
    <row r="84" spans="1:6" hidden="1" x14ac:dyDescent="0.25">
      <c r="A84" s="492">
        <v>45146</v>
      </c>
      <c r="B84" s="490">
        <v>820</v>
      </c>
      <c r="C84" s="490"/>
      <c r="D84" s="485" t="s">
        <v>538</v>
      </c>
      <c r="E84" s="201"/>
      <c r="F84" s="238"/>
    </row>
    <row r="85" spans="1:6" hidden="1" x14ac:dyDescent="0.25">
      <c r="A85" s="492">
        <v>45877</v>
      </c>
      <c r="B85" s="490">
        <v>820</v>
      </c>
      <c r="C85" s="490"/>
      <c r="D85" s="485" t="s">
        <v>600</v>
      </c>
      <c r="E85" s="201"/>
      <c r="F85" s="238"/>
    </row>
    <row r="86" spans="1:6" ht="26.4" x14ac:dyDescent="0.25">
      <c r="A86" s="492">
        <v>45877</v>
      </c>
      <c r="B86" s="490">
        <v>820</v>
      </c>
      <c r="C86" s="490"/>
      <c r="D86" s="485" t="s">
        <v>601</v>
      </c>
      <c r="E86" s="201">
        <v>16000</v>
      </c>
      <c r="F86" s="649" t="s">
        <v>641</v>
      </c>
    </row>
    <row r="87" spans="1:6" ht="26.4" x14ac:dyDescent="0.25">
      <c r="A87" s="492">
        <v>45331</v>
      </c>
      <c r="B87" s="490">
        <v>620</v>
      </c>
      <c r="C87" s="490"/>
      <c r="D87" s="485" t="s">
        <v>586</v>
      </c>
      <c r="E87" s="575">
        <v>5000</v>
      </c>
      <c r="F87" s="649" t="s">
        <v>642</v>
      </c>
    </row>
    <row r="88" spans="1:6" ht="26.4" x14ac:dyDescent="0.25">
      <c r="A88" s="491" t="s">
        <v>233</v>
      </c>
      <c r="B88" s="490">
        <v>620</v>
      </c>
      <c r="C88" s="490"/>
      <c r="D88" s="485" t="s">
        <v>243</v>
      </c>
      <c r="E88" s="201">
        <v>5000</v>
      </c>
      <c r="F88" s="649" t="s">
        <v>643</v>
      </c>
    </row>
    <row r="89" spans="1:6" hidden="1" x14ac:dyDescent="0.25">
      <c r="A89" s="491" t="s">
        <v>233</v>
      </c>
      <c r="B89" s="490">
        <v>620</v>
      </c>
      <c r="C89" s="490"/>
      <c r="D89" s="485" t="s">
        <v>524</v>
      </c>
      <c r="E89" s="201"/>
      <c r="F89" s="238"/>
    </row>
    <row r="90" spans="1:6" x14ac:dyDescent="0.25">
      <c r="A90" s="491" t="s">
        <v>233</v>
      </c>
      <c r="B90" s="490">
        <v>620</v>
      </c>
      <c r="C90" s="490"/>
      <c r="D90" s="485" t="s">
        <v>246</v>
      </c>
      <c r="E90" s="201">
        <v>10000</v>
      </c>
      <c r="F90" s="238" t="s">
        <v>644</v>
      </c>
    </row>
    <row r="91" spans="1:6" ht="12.6" customHeight="1" x14ac:dyDescent="0.25">
      <c r="A91" s="492">
        <v>42409</v>
      </c>
      <c r="B91" s="490">
        <v>620</v>
      </c>
      <c r="C91" s="490"/>
      <c r="D91" s="485" t="s">
        <v>315</v>
      </c>
      <c r="E91" s="201">
        <v>2000</v>
      </c>
      <c r="F91" s="654" t="s">
        <v>645</v>
      </c>
    </row>
    <row r="92" spans="1:6" x14ac:dyDescent="0.25">
      <c r="A92" s="492">
        <v>43505</v>
      </c>
      <c r="B92" s="490">
        <v>620</v>
      </c>
      <c r="C92" s="490"/>
      <c r="D92" s="485" t="s">
        <v>585</v>
      </c>
      <c r="E92" s="201">
        <v>5000</v>
      </c>
      <c r="F92" s="238" t="s">
        <v>646</v>
      </c>
    </row>
    <row r="93" spans="1:6" hidden="1" x14ac:dyDescent="0.25">
      <c r="A93" s="492">
        <v>43505</v>
      </c>
      <c r="B93" s="490">
        <v>620</v>
      </c>
      <c r="C93" s="490"/>
      <c r="D93" s="485" t="s">
        <v>245</v>
      </c>
      <c r="E93" s="201"/>
      <c r="F93" s="238"/>
    </row>
    <row r="94" spans="1:6" hidden="1" x14ac:dyDescent="0.25">
      <c r="A94" s="492">
        <v>43505</v>
      </c>
      <c r="B94" s="490">
        <v>660</v>
      </c>
      <c r="C94" s="490"/>
      <c r="D94" s="485" t="s">
        <v>385</v>
      </c>
      <c r="E94" s="201"/>
      <c r="F94" s="238"/>
    </row>
    <row r="95" spans="1:6" hidden="1" x14ac:dyDescent="0.25">
      <c r="A95" s="492">
        <v>44601</v>
      </c>
      <c r="B95" s="490">
        <v>660</v>
      </c>
      <c r="C95" s="490"/>
      <c r="D95" s="485" t="s">
        <v>511</v>
      </c>
      <c r="E95" s="201"/>
      <c r="F95" s="238"/>
    </row>
    <row r="96" spans="1:6" x14ac:dyDescent="0.25">
      <c r="A96" s="491" t="s">
        <v>247</v>
      </c>
      <c r="B96" s="490">
        <v>640</v>
      </c>
      <c r="C96" s="490"/>
      <c r="D96" s="485" t="s">
        <v>248</v>
      </c>
      <c r="E96" s="201">
        <v>10000</v>
      </c>
      <c r="F96" s="238" t="s">
        <v>647</v>
      </c>
    </row>
    <row r="97" spans="1:6" hidden="1" x14ac:dyDescent="0.25">
      <c r="A97" s="491" t="s">
        <v>247</v>
      </c>
      <c r="B97" s="490">
        <v>640</v>
      </c>
      <c r="C97" s="490"/>
      <c r="D97" s="485" t="s">
        <v>249</v>
      </c>
      <c r="E97" s="201"/>
      <c r="F97" s="238"/>
    </row>
    <row r="98" spans="1:6" hidden="1" x14ac:dyDescent="0.25">
      <c r="A98" s="492">
        <v>44264</v>
      </c>
      <c r="B98" s="490">
        <v>640</v>
      </c>
      <c r="C98" s="490"/>
      <c r="D98" s="485" t="s">
        <v>465</v>
      </c>
      <c r="E98" s="201"/>
      <c r="F98" s="238"/>
    </row>
    <row r="99" spans="1:6" hidden="1" x14ac:dyDescent="0.25">
      <c r="A99" s="492">
        <v>44629</v>
      </c>
      <c r="B99" s="490">
        <v>640</v>
      </c>
      <c r="C99" s="490"/>
      <c r="D99" s="485" t="s">
        <v>507</v>
      </c>
      <c r="E99" s="201"/>
      <c r="F99" s="238"/>
    </row>
    <row r="100" spans="1:6" hidden="1" x14ac:dyDescent="0.25">
      <c r="A100" s="492">
        <v>43564</v>
      </c>
      <c r="B100" s="490">
        <v>620</v>
      </c>
      <c r="C100" s="490"/>
      <c r="D100" s="485" t="s">
        <v>314</v>
      </c>
      <c r="E100" s="201"/>
      <c r="F100" s="238"/>
    </row>
    <row r="101" spans="1:6" hidden="1" x14ac:dyDescent="0.25">
      <c r="A101" s="492">
        <v>43655</v>
      </c>
      <c r="B101" s="490">
        <v>620</v>
      </c>
      <c r="C101" s="490"/>
      <c r="D101" s="485" t="s">
        <v>316</v>
      </c>
      <c r="E101" s="201"/>
      <c r="F101" s="238"/>
    </row>
    <row r="102" spans="1:6" hidden="1" x14ac:dyDescent="0.25">
      <c r="A102" s="492">
        <v>44386</v>
      </c>
      <c r="B102" s="490">
        <v>620</v>
      </c>
      <c r="C102" s="490"/>
      <c r="D102" s="485" t="s">
        <v>443</v>
      </c>
      <c r="E102" s="201"/>
      <c r="F102" s="238"/>
    </row>
    <row r="103" spans="1:6" hidden="1" x14ac:dyDescent="0.25">
      <c r="A103" s="491" t="s">
        <v>250</v>
      </c>
      <c r="B103" s="490">
        <v>320</v>
      </c>
      <c r="C103" s="490"/>
      <c r="D103" s="485" t="s">
        <v>383</v>
      </c>
      <c r="E103" s="201"/>
      <c r="F103" s="238"/>
    </row>
    <row r="104" spans="1:6" ht="39.6" x14ac:dyDescent="0.25">
      <c r="A104" s="492">
        <v>44938</v>
      </c>
      <c r="B104" s="490">
        <v>111</v>
      </c>
      <c r="C104" s="490"/>
      <c r="D104" s="485" t="s">
        <v>539</v>
      </c>
      <c r="E104" s="201">
        <v>18400</v>
      </c>
      <c r="F104" s="649" t="s">
        <v>648</v>
      </c>
    </row>
    <row r="105" spans="1:6" hidden="1" x14ac:dyDescent="0.25">
      <c r="A105" s="492">
        <v>44938</v>
      </c>
      <c r="B105" s="490">
        <v>111</v>
      </c>
      <c r="C105" s="490"/>
      <c r="D105" s="485" t="s">
        <v>526</v>
      </c>
      <c r="E105" s="201"/>
      <c r="F105" s="238"/>
    </row>
    <row r="106" spans="1:6" hidden="1" x14ac:dyDescent="0.25">
      <c r="A106" s="492">
        <v>43479</v>
      </c>
      <c r="B106" s="490">
        <v>620</v>
      </c>
      <c r="C106" s="490"/>
      <c r="D106" s="485" t="s">
        <v>326</v>
      </c>
      <c r="E106" s="200"/>
      <c r="F106" s="238"/>
    </row>
    <row r="107" spans="1:6" hidden="1" x14ac:dyDescent="0.25">
      <c r="A107" s="492">
        <v>44210</v>
      </c>
      <c r="B107" s="490">
        <v>620</v>
      </c>
      <c r="C107" s="490"/>
      <c r="D107" s="485" t="s">
        <v>444</v>
      </c>
      <c r="E107" s="200"/>
      <c r="F107" s="238"/>
    </row>
    <row r="108" spans="1:6" x14ac:dyDescent="0.25">
      <c r="A108" s="498"/>
      <c r="B108" s="487"/>
      <c r="C108" s="487"/>
      <c r="D108" s="488" t="s">
        <v>251</v>
      </c>
      <c r="E108" s="419">
        <f>SUM(E58:E107)</f>
        <v>126400</v>
      </c>
      <c r="F108" s="419"/>
    </row>
    <row r="109" spans="1:6" hidden="1" x14ac:dyDescent="0.25">
      <c r="A109" s="491" t="s">
        <v>252</v>
      </c>
      <c r="B109" s="490">
        <v>840</v>
      </c>
      <c r="C109" s="490"/>
      <c r="D109" s="485" t="s">
        <v>253</v>
      </c>
      <c r="E109" s="201"/>
      <c r="F109" s="238"/>
    </row>
    <row r="110" spans="1:6" hidden="1" x14ac:dyDescent="0.25">
      <c r="A110" s="492">
        <v>44200</v>
      </c>
      <c r="B110" s="490">
        <v>510</v>
      </c>
      <c r="C110" s="490"/>
      <c r="D110" s="485" t="s">
        <v>462</v>
      </c>
      <c r="E110" s="201"/>
      <c r="F110" s="238"/>
    </row>
    <row r="111" spans="1:6" x14ac:dyDescent="0.25">
      <c r="A111" s="492">
        <v>44200</v>
      </c>
      <c r="B111" s="490">
        <v>510</v>
      </c>
      <c r="C111" s="490"/>
      <c r="D111" s="485" t="s">
        <v>463</v>
      </c>
      <c r="E111" s="201">
        <v>15000</v>
      </c>
      <c r="F111" s="238" t="s">
        <v>649</v>
      </c>
    </row>
    <row r="112" spans="1:6" hidden="1" x14ac:dyDescent="0.25">
      <c r="A112" s="491" t="s">
        <v>240</v>
      </c>
      <c r="B112" s="490">
        <v>520</v>
      </c>
      <c r="C112" s="490"/>
      <c r="D112" s="485" t="s">
        <v>472</v>
      </c>
      <c r="E112" s="201"/>
      <c r="F112" s="238"/>
    </row>
    <row r="113" spans="1:8" hidden="1" x14ac:dyDescent="0.25">
      <c r="A113" s="492">
        <v>42404</v>
      </c>
      <c r="B113" s="490">
        <v>520</v>
      </c>
      <c r="C113" s="490"/>
      <c r="D113" s="485" t="s">
        <v>254</v>
      </c>
      <c r="E113" s="201"/>
      <c r="F113" s="238"/>
    </row>
    <row r="114" spans="1:8" ht="26.4" x14ac:dyDescent="0.25">
      <c r="A114" s="492">
        <v>42404</v>
      </c>
      <c r="B114" s="490">
        <v>520</v>
      </c>
      <c r="C114" s="490"/>
      <c r="D114" s="485" t="s">
        <v>614</v>
      </c>
      <c r="E114" s="575">
        <v>10000</v>
      </c>
      <c r="F114" s="649" t="s">
        <v>650</v>
      </c>
    </row>
    <row r="115" spans="1:8" x14ac:dyDescent="0.25">
      <c r="A115" s="492">
        <v>45326</v>
      </c>
      <c r="B115" s="490">
        <v>520</v>
      </c>
      <c r="C115" s="490"/>
      <c r="D115" s="485" t="s">
        <v>561</v>
      </c>
      <c r="E115" s="201">
        <v>98400</v>
      </c>
      <c r="F115" s="238" t="s">
        <v>651</v>
      </c>
    </row>
    <row r="116" spans="1:8" x14ac:dyDescent="0.25">
      <c r="A116" s="492">
        <v>45326</v>
      </c>
      <c r="B116" s="490">
        <v>520</v>
      </c>
      <c r="C116" s="490"/>
      <c r="D116" s="485" t="s">
        <v>667</v>
      </c>
      <c r="E116" s="575">
        <v>50000</v>
      </c>
      <c r="F116" s="238" t="s">
        <v>652</v>
      </c>
    </row>
    <row r="117" spans="1:8" hidden="1" x14ac:dyDescent="0.25">
      <c r="A117" s="499">
        <v>42374</v>
      </c>
      <c r="B117" s="490">
        <v>451</v>
      </c>
      <c r="C117" s="490"/>
      <c r="D117" s="485" t="s">
        <v>255</v>
      </c>
      <c r="E117" s="201"/>
      <c r="F117" s="238"/>
    </row>
    <row r="118" spans="1:8" hidden="1" x14ac:dyDescent="0.25">
      <c r="A118" s="492">
        <v>42374</v>
      </c>
      <c r="B118" s="490">
        <v>451</v>
      </c>
      <c r="C118" s="490"/>
      <c r="D118" s="485" t="s">
        <v>256</v>
      </c>
      <c r="E118" s="201"/>
      <c r="F118" s="238"/>
    </row>
    <row r="119" spans="1:8" ht="26.4" x14ac:dyDescent="0.25">
      <c r="A119" s="492">
        <v>42374</v>
      </c>
      <c r="B119" s="490">
        <v>451</v>
      </c>
      <c r="C119" s="490"/>
      <c r="D119" s="485" t="s">
        <v>256</v>
      </c>
      <c r="E119" s="575">
        <v>10000</v>
      </c>
      <c r="F119" s="649" t="s">
        <v>653</v>
      </c>
    </row>
    <row r="120" spans="1:8" hidden="1" x14ac:dyDescent="0.25">
      <c r="A120" s="492">
        <v>42374</v>
      </c>
      <c r="B120" s="490">
        <v>451</v>
      </c>
      <c r="C120" s="490"/>
      <c r="D120" s="485" t="s">
        <v>430</v>
      </c>
      <c r="E120" s="201"/>
      <c r="F120" s="238"/>
    </row>
    <row r="121" spans="1:8" hidden="1" x14ac:dyDescent="0.25">
      <c r="A121" s="492">
        <v>43470</v>
      </c>
      <c r="B121" s="490">
        <v>451</v>
      </c>
      <c r="C121" s="490"/>
      <c r="D121" s="485" t="s">
        <v>325</v>
      </c>
      <c r="E121" s="201"/>
      <c r="F121" s="238"/>
    </row>
    <row r="122" spans="1:8" hidden="1" x14ac:dyDescent="0.25">
      <c r="A122" s="492">
        <v>43470</v>
      </c>
      <c r="B122" s="490">
        <v>451</v>
      </c>
      <c r="C122" s="490"/>
      <c r="D122" s="485" t="s">
        <v>390</v>
      </c>
      <c r="E122" s="201"/>
      <c r="F122" s="238"/>
    </row>
    <row r="123" spans="1:8" hidden="1" x14ac:dyDescent="0.25">
      <c r="A123" s="492">
        <v>45296</v>
      </c>
      <c r="B123" s="490">
        <v>451</v>
      </c>
      <c r="C123" s="490"/>
      <c r="D123" s="485" t="s">
        <v>547</v>
      </c>
      <c r="E123" s="201"/>
      <c r="F123" s="238"/>
    </row>
    <row r="124" spans="1:8" hidden="1" x14ac:dyDescent="0.25">
      <c r="A124" s="492">
        <v>45296</v>
      </c>
      <c r="B124" s="490">
        <v>451</v>
      </c>
      <c r="C124" s="490"/>
      <c r="D124" s="485" t="s">
        <v>565</v>
      </c>
      <c r="E124" s="201"/>
      <c r="F124" s="238"/>
    </row>
    <row r="125" spans="1:8" hidden="1" x14ac:dyDescent="0.25">
      <c r="A125" s="492">
        <v>45296</v>
      </c>
      <c r="B125" s="490">
        <v>451</v>
      </c>
      <c r="C125" s="490"/>
      <c r="D125" s="485" t="s">
        <v>566</v>
      </c>
      <c r="E125" s="201"/>
      <c r="F125" s="238"/>
    </row>
    <row r="126" spans="1:8" hidden="1" x14ac:dyDescent="0.25">
      <c r="A126" s="492">
        <v>45296</v>
      </c>
      <c r="B126" s="490">
        <v>451</v>
      </c>
      <c r="C126" s="490"/>
      <c r="D126" s="485" t="s">
        <v>596</v>
      </c>
      <c r="E126" s="201"/>
      <c r="F126" s="238"/>
    </row>
    <row r="127" spans="1:8" x14ac:dyDescent="0.25">
      <c r="A127" s="492">
        <v>45662</v>
      </c>
      <c r="B127" s="490">
        <v>451</v>
      </c>
      <c r="D127" s="490" t="s">
        <v>595</v>
      </c>
      <c r="E127" s="575">
        <v>24000</v>
      </c>
      <c r="F127" s="238" t="s">
        <v>654</v>
      </c>
    </row>
    <row r="128" spans="1:8" hidden="1" x14ac:dyDescent="0.25">
      <c r="A128" s="492">
        <v>44202</v>
      </c>
      <c r="B128" s="490">
        <v>9111</v>
      </c>
      <c r="C128" s="490"/>
      <c r="D128" s="485" t="s">
        <v>548</v>
      </c>
      <c r="E128" s="201"/>
      <c r="F128" s="238"/>
      <c r="H128" s="607"/>
    </row>
    <row r="129" spans="1:8" hidden="1" x14ac:dyDescent="0.25">
      <c r="A129" s="492">
        <v>45297</v>
      </c>
      <c r="B129" s="490">
        <v>9111</v>
      </c>
      <c r="C129" s="490"/>
      <c r="D129" s="485" t="s">
        <v>549</v>
      </c>
      <c r="E129" s="201"/>
      <c r="F129" s="238"/>
      <c r="H129" s="607"/>
    </row>
    <row r="130" spans="1:8" hidden="1" x14ac:dyDescent="0.25">
      <c r="A130" s="491" t="s">
        <v>257</v>
      </c>
      <c r="B130" s="490">
        <v>9121</v>
      </c>
      <c r="C130" s="490"/>
      <c r="D130" s="485" t="s">
        <v>407</v>
      </c>
      <c r="E130" s="201"/>
      <c r="F130" s="238"/>
    </row>
    <row r="131" spans="1:8" hidden="1" x14ac:dyDescent="0.25">
      <c r="A131" s="492">
        <v>44598</v>
      </c>
      <c r="B131" s="490">
        <v>9121</v>
      </c>
      <c r="C131" s="490"/>
      <c r="D131" s="485" t="s">
        <v>500</v>
      </c>
      <c r="E131" s="201"/>
      <c r="F131" s="238"/>
    </row>
    <row r="132" spans="1:8" hidden="1" x14ac:dyDescent="0.25">
      <c r="A132" s="492">
        <v>43502</v>
      </c>
      <c r="B132" s="490">
        <v>9211</v>
      </c>
      <c r="C132" s="490"/>
      <c r="D132" s="502" t="s">
        <v>258</v>
      </c>
      <c r="E132" s="201"/>
      <c r="F132" s="238"/>
    </row>
    <row r="133" spans="1:8" hidden="1" x14ac:dyDescent="0.25">
      <c r="A133" s="492">
        <v>43502</v>
      </c>
      <c r="B133" s="490">
        <v>9211</v>
      </c>
      <c r="C133" s="490"/>
      <c r="D133" s="485" t="s">
        <v>259</v>
      </c>
      <c r="E133" s="201"/>
      <c r="F133" s="238"/>
    </row>
    <row r="134" spans="1:8" ht="27" customHeight="1" x14ac:dyDescent="0.25">
      <c r="A134" s="492">
        <v>45694</v>
      </c>
      <c r="B134" s="490">
        <v>9121</v>
      </c>
      <c r="C134" s="490"/>
      <c r="D134" s="485" t="s">
        <v>628</v>
      </c>
      <c r="E134" s="575">
        <v>8000</v>
      </c>
      <c r="F134" s="649" t="s">
        <v>669</v>
      </c>
    </row>
    <row r="135" spans="1:8" hidden="1" x14ac:dyDescent="0.25">
      <c r="A135" s="492">
        <v>44933</v>
      </c>
      <c r="B135" s="490">
        <v>810</v>
      </c>
      <c r="C135" s="490"/>
      <c r="D135" s="600" t="s">
        <v>584</v>
      </c>
      <c r="E135" s="201"/>
      <c r="F135" s="238"/>
    </row>
    <row r="136" spans="1:8" hidden="1" x14ac:dyDescent="0.25">
      <c r="A136" s="492">
        <v>44203</v>
      </c>
      <c r="B136" s="490">
        <v>810</v>
      </c>
      <c r="C136" s="490"/>
      <c r="D136" s="485" t="s">
        <v>469</v>
      </c>
      <c r="E136" s="201"/>
      <c r="F136" s="238"/>
    </row>
    <row r="137" spans="1:8" hidden="1" x14ac:dyDescent="0.25">
      <c r="A137" s="492">
        <v>43472</v>
      </c>
      <c r="B137" s="490">
        <v>810</v>
      </c>
      <c r="C137" s="490"/>
      <c r="D137" s="485" t="s">
        <v>408</v>
      </c>
      <c r="E137" s="201"/>
      <c r="F137" s="238"/>
    </row>
    <row r="138" spans="1:8" hidden="1" x14ac:dyDescent="0.25">
      <c r="A138" s="492">
        <v>43472</v>
      </c>
      <c r="B138" s="490">
        <v>810</v>
      </c>
      <c r="C138" s="490"/>
      <c r="D138" s="485" t="s">
        <v>327</v>
      </c>
      <c r="E138" s="201"/>
      <c r="F138" s="238"/>
    </row>
    <row r="139" spans="1:8" hidden="1" x14ac:dyDescent="0.25">
      <c r="A139" s="492">
        <v>43107</v>
      </c>
      <c r="B139" s="490">
        <v>810</v>
      </c>
      <c r="C139" s="490"/>
      <c r="D139" s="485" t="s">
        <v>384</v>
      </c>
      <c r="E139" s="201"/>
      <c r="F139" s="238"/>
    </row>
    <row r="140" spans="1:8" hidden="1" x14ac:dyDescent="0.25">
      <c r="A140" s="492">
        <v>44933</v>
      </c>
      <c r="B140" s="490">
        <v>810</v>
      </c>
      <c r="C140" s="490"/>
      <c r="D140" s="485" t="s">
        <v>521</v>
      </c>
      <c r="E140" s="201"/>
      <c r="F140" s="238"/>
    </row>
    <row r="141" spans="1:8" x14ac:dyDescent="0.25">
      <c r="A141" s="492">
        <v>43837</v>
      </c>
      <c r="B141" s="490">
        <v>810</v>
      </c>
      <c r="C141" s="490"/>
      <c r="D141" s="485" t="s">
        <v>623</v>
      </c>
      <c r="E141" s="201">
        <v>30000</v>
      </c>
      <c r="F141" s="238" t="s">
        <v>656</v>
      </c>
    </row>
    <row r="142" spans="1:8" ht="52.8" x14ac:dyDescent="0.25">
      <c r="A142" s="492">
        <v>43837</v>
      </c>
      <c r="B142" s="490">
        <v>810</v>
      </c>
      <c r="C142" s="490"/>
      <c r="D142" s="485" t="s">
        <v>624</v>
      </c>
      <c r="E142" s="201">
        <v>200000</v>
      </c>
      <c r="F142" s="649" t="s">
        <v>655</v>
      </c>
    </row>
    <row r="143" spans="1:8" hidden="1" x14ac:dyDescent="0.25">
      <c r="A143" s="492">
        <v>44203</v>
      </c>
      <c r="B143" s="490">
        <v>810</v>
      </c>
      <c r="C143" s="490"/>
      <c r="D143" s="485" t="s">
        <v>445</v>
      </c>
      <c r="E143" s="201"/>
      <c r="F143" s="238"/>
    </row>
    <row r="144" spans="1:8" hidden="1" x14ac:dyDescent="0.25">
      <c r="A144" s="492">
        <v>44203</v>
      </c>
      <c r="B144" s="490">
        <v>810</v>
      </c>
      <c r="C144" s="490"/>
      <c r="D144" s="485" t="s">
        <v>446</v>
      </c>
      <c r="E144" s="201"/>
      <c r="F144" s="238"/>
    </row>
    <row r="145" spans="1:11" hidden="1" x14ac:dyDescent="0.25">
      <c r="A145" s="492">
        <v>44203</v>
      </c>
      <c r="B145" s="490">
        <v>810</v>
      </c>
      <c r="C145" s="490"/>
      <c r="D145" s="485" t="s">
        <v>515</v>
      </c>
      <c r="E145" s="201"/>
      <c r="F145" s="238"/>
    </row>
    <row r="146" spans="1:11" hidden="1" x14ac:dyDescent="0.25">
      <c r="A146" s="492">
        <v>44568</v>
      </c>
      <c r="B146" s="490">
        <v>810</v>
      </c>
      <c r="C146" s="490"/>
      <c r="D146" s="485" t="s">
        <v>501</v>
      </c>
      <c r="E146" s="201"/>
      <c r="F146" s="238"/>
    </row>
    <row r="147" spans="1:11" hidden="1" x14ac:dyDescent="0.25">
      <c r="A147" s="492">
        <v>44568</v>
      </c>
      <c r="B147" s="490">
        <v>810</v>
      </c>
      <c r="C147" s="490"/>
      <c r="D147" s="485" t="s">
        <v>502</v>
      </c>
      <c r="E147" s="201"/>
      <c r="F147" s="238"/>
    </row>
    <row r="148" spans="1:11" hidden="1" x14ac:dyDescent="0.25">
      <c r="A148" s="492">
        <v>44568</v>
      </c>
      <c r="B148" s="490">
        <v>810</v>
      </c>
      <c r="C148" s="490"/>
      <c r="D148" s="485" t="s">
        <v>545</v>
      </c>
      <c r="E148" s="201"/>
      <c r="F148" s="238"/>
    </row>
    <row r="149" spans="1:11" hidden="1" x14ac:dyDescent="0.25">
      <c r="A149" s="492">
        <v>45298</v>
      </c>
      <c r="B149" s="490">
        <v>810</v>
      </c>
      <c r="C149" s="490"/>
      <c r="D149" s="485" t="s">
        <v>552</v>
      </c>
      <c r="E149" s="201"/>
      <c r="F149" s="238"/>
    </row>
    <row r="150" spans="1:11" hidden="1" x14ac:dyDescent="0.25">
      <c r="A150" s="492">
        <v>45877</v>
      </c>
      <c r="B150" s="490">
        <v>820</v>
      </c>
      <c r="C150" s="490"/>
      <c r="D150" s="485" t="s">
        <v>602</v>
      </c>
      <c r="E150" s="201"/>
      <c r="F150" s="238"/>
    </row>
    <row r="151" spans="1:11" x14ac:dyDescent="0.25">
      <c r="A151" s="492">
        <v>45664</v>
      </c>
      <c r="B151" s="490">
        <v>810</v>
      </c>
      <c r="C151" s="490"/>
      <c r="D151" s="485" t="s">
        <v>668</v>
      </c>
      <c r="E151" s="201">
        <v>70000</v>
      </c>
      <c r="F151" s="238"/>
    </row>
    <row r="152" spans="1:11" ht="26.4" x14ac:dyDescent="0.25">
      <c r="A152" s="491" t="s">
        <v>233</v>
      </c>
      <c r="B152" s="490">
        <v>620</v>
      </c>
      <c r="C152" s="490"/>
      <c r="D152" s="485" t="s">
        <v>471</v>
      </c>
      <c r="E152" s="575">
        <v>200000</v>
      </c>
      <c r="F152" s="649" t="s">
        <v>657</v>
      </c>
      <c r="G152" s="417"/>
      <c r="H152" s="417"/>
      <c r="I152" s="417"/>
      <c r="J152" s="417"/>
      <c r="K152" s="417"/>
    </row>
    <row r="153" spans="1:11" hidden="1" x14ac:dyDescent="0.25">
      <c r="A153" s="492">
        <v>45331</v>
      </c>
      <c r="B153" s="490">
        <v>620</v>
      </c>
      <c r="C153" s="490"/>
      <c r="D153" s="485" t="s">
        <v>571</v>
      </c>
      <c r="E153" s="201"/>
      <c r="F153" s="238"/>
      <c r="G153" s="417"/>
      <c r="H153" s="417"/>
      <c r="I153" s="417"/>
      <c r="J153" s="417"/>
      <c r="K153" s="417"/>
    </row>
    <row r="154" spans="1:11" hidden="1" x14ac:dyDescent="0.25">
      <c r="A154" s="491" t="s">
        <v>233</v>
      </c>
      <c r="B154" s="490">
        <v>620</v>
      </c>
      <c r="C154" s="490"/>
      <c r="D154" s="485" t="s">
        <v>260</v>
      </c>
      <c r="E154" s="201"/>
      <c r="F154" s="238"/>
      <c r="G154" s="417"/>
      <c r="H154" s="417"/>
      <c r="I154" s="417"/>
      <c r="J154" s="417"/>
      <c r="K154" s="417"/>
    </row>
    <row r="155" spans="1:11" hidden="1" x14ac:dyDescent="0.25">
      <c r="A155" s="492">
        <v>45697</v>
      </c>
      <c r="B155" s="490">
        <v>620</v>
      </c>
      <c r="C155" s="490"/>
      <c r="D155" s="485" t="s">
        <v>603</v>
      </c>
      <c r="E155" s="201"/>
      <c r="F155" s="238"/>
      <c r="G155" s="417"/>
      <c r="H155" s="417"/>
      <c r="I155" s="417"/>
      <c r="J155" s="417"/>
      <c r="K155" s="417"/>
    </row>
    <row r="156" spans="1:11" hidden="1" x14ac:dyDescent="0.25">
      <c r="A156" s="492">
        <v>42775</v>
      </c>
      <c r="B156" s="490">
        <v>620</v>
      </c>
      <c r="C156" s="490"/>
      <c r="D156" s="485" t="s">
        <v>575</v>
      </c>
      <c r="E156" s="201"/>
      <c r="F156" s="238"/>
      <c r="G156" s="417"/>
      <c r="H156" s="417"/>
    </row>
    <row r="157" spans="1:11" hidden="1" x14ac:dyDescent="0.25">
      <c r="A157" s="492">
        <v>42775</v>
      </c>
      <c r="B157" s="490">
        <v>620</v>
      </c>
      <c r="C157" s="490"/>
      <c r="D157" s="485" t="s">
        <v>410</v>
      </c>
      <c r="E157" s="201"/>
      <c r="F157" s="238"/>
      <c r="G157" s="417"/>
      <c r="H157" s="417"/>
    </row>
    <row r="158" spans="1:11" ht="26.4" x14ac:dyDescent="0.25">
      <c r="A158" s="492">
        <v>42775</v>
      </c>
      <c r="B158" s="490">
        <v>620</v>
      </c>
      <c r="C158" s="490"/>
      <c r="D158" s="485" t="s">
        <v>604</v>
      </c>
      <c r="E158" s="575">
        <v>120000</v>
      </c>
      <c r="F158" s="654" t="s">
        <v>658</v>
      </c>
      <c r="G158" s="417"/>
      <c r="H158" s="417"/>
    </row>
    <row r="159" spans="1:11" ht="18" customHeight="1" x14ac:dyDescent="0.25">
      <c r="A159" s="492">
        <v>45331</v>
      </c>
      <c r="B159" s="490">
        <v>620</v>
      </c>
      <c r="C159" s="490"/>
      <c r="D159" s="485" t="s">
        <v>574</v>
      </c>
      <c r="E159" s="201">
        <v>338703</v>
      </c>
      <c r="F159" s="749" t="s">
        <v>659</v>
      </c>
      <c r="G159" s="417"/>
      <c r="H159" s="417"/>
    </row>
    <row r="160" spans="1:11" ht="24.6" customHeight="1" x14ac:dyDescent="0.25">
      <c r="A160" s="492">
        <v>45331</v>
      </c>
      <c r="B160" s="490">
        <v>620</v>
      </c>
      <c r="C160" s="490"/>
      <c r="D160" s="485" t="s">
        <v>605</v>
      </c>
      <c r="E160" s="575">
        <v>391297</v>
      </c>
      <c r="F160" s="750"/>
      <c r="G160" s="417"/>
      <c r="H160" s="417"/>
    </row>
    <row r="161" spans="1:8" hidden="1" x14ac:dyDescent="0.25">
      <c r="A161" s="492">
        <v>44601</v>
      </c>
      <c r="B161" s="490">
        <v>620</v>
      </c>
      <c r="C161" s="490"/>
      <c r="D161" s="485" t="s">
        <v>509</v>
      </c>
      <c r="E161" s="201"/>
      <c r="F161" s="238"/>
      <c r="G161" s="417"/>
      <c r="H161" s="417"/>
    </row>
    <row r="162" spans="1:8" hidden="1" x14ac:dyDescent="0.25">
      <c r="A162" s="492">
        <v>44236</v>
      </c>
      <c r="B162" s="490">
        <v>660</v>
      </c>
      <c r="C162" s="490"/>
      <c r="D162" s="485" t="s">
        <v>473</v>
      </c>
      <c r="E162" s="201"/>
      <c r="F162" s="238"/>
      <c r="G162" s="417"/>
      <c r="H162" s="417"/>
    </row>
    <row r="163" spans="1:8" hidden="1" x14ac:dyDescent="0.25">
      <c r="A163" s="492">
        <v>44601</v>
      </c>
      <c r="B163" s="490">
        <v>660</v>
      </c>
      <c r="C163" s="490"/>
      <c r="D163" s="485" t="s">
        <v>510</v>
      </c>
      <c r="E163" s="201"/>
      <c r="F163" s="238"/>
      <c r="G163" s="417"/>
      <c r="H163" s="417"/>
    </row>
    <row r="164" spans="1:8" hidden="1" x14ac:dyDescent="0.25">
      <c r="A164" s="491" t="s">
        <v>247</v>
      </c>
      <c r="B164" s="490">
        <v>640</v>
      </c>
      <c r="C164" s="490"/>
      <c r="D164" s="485" t="s">
        <v>261</v>
      </c>
      <c r="E164" s="201"/>
      <c r="F164" s="238"/>
    </row>
    <row r="165" spans="1:8" hidden="1" x14ac:dyDescent="0.25">
      <c r="A165" s="492">
        <v>42469</v>
      </c>
      <c r="B165" s="490">
        <v>620</v>
      </c>
      <c r="C165" s="490"/>
      <c r="D165" s="485" t="s">
        <v>262</v>
      </c>
      <c r="E165" s="201"/>
      <c r="F165" s="238"/>
    </row>
    <row r="166" spans="1:8" ht="26.4" x14ac:dyDescent="0.25">
      <c r="A166" s="492">
        <v>45756</v>
      </c>
      <c r="B166" s="490">
        <v>620</v>
      </c>
      <c r="C166" s="490"/>
      <c r="D166" s="485" t="s">
        <v>608</v>
      </c>
      <c r="E166" s="575">
        <v>31900</v>
      </c>
      <c r="F166" s="649" t="s">
        <v>661</v>
      </c>
    </row>
    <row r="167" spans="1:8" ht="52.8" x14ac:dyDescent="0.25">
      <c r="A167" s="492">
        <v>45756</v>
      </c>
      <c r="B167" s="490">
        <v>620</v>
      </c>
      <c r="C167" s="490"/>
      <c r="D167" s="485" t="s">
        <v>625</v>
      </c>
      <c r="E167" s="201">
        <v>366558</v>
      </c>
      <c r="F167" s="649" t="s">
        <v>660</v>
      </c>
    </row>
    <row r="168" spans="1:8" ht="26.4" x14ac:dyDescent="0.25">
      <c r="A168" s="491" t="s">
        <v>263</v>
      </c>
      <c r="B168" s="490">
        <v>421</v>
      </c>
      <c r="C168" s="490"/>
      <c r="D168" s="485" t="s">
        <v>156</v>
      </c>
      <c r="E168" s="201">
        <v>1000</v>
      </c>
      <c r="F168" s="649" t="s">
        <v>662</v>
      </c>
    </row>
    <row r="169" spans="1:8" hidden="1" x14ac:dyDescent="0.25">
      <c r="A169" s="492">
        <v>42560</v>
      </c>
      <c r="B169" s="490">
        <v>620</v>
      </c>
      <c r="C169" s="490"/>
      <c r="D169" s="495" t="s">
        <v>395</v>
      </c>
      <c r="E169" s="201"/>
      <c r="F169" s="238"/>
    </row>
    <row r="170" spans="1:8" hidden="1" x14ac:dyDescent="0.25">
      <c r="A170" s="492">
        <v>43655</v>
      </c>
      <c r="B170" s="490">
        <v>620</v>
      </c>
      <c r="C170" s="490"/>
      <c r="D170" s="485" t="s">
        <v>386</v>
      </c>
      <c r="E170" s="201"/>
      <c r="F170" s="238"/>
    </row>
    <row r="171" spans="1:8" hidden="1" x14ac:dyDescent="0.25">
      <c r="A171" s="492">
        <v>44386</v>
      </c>
      <c r="B171" s="490">
        <v>620</v>
      </c>
      <c r="C171" s="490"/>
      <c r="D171" s="485" t="s">
        <v>480</v>
      </c>
      <c r="E171" s="201"/>
      <c r="F171" s="238"/>
    </row>
    <row r="172" spans="1:8" hidden="1" x14ac:dyDescent="0.25">
      <c r="A172" s="491" t="s">
        <v>236</v>
      </c>
      <c r="B172" s="490">
        <v>320</v>
      </c>
      <c r="C172" s="490"/>
      <c r="D172" s="485" t="s">
        <v>415</v>
      </c>
      <c r="E172" s="201"/>
      <c r="F172" s="238"/>
    </row>
    <row r="173" spans="1:8" hidden="1" x14ac:dyDescent="0.25">
      <c r="A173" s="491" t="s">
        <v>236</v>
      </c>
      <c r="B173" s="490">
        <v>320</v>
      </c>
      <c r="C173" s="490"/>
      <c r="D173" s="485" t="s">
        <v>429</v>
      </c>
      <c r="E173" s="201"/>
      <c r="F173" s="238"/>
    </row>
    <row r="174" spans="1:8" hidden="1" x14ac:dyDescent="0.25">
      <c r="A174" s="483" t="s">
        <v>236</v>
      </c>
      <c r="B174" s="484">
        <v>451</v>
      </c>
      <c r="C174" s="484"/>
      <c r="D174" s="485" t="s">
        <v>416</v>
      </c>
      <c r="E174" s="201"/>
      <c r="F174" s="238"/>
    </row>
    <row r="175" spans="1:8" hidden="1" x14ac:dyDescent="0.25">
      <c r="A175" s="491" t="s">
        <v>235</v>
      </c>
      <c r="B175" s="490">
        <v>111</v>
      </c>
      <c r="C175" s="490"/>
      <c r="D175" s="485" t="s">
        <v>503</v>
      </c>
      <c r="E175" s="201"/>
      <c r="F175" s="238"/>
    </row>
    <row r="176" spans="1:8" ht="52.8" x14ac:dyDescent="0.25">
      <c r="A176" s="491" t="s">
        <v>235</v>
      </c>
      <c r="B176" s="490">
        <v>111</v>
      </c>
      <c r="C176" s="490"/>
      <c r="D176" s="485" t="s">
        <v>528</v>
      </c>
      <c r="E176" s="575">
        <v>50000</v>
      </c>
      <c r="F176" s="649" t="s">
        <v>663</v>
      </c>
    </row>
    <row r="177" spans="1:7" hidden="1" x14ac:dyDescent="0.25">
      <c r="A177" s="492">
        <v>45669</v>
      </c>
      <c r="B177" s="490">
        <v>111</v>
      </c>
      <c r="C177" s="490"/>
      <c r="D177" s="485" t="s">
        <v>529</v>
      </c>
      <c r="E177" s="201"/>
      <c r="F177" s="238"/>
    </row>
    <row r="178" spans="1:7" hidden="1" x14ac:dyDescent="0.25">
      <c r="A178" s="492">
        <v>44938</v>
      </c>
      <c r="B178" s="490">
        <v>111</v>
      </c>
      <c r="C178" s="490"/>
      <c r="D178" s="485" t="s">
        <v>527</v>
      </c>
      <c r="E178" s="201"/>
      <c r="F178" s="238"/>
    </row>
    <row r="179" spans="1:7" hidden="1" x14ac:dyDescent="0.25">
      <c r="A179" s="492">
        <v>42383</v>
      </c>
      <c r="B179" s="490">
        <v>620</v>
      </c>
      <c r="C179" s="490"/>
      <c r="D179" s="485" t="s">
        <v>264</v>
      </c>
      <c r="E179" s="201"/>
      <c r="F179" s="238"/>
    </row>
    <row r="180" spans="1:7" hidden="1" x14ac:dyDescent="0.25">
      <c r="A180" s="492">
        <v>42383</v>
      </c>
      <c r="B180" s="490">
        <v>620</v>
      </c>
      <c r="C180" s="490"/>
      <c r="D180" s="485" t="s">
        <v>265</v>
      </c>
      <c r="E180" s="201"/>
      <c r="F180" s="238"/>
    </row>
    <row r="181" spans="1:7" hidden="1" x14ac:dyDescent="0.25">
      <c r="A181" s="492">
        <v>42383</v>
      </c>
      <c r="B181" s="490">
        <v>620</v>
      </c>
      <c r="C181" s="490"/>
      <c r="D181" s="485" t="s">
        <v>504</v>
      </c>
      <c r="E181" s="201"/>
      <c r="F181" s="238"/>
    </row>
    <row r="182" spans="1:7" hidden="1" x14ac:dyDescent="0.25">
      <c r="A182" s="492">
        <v>43479</v>
      </c>
      <c r="B182" s="490">
        <v>620</v>
      </c>
      <c r="C182" s="490"/>
      <c r="D182" s="485" t="s">
        <v>477</v>
      </c>
      <c r="E182" s="201"/>
      <c r="F182" s="238"/>
    </row>
    <row r="183" spans="1:7" hidden="1" x14ac:dyDescent="0.25">
      <c r="A183" s="492">
        <v>43479</v>
      </c>
      <c r="B183" s="490">
        <v>451</v>
      </c>
      <c r="C183" s="490"/>
      <c r="D183" s="485" t="s">
        <v>404</v>
      </c>
      <c r="E183" s="201"/>
      <c r="F183" s="238"/>
    </row>
    <row r="184" spans="1:7" ht="14.4" hidden="1" x14ac:dyDescent="0.25">
      <c r="A184" s="492">
        <v>45305</v>
      </c>
      <c r="B184" s="490">
        <v>620</v>
      </c>
      <c r="C184" s="490"/>
      <c r="D184" s="485" t="s">
        <v>562</v>
      </c>
      <c r="E184" s="200"/>
      <c r="F184" s="238"/>
      <c r="G184" s="623"/>
    </row>
    <row r="185" spans="1:7" ht="52.8" x14ac:dyDescent="0.25">
      <c r="A185" s="492">
        <v>45671</v>
      </c>
      <c r="B185" s="490">
        <v>620</v>
      </c>
      <c r="C185" s="490"/>
      <c r="D185" s="485" t="s">
        <v>626</v>
      </c>
      <c r="E185" s="200">
        <v>1024518</v>
      </c>
      <c r="F185" s="649" t="s">
        <v>664</v>
      </c>
      <c r="G185" s="623"/>
    </row>
    <row r="186" spans="1:7" ht="14.4" x14ac:dyDescent="0.25">
      <c r="A186" s="492">
        <v>45671</v>
      </c>
      <c r="B186" s="490">
        <v>620</v>
      </c>
      <c r="C186" s="490"/>
      <c r="D186" s="485" t="s">
        <v>627</v>
      </c>
      <c r="E186" s="200">
        <v>51226</v>
      </c>
      <c r="F186" s="238" t="s">
        <v>665</v>
      </c>
      <c r="G186" s="623"/>
    </row>
    <row r="187" spans="1:7" ht="14.4" x14ac:dyDescent="0.25">
      <c r="A187" s="498"/>
      <c r="B187" s="487"/>
      <c r="C187" s="487"/>
      <c r="D187" s="488" t="s">
        <v>266</v>
      </c>
      <c r="E187" s="419">
        <f>SUM(E109:E186)</f>
        <v>3090602</v>
      </c>
      <c r="F187" s="419"/>
      <c r="G187" s="623"/>
    </row>
    <row r="188" spans="1:7" x14ac:dyDescent="0.25">
      <c r="A188" s="498"/>
      <c r="B188" s="487"/>
      <c r="C188" s="487"/>
      <c r="D188" s="500" t="s">
        <v>267</v>
      </c>
      <c r="E188" s="415">
        <f>SUM(E7+E52+E57+E108+E187)</f>
        <v>3568236</v>
      </c>
      <c r="F188" s="415"/>
    </row>
    <row r="190" spans="1:7" x14ac:dyDescent="0.25">
      <c r="D190" s="527" t="s">
        <v>478</v>
      </c>
      <c r="E190" s="607">
        <f>E10+E33+E34+E87+E114+10000+E119+E127+E134+E152+E158+E160+E166+E176</f>
        <v>885197</v>
      </c>
    </row>
  </sheetData>
  <mergeCells count="1">
    <mergeCell ref="F159:F160"/>
  </mergeCells>
  <pageMargins left="0.7" right="0.7" top="0.75" bottom="0.75" header="0.3" footer="0.3"/>
  <pageSetup paperSize="9" scale="49" orientation="portrait" r:id="rId1"/>
  <rowBreaks count="1" manualBreakCount="1">
    <brk id="8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príjmy 2026-2028</vt:lpstr>
      <vt:lpstr>výdavky 2026-2028</vt:lpstr>
      <vt:lpstr>kap.výdavky 2026-2028</vt:lpstr>
      <vt:lpstr>Školstvo</vt:lpstr>
      <vt:lpstr>Bohunka</vt:lpstr>
      <vt:lpstr>koment kap.výdavky 2026-2028 </vt:lpstr>
      <vt:lpstr>'príjmy 2026-2028'!Oblasť_tlače</vt:lpstr>
      <vt:lpstr>'výdavky 2026-2028'!Oblasť_tlače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HERIBANOVÁ Daniela</dc:creator>
  <cp:lastModifiedBy>STREČANSKÁ Veronika</cp:lastModifiedBy>
  <cp:lastPrinted>2025-10-27T13:42:57Z</cp:lastPrinted>
  <dcterms:created xsi:type="dcterms:W3CDTF">2015-12-15T11:30:55Z</dcterms:created>
  <dcterms:modified xsi:type="dcterms:W3CDTF">2025-11-14T17:56:22Z</dcterms:modified>
</cp:coreProperties>
</file>