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he53588\Documents\"/>
    </mc:Choice>
  </mc:AlternateContent>
  <bookViews>
    <workbookView xWindow="0" yWindow="0" windowWidth="20490" windowHeight="8445"/>
  </bookViews>
  <sheets>
    <sheet name="príjmy 2019-2021" sheetId="1" r:id="rId1"/>
    <sheet name="výdavky 2019-2021" sheetId="2" r:id="rId2"/>
    <sheet name="kapit.výdavky 2019-2021" sheetId="6" r:id="rId3"/>
    <sheet name="Školstvo" sheetId="7" r:id="rId4"/>
    <sheet name="Bohunka" sheetId="8" r:id="rId5"/>
    <sheet name="komentár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33" i="2" l="1"/>
  <c r="M333" i="2"/>
  <c r="I56" i="1" l="1"/>
  <c r="L56" i="1"/>
  <c r="L74" i="1" s="1"/>
  <c r="K56" i="1"/>
  <c r="K74" i="1" s="1"/>
  <c r="J56" i="1"/>
  <c r="N78" i="2" l="1"/>
  <c r="O78" i="2"/>
  <c r="H65" i="7" l="1"/>
  <c r="G65" i="7"/>
  <c r="F65" i="7"/>
  <c r="E65" i="7"/>
  <c r="D65" i="7"/>
  <c r="D66" i="7" s="1"/>
  <c r="C65" i="7"/>
  <c r="B65" i="7"/>
  <c r="H58" i="7"/>
  <c r="G58" i="7"/>
  <c r="G66" i="7" s="1"/>
  <c r="F58" i="7"/>
  <c r="F66" i="7" s="1"/>
  <c r="E58" i="7"/>
  <c r="D58" i="7"/>
  <c r="C58" i="7"/>
  <c r="C66" i="7" s="1"/>
  <c r="B58" i="7"/>
  <c r="B66" i="7" s="1"/>
  <c r="H52" i="7"/>
  <c r="G52" i="7"/>
  <c r="F52" i="7"/>
  <c r="E52" i="7"/>
  <c r="E66" i="7" s="1"/>
  <c r="D52" i="7"/>
  <c r="C52" i="7"/>
  <c r="B52" i="7"/>
  <c r="H46" i="7"/>
  <c r="G46" i="7"/>
  <c r="F46" i="7"/>
  <c r="E46" i="7"/>
  <c r="D46" i="7"/>
  <c r="C46" i="7"/>
  <c r="B46" i="7"/>
  <c r="H40" i="7"/>
  <c r="H59" i="7" s="1"/>
  <c r="G40" i="7"/>
  <c r="G59" i="7" s="1"/>
  <c r="F40" i="7"/>
  <c r="E40" i="7"/>
  <c r="D40" i="7"/>
  <c r="D59" i="7" s="1"/>
  <c r="C40" i="7"/>
  <c r="C59" i="7" s="1"/>
  <c r="B40" i="7"/>
  <c r="H34" i="7"/>
  <c r="G34" i="7"/>
  <c r="F34" i="7"/>
  <c r="E34" i="7"/>
  <c r="D34" i="7"/>
  <c r="C34" i="7"/>
  <c r="B34" i="7"/>
  <c r="H28" i="7"/>
  <c r="H66" i="7" s="1"/>
  <c r="G28" i="7"/>
  <c r="F28" i="7"/>
  <c r="F59" i="7" s="1"/>
  <c r="E28" i="7"/>
  <c r="E59" i="7" s="1"/>
  <c r="D28" i="7"/>
  <c r="C28" i="7"/>
  <c r="B28" i="7"/>
  <c r="B59" i="7" s="1"/>
  <c r="H20" i="7"/>
  <c r="G20" i="7"/>
  <c r="F20" i="7"/>
  <c r="E20" i="7"/>
  <c r="D20" i="7"/>
  <c r="C20" i="7"/>
  <c r="B20" i="7"/>
  <c r="H19" i="7"/>
  <c r="G19" i="7"/>
  <c r="F19" i="7"/>
  <c r="E19" i="7"/>
  <c r="D19" i="7"/>
  <c r="C19" i="7"/>
  <c r="B19" i="7"/>
  <c r="H18" i="7"/>
  <c r="G18" i="7"/>
  <c r="F18" i="7"/>
  <c r="E18" i="7"/>
  <c r="D18" i="7"/>
  <c r="C18" i="7"/>
  <c r="B18" i="7"/>
  <c r="G82" i="9" l="1"/>
  <c r="F82" i="9"/>
  <c r="E82" i="9"/>
  <c r="G36" i="9"/>
  <c r="F36" i="9"/>
  <c r="E36" i="9"/>
  <c r="G14" i="9"/>
  <c r="F14" i="9"/>
  <c r="E14" i="9"/>
  <c r="G5" i="9"/>
  <c r="E5" i="9"/>
  <c r="F83" i="9" l="1"/>
  <c r="E83" i="9"/>
  <c r="G83" i="9"/>
  <c r="O257" i="2"/>
  <c r="N257" i="2"/>
  <c r="O251" i="2"/>
  <c r="N251" i="2"/>
  <c r="M251" i="2"/>
  <c r="C175" i="2" l="1"/>
  <c r="D175" i="2"/>
  <c r="E175" i="2"/>
  <c r="F175" i="2"/>
  <c r="G175" i="2"/>
  <c r="H175" i="2"/>
  <c r="I175" i="2"/>
  <c r="J175" i="2"/>
  <c r="K175" i="2"/>
  <c r="L175" i="2"/>
  <c r="M175" i="2"/>
  <c r="N175" i="2"/>
  <c r="O175" i="2"/>
  <c r="O141" i="2"/>
  <c r="N141" i="2"/>
  <c r="N41" i="2" l="1"/>
  <c r="M41" i="2"/>
  <c r="O333" i="2" l="1"/>
  <c r="N169" i="6"/>
  <c r="N93" i="6"/>
  <c r="M169" i="6"/>
  <c r="O276" i="2"/>
  <c r="N336" i="2"/>
  <c r="O336" i="2"/>
  <c r="O302" i="2"/>
  <c r="N302" i="2"/>
  <c r="O300" i="2"/>
  <c r="O303" i="2" s="1"/>
  <c r="N300" i="2"/>
  <c r="N303" i="2" s="1"/>
  <c r="O22" i="2" l="1"/>
  <c r="O24" i="2" s="1"/>
  <c r="N22" i="2"/>
  <c r="N24" i="2" s="1"/>
  <c r="K336" i="2" l="1"/>
  <c r="M336" i="2" l="1"/>
  <c r="H332" i="2"/>
  <c r="L336" i="2"/>
  <c r="H336" i="2"/>
  <c r="I336" i="2"/>
  <c r="J111" i="1" l="1"/>
  <c r="I111" i="1"/>
  <c r="M67" i="2" l="1"/>
  <c r="L169" i="6" l="1"/>
  <c r="L93" i="6"/>
  <c r="L30" i="6"/>
  <c r="M300" i="2"/>
  <c r="M303" i="2" l="1"/>
  <c r="N322" i="2"/>
  <c r="O322" i="2"/>
  <c r="K323" i="2"/>
  <c r="M322" i="2"/>
  <c r="L315" i="2"/>
  <c r="H311" i="2"/>
  <c r="I311" i="2"/>
  <c r="J311" i="2"/>
  <c r="K311" i="2"/>
  <c r="L311" i="2"/>
  <c r="L323" i="2" s="1"/>
  <c r="L325" i="2" s="1"/>
  <c r="M311" i="2"/>
  <c r="N311" i="2"/>
  <c r="O311" i="2"/>
  <c r="O323" i="2" l="1"/>
  <c r="O325" i="2" s="1"/>
  <c r="N323" i="2"/>
  <c r="N325" i="2" s="1"/>
  <c r="M323" i="2"/>
  <c r="M325" i="2" s="1"/>
  <c r="M292" i="2"/>
  <c r="M295" i="2" s="1"/>
  <c r="N292" i="2"/>
  <c r="N295" i="2" s="1"/>
  <c r="O292" i="2"/>
  <c r="O295" i="2" s="1"/>
  <c r="M276" i="2"/>
  <c r="N276" i="2"/>
  <c r="M257" i="2"/>
  <c r="M263" i="2"/>
  <c r="N263" i="2"/>
  <c r="N264" i="2" s="1"/>
  <c r="N266" i="2" s="1"/>
  <c r="O263" i="2"/>
  <c r="N237" i="2"/>
  <c r="O237" i="2"/>
  <c r="M237" i="2"/>
  <c r="M227" i="2"/>
  <c r="N227" i="2"/>
  <c r="O227" i="2"/>
  <c r="N199" i="2"/>
  <c r="O199" i="2"/>
  <c r="M207" i="2"/>
  <c r="M231" i="2"/>
  <c r="N231" i="2"/>
  <c r="O231" i="2"/>
  <c r="M224" i="2"/>
  <c r="N224" i="2"/>
  <c r="O224" i="2"/>
  <c r="N207" i="2"/>
  <c r="O207" i="2"/>
  <c r="M202" i="2"/>
  <c r="N202" i="2"/>
  <c r="O202" i="2"/>
  <c r="M199" i="2"/>
  <c r="M76" i="2"/>
  <c r="M78" i="2" s="1"/>
  <c r="N76" i="2"/>
  <c r="O76" i="2"/>
  <c r="M192" i="2"/>
  <c r="N192" i="2"/>
  <c r="O192" i="2"/>
  <c r="O238" i="2" s="1"/>
  <c r="O241" i="2" s="1"/>
  <c r="M36" i="2"/>
  <c r="M22" i="2"/>
  <c r="M182" i="2"/>
  <c r="N182" i="2"/>
  <c r="O182" i="2"/>
  <c r="O172" i="2"/>
  <c r="N172" i="2"/>
  <c r="M172" i="2"/>
  <c r="M168" i="2"/>
  <c r="N168" i="2"/>
  <c r="O168" i="2"/>
  <c r="M160" i="2"/>
  <c r="N160" i="2"/>
  <c r="O160" i="2"/>
  <c r="M148" i="2"/>
  <c r="N148" i="2"/>
  <c r="O148" i="2"/>
  <c r="M129" i="2"/>
  <c r="N129" i="2"/>
  <c r="N143" i="2" s="1"/>
  <c r="O129" i="2"/>
  <c r="O143" i="2" s="1"/>
  <c r="M141" i="2"/>
  <c r="N183" i="2" l="1"/>
  <c r="N185" i="2" s="1"/>
  <c r="N238" i="2"/>
  <c r="N241" i="2" s="1"/>
  <c r="O264" i="2"/>
  <c r="O266" i="2" s="1"/>
  <c r="M238" i="2"/>
  <c r="M264" i="2"/>
  <c r="M266" i="2" s="1"/>
  <c r="O183" i="2"/>
  <c r="O185" i="2" s="1"/>
  <c r="M183" i="2"/>
  <c r="M185" i="2" s="1"/>
  <c r="M143" i="2"/>
  <c r="M102" i="2"/>
  <c r="N102" i="2"/>
  <c r="N149" i="2" s="1"/>
  <c r="N151" i="2" s="1"/>
  <c r="O102" i="2"/>
  <c r="O149" i="2" s="1"/>
  <c r="O151" i="2" s="1"/>
  <c r="M87" i="2"/>
  <c r="M90" i="2" s="1"/>
  <c r="M92" i="2" s="1"/>
  <c r="N87" i="2"/>
  <c r="N90" i="2" s="1"/>
  <c r="N92" i="2" s="1"/>
  <c r="O87" i="2"/>
  <c r="O90" i="2" s="1"/>
  <c r="O92" i="2" s="1"/>
  <c r="N67" i="2"/>
  <c r="O67" i="2"/>
  <c r="N64" i="2"/>
  <c r="O64" i="2"/>
  <c r="M64" i="2"/>
  <c r="M149" i="2" l="1"/>
  <c r="M151" i="2" s="1"/>
  <c r="N58" i="2"/>
  <c r="N68" i="2" s="1"/>
  <c r="N70" i="2" s="1"/>
  <c r="O58" i="2"/>
  <c r="O68" i="2" s="1"/>
  <c r="O70" i="2" s="1"/>
  <c r="M58" i="2"/>
  <c r="M68" i="2" s="1"/>
  <c r="M70" i="2" l="1"/>
  <c r="M30" i="8"/>
  <c r="K30" i="8"/>
  <c r="J30" i="8"/>
  <c r="I30" i="8"/>
  <c r="H30" i="8"/>
  <c r="G30" i="8"/>
  <c r="F30" i="8"/>
  <c r="E30" i="8"/>
  <c r="E20" i="8"/>
  <c r="M18" i="8"/>
  <c r="M20" i="8" s="1"/>
  <c r="K18" i="8"/>
  <c r="K20" i="8" s="1"/>
  <c r="J18" i="8"/>
  <c r="J20" i="8" s="1"/>
  <c r="I18" i="8"/>
  <c r="I20" i="8" s="1"/>
  <c r="H18" i="8"/>
  <c r="H20" i="8" s="1"/>
  <c r="G18" i="8"/>
  <c r="G20" i="8" s="1"/>
  <c r="F18" i="8"/>
  <c r="F20" i="8" s="1"/>
  <c r="K169" i="6" l="1"/>
  <c r="J169" i="6"/>
  <c r="I169" i="6"/>
  <c r="H169" i="6"/>
  <c r="G169" i="6"/>
  <c r="F169" i="6"/>
  <c r="E169" i="6"/>
  <c r="K93" i="6"/>
  <c r="J93" i="6"/>
  <c r="I93" i="6"/>
  <c r="H93" i="6"/>
  <c r="G93" i="6"/>
  <c r="F93" i="6"/>
  <c r="E93" i="6"/>
  <c r="K30" i="6"/>
  <c r="I30" i="6"/>
  <c r="H30" i="6"/>
  <c r="F30" i="6"/>
  <c r="E30" i="6"/>
  <c r="L25" i="6"/>
  <c r="K25" i="6"/>
  <c r="J25" i="6"/>
  <c r="I25" i="6"/>
  <c r="H25" i="6"/>
  <c r="G25" i="6"/>
  <c r="F25" i="6"/>
  <c r="F170" i="6" s="1"/>
  <c r="E25" i="6"/>
  <c r="N5" i="6"/>
  <c r="N170" i="6" s="1"/>
  <c r="M5" i="6"/>
  <c r="M170" i="6" s="1"/>
  <c r="L5" i="6"/>
  <c r="K5" i="6"/>
  <c r="J5" i="6"/>
  <c r="I5" i="6"/>
  <c r="H5" i="6"/>
  <c r="G5" i="6"/>
  <c r="E5" i="6"/>
  <c r="L170" i="6" l="1"/>
  <c r="H170" i="6"/>
  <c r="E170" i="6"/>
  <c r="J170" i="6"/>
  <c r="I170" i="6"/>
  <c r="G170" i="6"/>
  <c r="K170" i="6"/>
  <c r="N46" i="2"/>
  <c r="O46" i="2"/>
  <c r="M46" i="2"/>
  <c r="N33" i="2"/>
  <c r="O33" i="2"/>
  <c r="O47" i="2" s="1"/>
  <c r="O49" i="2" s="1"/>
  <c r="O41" i="2"/>
  <c r="N47" i="2" l="1"/>
  <c r="N49" i="2" s="1"/>
  <c r="M33" i="2"/>
  <c r="M47" i="2" s="1"/>
  <c r="M49" i="2" s="1"/>
  <c r="L302" i="2" l="1"/>
  <c r="L303" i="2"/>
  <c r="L333" i="2" l="1"/>
  <c r="L292" i="2"/>
  <c r="L295" i="2" s="1"/>
  <c r="L280" i="2"/>
  <c r="M280" i="2"/>
  <c r="M281" i="2" s="1"/>
  <c r="M283" i="2" s="1"/>
  <c r="N280" i="2"/>
  <c r="N281" i="2" s="1"/>
  <c r="N283" i="2" s="1"/>
  <c r="O280" i="2"/>
  <c r="O281" i="2" s="1"/>
  <c r="O283" i="2" s="1"/>
  <c r="L276" i="2"/>
  <c r="L281" i="2" s="1"/>
  <c r="L283" i="2" s="1"/>
  <c r="L263" i="2"/>
  <c r="L257" i="2"/>
  <c r="L251" i="2"/>
  <c r="L227" i="2"/>
  <c r="L199" i="2"/>
  <c r="L192" i="2"/>
  <c r="L237" i="2"/>
  <c r="L231" i="2"/>
  <c r="L224" i="2"/>
  <c r="L202" i="2"/>
  <c r="L182" i="2"/>
  <c r="L172" i="2"/>
  <c r="L168" i="2"/>
  <c r="L160" i="2"/>
  <c r="L183" i="2" l="1"/>
  <c r="L264" i="2"/>
  <c r="L266" i="2" s="1"/>
  <c r="L238" i="2"/>
  <c r="L241" i="2" s="1"/>
  <c r="L185" i="2"/>
  <c r="L148" i="2"/>
  <c r="L129" i="2"/>
  <c r="L143" i="2" s="1"/>
  <c r="L102" i="2"/>
  <c r="L87" i="2"/>
  <c r="L90" i="2" s="1"/>
  <c r="L92" i="2" s="1"/>
  <c r="L76" i="2"/>
  <c r="L78" i="2" s="1"/>
  <c r="L64" i="2"/>
  <c r="L58" i="2"/>
  <c r="L46" i="2"/>
  <c r="L41" i="2"/>
  <c r="L36" i="2"/>
  <c r="L33" i="2"/>
  <c r="L22" i="2"/>
  <c r="L24" i="2" s="1"/>
  <c r="L12" i="2"/>
  <c r="L149" i="2" l="1"/>
  <c r="L151" i="2" s="1"/>
  <c r="L68" i="2"/>
  <c r="L70" i="2" s="1"/>
  <c r="L47" i="2"/>
  <c r="L49" i="2" s="1"/>
  <c r="N9" i="2"/>
  <c r="N13" i="2" s="1"/>
  <c r="O9" i="2"/>
  <c r="O13" i="2" s="1"/>
  <c r="O330" i="2" s="1"/>
  <c r="L9" i="2"/>
  <c r="L13" i="2" s="1"/>
  <c r="J333" i="2"/>
  <c r="J325" i="2"/>
  <c r="J302" i="2"/>
  <c r="J334" i="2" s="1"/>
  <c r="J336" i="2" s="1"/>
  <c r="J300" i="2"/>
  <c r="J292" i="2"/>
  <c r="J295" i="2" s="1"/>
  <c r="J280" i="2"/>
  <c r="J276" i="2"/>
  <c r="N15" i="2" l="1"/>
  <c r="N330" i="2"/>
  <c r="N332" i="2" s="1"/>
  <c r="N337" i="2" s="1"/>
  <c r="N340" i="2" s="1"/>
  <c r="O15" i="2"/>
  <c r="O332" i="2"/>
  <c r="O337" i="2" s="1"/>
  <c r="O340" i="2" s="1"/>
  <c r="L15" i="2"/>
  <c r="L330" i="2"/>
  <c r="L332" i="2" s="1"/>
  <c r="L337" i="2" s="1"/>
  <c r="L340" i="2" s="1"/>
  <c r="J281" i="2"/>
  <c r="J283" i="2" s="1"/>
  <c r="J303" i="2"/>
  <c r="J263" i="2"/>
  <c r="J257" i="2"/>
  <c r="J251" i="2"/>
  <c r="J237" i="2"/>
  <c r="J227" i="2"/>
  <c r="J224" i="2"/>
  <c r="J202" i="2"/>
  <c r="J264" i="2" l="1"/>
  <c r="J266" i="2" s="1"/>
  <c r="J73" i="1"/>
  <c r="G94" i="1" l="1"/>
  <c r="G83" i="1"/>
  <c r="L102" i="1" l="1"/>
  <c r="K102" i="1"/>
  <c r="J102" i="1"/>
  <c r="L111" i="1"/>
  <c r="K111" i="1"/>
  <c r="L73" i="1"/>
  <c r="K73" i="1"/>
  <c r="L94" i="1" l="1"/>
  <c r="L96" i="1" s="1"/>
  <c r="L113" i="1" s="1"/>
  <c r="K94" i="1"/>
  <c r="J94" i="1"/>
  <c r="L83" i="1"/>
  <c r="K83" i="1"/>
  <c r="J83" i="1"/>
  <c r="I102" i="1" l="1"/>
  <c r="I73" i="1"/>
  <c r="I94" i="1"/>
  <c r="I83" i="1"/>
  <c r="I17" i="1" l="1"/>
  <c r="I74" i="1" s="1"/>
  <c r="I96" i="1" s="1"/>
  <c r="I113" i="1" s="1"/>
  <c r="J17" i="1"/>
  <c r="J74" i="1" s="1"/>
  <c r="J96" i="1" s="1"/>
  <c r="J113" i="1" s="1"/>
  <c r="K17" i="1"/>
  <c r="K96" i="1" s="1"/>
  <c r="K113" i="1" s="1"/>
  <c r="L17" i="1"/>
  <c r="J207" i="2" l="1"/>
  <c r="J199" i="2"/>
  <c r="J192" i="2"/>
  <c r="J238" i="2" s="1"/>
  <c r="J241" i="2" s="1"/>
  <c r="J182" i="2"/>
  <c r="J172" i="2"/>
  <c r="J168" i="2"/>
  <c r="J160" i="2" l="1"/>
  <c r="J141" i="2"/>
  <c r="J148" i="2"/>
  <c r="J129" i="2"/>
  <c r="J102" i="2"/>
  <c r="J90" i="2"/>
  <c r="J92" i="2" s="1"/>
  <c r="J76" i="2"/>
  <c r="J78" i="2" s="1"/>
  <c r="J183" i="2" l="1"/>
  <c r="J185" i="2" s="1"/>
  <c r="J143" i="2"/>
  <c r="J149" i="2" s="1"/>
  <c r="J67" i="2"/>
  <c r="J64" i="2"/>
  <c r="J58" i="2"/>
  <c r="J46" i="2"/>
  <c r="J41" i="2"/>
  <c r="J36" i="2"/>
  <c r="J33" i="2"/>
  <c r="J22" i="2"/>
  <c r="J24" i="2" s="1"/>
  <c r="J151" i="2" l="1"/>
  <c r="J68" i="2"/>
  <c r="J70" i="2" s="1"/>
  <c r="J47" i="2"/>
  <c r="J49" i="2" s="1"/>
  <c r="J12" i="2"/>
  <c r="J9" i="2"/>
  <c r="J13" i="2" l="1"/>
  <c r="G102" i="1"/>
  <c r="G111" i="1"/>
  <c r="G73" i="1"/>
  <c r="G56" i="1"/>
  <c r="G17" i="1"/>
  <c r="J15" i="2" l="1"/>
  <c r="J330" i="2"/>
  <c r="J332" i="2" s="1"/>
  <c r="J337" i="2" s="1"/>
  <c r="J340" i="2" s="1"/>
  <c r="G74" i="1"/>
  <c r="G96" i="1" s="1"/>
  <c r="G113" i="1" s="1"/>
  <c r="K276" i="2" l="1"/>
  <c r="K333" i="2" l="1"/>
  <c r="H102" i="1" l="1"/>
  <c r="K257" i="2" l="1"/>
  <c r="M241" i="2" l="1"/>
  <c r="K102" i="2"/>
  <c r="K292" i="2"/>
  <c r="K33" i="2" l="1"/>
  <c r="M24" i="2" l="1"/>
  <c r="K300" i="2" l="1"/>
  <c r="M9" i="2" l="1"/>
  <c r="M13" i="2" s="1"/>
  <c r="M15" i="2" l="1"/>
  <c r="M330" i="2"/>
  <c r="M332" i="2" s="1"/>
  <c r="M337" i="2" s="1"/>
  <c r="M340" i="2" s="1"/>
  <c r="I276" i="2"/>
  <c r="I257" i="2"/>
  <c r="F102" i="1" l="1"/>
  <c r="F83" i="1"/>
  <c r="F94" i="1"/>
  <c r="F111" i="1" l="1"/>
  <c r="F73" i="1"/>
  <c r="F56" i="1"/>
  <c r="F17" i="1"/>
  <c r="F74" i="1" l="1"/>
  <c r="F96" i="1" s="1"/>
  <c r="F113" i="1" s="1"/>
  <c r="K87" i="2" l="1"/>
  <c r="K90" i="2" s="1"/>
  <c r="K92" i="2" s="1"/>
  <c r="K224" i="2" l="1"/>
  <c r="K207" i="2"/>
  <c r="K202" i="2"/>
  <c r="K263" i="2"/>
  <c r="K295" i="2"/>
  <c r="K325" i="2"/>
  <c r="K302" i="2" l="1"/>
  <c r="K303" i="2" l="1"/>
  <c r="K237" i="2"/>
  <c r="K231" i="2"/>
  <c r="K227" i="2"/>
  <c r="K251" i="2" l="1"/>
  <c r="K264" i="2" l="1"/>
  <c r="K266" i="2" s="1"/>
  <c r="E94" i="1" l="1"/>
  <c r="H94" i="1"/>
  <c r="H73" i="1"/>
  <c r="K199" i="2" l="1"/>
  <c r="K148" i="2" l="1"/>
  <c r="K192" i="2" l="1"/>
  <c r="K238" i="2" s="1"/>
  <c r="K241" i="2" s="1"/>
  <c r="K172" i="2"/>
  <c r="K168" i="2"/>
  <c r="K160" i="2"/>
  <c r="K280" i="2"/>
  <c r="K281" i="2" s="1"/>
  <c r="K283" i="2" s="1"/>
  <c r="K76" i="2" l="1"/>
  <c r="K78" i="2" s="1"/>
  <c r="K67" i="2"/>
  <c r="K64" i="2"/>
  <c r="K58" i="2"/>
  <c r="K182" i="2"/>
  <c r="K183" i="2" s="1"/>
  <c r="K185" i="2" l="1"/>
  <c r="K68" i="2"/>
  <c r="K36" i="2"/>
  <c r="K70" i="2" l="1"/>
  <c r="K129" i="2"/>
  <c r="K46" i="2"/>
  <c r="K41" i="2"/>
  <c r="K47" i="2" l="1"/>
  <c r="K49" i="2" s="1"/>
  <c r="K143" i="2"/>
  <c r="K149" i="2" s="1"/>
  <c r="K151" i="2" s="1"/>
  <c r="K22" i="2"/>
  <c r="K12" i="2"/>
  <c r="K9" i="2"/>
  <c r="K24" i="2" l="1"/>
  <c r="K13" i="2"/>
  <c r="K330" i="2" s="1"/>
  <c r="K332" i="2" s="1"/>
  <c r="K337" i="2" s="1"/>
  <c r="K340" i="2" s="1"/>
  <c r="I67" i="2"/>
  <c r="I333" i="2"/>
  <c r="K15" i="2" l="1"/>
  <c r="H333" i="2"/>
  <c r="H337" i="2" s="1"/>
  <c r="H340" i="2" s="1"/>
  <c r="H325" i="2"/>
  <c r="H302" i="2"/>
  <c r="H300" i="2"/>
  <c r="H292" i="2"/>
  <c r="H295" i="2" s="1"/>
  <c r="H280" i="2"/>
  <c r="H276" i="2"/>
  <c r="H281" i="2" l="1"/>
  <c r="H283" i="2" s="1"/>
  <c r="H303" i="2"/>
  <c r="H263" i="2"/>
  <c r="H257" i="2"/>
  <c r="H251" i="2"/>
  <c r="H237" i="2"/>
  <c r="H227" i="2"/>
  <c r="H224" i="2"/>
  <c r="H207" i="2"/>
  <c r="H202" i="2"/>
  <c r="H199" i="2"/>
  <c r="H192" i="2"/>
  <c r="H168" i="2"/>
  <c r="H238" i="2" l="1"/>
  <c r="H241" i="2" s="1"/>
  <c r="H264" i="2"/>
  <c r="H266" i="2" s="1"/>
  <c r="H182" i="2"/>
  <c r="H172" i="2"/>
  <c r="H160" i="2"/>
  <c r="H148" i="2"/>
  <c r="H129" i="2"/>
  <c r="H102" i="2"/>
  <c r="H90" i="2"/>
  <c r="H92" i="2" s="1"/>
  <c r="H76" i="2"/>
  <c r="H78" i="2" s="1"/>
  <c r="H64" i="2"/>
  <c r="H58" i="2"/>
  <c r="H46" i="2"/>
  <c r="H183" i="2" l="1"/>
  <c r="H70" i="2"/>
  <c r="H141" i="2"/>
  <c r="H143" i="2" s="1"/>
  <c r="H149" i="2" s="1"/>
  <c r="H151" i="2" s="1"/>
  <c r="H185" i="2"/>
  <c r="H68" i="2"/>
  <c r="H41" i="2"/>
  <c r="H36" i="2"/>
  <c r="H33" i="2"/>
  <c r="H22" i="2"/>
  <c r="H24" i="2" s="1"/>
  <c r="H83" i="1"/>
  <c r="H47" i="2" l="1"/>
  <c r="H49" i="2" s="1"/>
  <c r="H56" i="1" l="1"/>
  <c r="H17" i="1" l="1"/>
  <c r="H74" i="1" s="1"/>
  <c r="H96" i="1" s="1"/>
  <c r="H113" i="1" s="1"/>
  <c r="H9" i="2" l="1"/>
  <c r="E73" i="1"/>
  <c r="E56" i="1"/>
  <c r="E111" i="1"/>
  <c r="E102" i="1"/>
  <c r="E17" i="1"/>
  <c r="E74" i="1" l="1"/>
  <c r="E96" i="1" s="1"/>
  <c r="E113" i="1" s="1"/>
  <c r="G333" i="2"/>
  <c r="F333" i="2"/>
  <c r="E333" i="2"/>
  <c r="D333" i="2"/>
  <c r="C333" i="2"/>
  <c r="I325" i="2"/>
  <c r="G323" i="2"/>
  <c r="G325" i="2" s="1"/>
  <c r="F323" i="2"/>
  <c r="F325" i="2" s="1"/>
  <c r="E323" i="2"/>
  <c r="E325" i="2" s="1"/>
  <c r="D323" i="2"/>
  <c r="D325" i="2" s="1"/>
  <c r="C323" i="2"/>
  <c r="C325" i="2" s="1"/>
  <c r="I302" i="2"/>
  <c r="G302" i="2"/>
  <c r="G334" i="2" s="1"/>
  <c r="F302" i="2"/>
  <c r="F334" i="2" s="1"/>
  <c r="E302" i="2"/>
  <c r="E334" i="2" s="1"/>
  <c r="D302" i="2"/>
  <c r="D334" i="2" s="1"/>
  <c r="C302" i="2"/>
  <c r="C334" i="2" s="1"/>
  <c r="I300" i="2"/>
  <c r="G300" i="2"/>
  <c r="F300" i="2"/>
  <c r="E300" i="2"/>
  <c r="D300" i="2"/>
  <c r="C300" i="2"/>
  <c r="I292" i="2"/>
  <c r="I295" i="2" s="1"/>
  <c r="G292" i="2"/>
  <c r="G295" i="2" s="1"/>
  <c r="F292" i="2"/>
  <c r="F295" i="2" s="1"/>
  <c r="E292" i="2"/>
  <c r="E295" i="2" s="1"/>
  <c r="D292" i="2"/>
  <c r="D295" i="2" s="1"/>
  <c r="C292" i="2"/>
  <c r="C295" i="2" s="1"/>
  <c r="I280" i="2"/>
  <c r="G280" i="2"/>
  <c r="F280" i="2"/>
  <c r="E280" i="2"/>
  <c r="D280" i="2"/>
  <c r="G276" i="2"/>
  <c r="G281" i="2" s="1"/>
  <c r="G283" i="2" s="1"/>
  <c r="F276" i="2"/>
  <c r="F281" i="2" s="1"/>
  <c r="E276" i="2"/>
  <c r="D276" i="2"/>
  <c r="C276" i="2"/>
  <c r="C281" i="2" s="1"/>
  <c r="C283" i="2" s="1"/>
  <c r="I263" i="2"/>
  <c r="G263" i="2"/>
  <c r="F263" i="2"/>
  <c r="E263" i="2"/>
  <c r="D263" i="2"/>
  <c r="C263" i="2"/>
  <c r="G257" i="2"/>
  <c r="F257" i="2"/>
  <c r="E257" i="2"/>
  <c r="D257" i="2"/>
  <c r="C257" i="2"/>
  <c r="I251" i="2"/>
  <c r="G251" i="2"/>
  <c r="F251" i="2"/>
  <c r="E251" i="2"/>
  <c r="D251" i="2"/>
  <c r="C251" i="2"/>
  <c r="I237" i="2"/>
  <c r="G237" i="2"/>
  <c r="F237" i="2"/>
  <c r="E237" i="2"/>
  <c r="D237" i="2"/>
  <c r="C237" i="2"/>
  <c r="I231" i="2"/>
  <c r="G231" i="2"/>
  <c r="F231" i="2"/>
  <c r="E231" i="2"/>
  <c r="D231" i="2"/>
  <c r="C231" i="2"/>
  <c r="I227" i="2"/>
  <c r="G227" i="2"/>
  <c r="F227" i="2"/>
  <c r="E227" i="2"/>
  <c r="D227" i="2"/>
  <c r="C227" i="2"/>
  <c r="I224" i="2"/>
  <c r="G224" i="2"/>
  <c r="F224" i="2"/>
  <c r="E224" i="2"/>
  <c r="D224" i="2"/>
  <c r="C224" i="2"/>
  <c r="I207" i="2"/>
  <c r="E207" i="2"/>
  <c r="D207" i="2"/>
  <c r="C207" i="2"/>
  <c r="I202" i="2"/>
  <c r="G202" i="2"/>
  <c r="F202" i="2"/>
  <c r="E202" i="2"/>
  <c r="D202" i="2"/>
  <c r="C202" i="2"/>
  <c r="I199" i="2"/>
  <c r="G199" i="2"/>
  <c r="F199" i="2"/>
  <c r="E199" i="2"/>
  <c r="D199" i="2"/>
  <c r="C199" i="2"/>
  <c r="I192" i="2"/>
  <c r="G192" i="2"/>
  <c r="F192" i="2"/>
  <c r="E192" i="2"/>
  <c r="D192" i="2"/>
  <c r="C192" i="2"/>
  <c r="I182" i="2"/>
  <c r="G182" i="2"/>
  <c r="F182" i="2"/>
  <c r="E182" i="2"/>
  <c r="D182" i="2"/>
  <c r="C182" i="2"/>
  <c r="I172" i="2"/>
  <c r="G172" i="2"/>
  <c r="F172" i="2"/>
  <c r="E172" i="2"/>
  <c r="D172" i="2"/>
  <c r="C172" i="2"/>
  <c r="I168" i="2"/>
  <c r="G168" i="2"/>
  <c r="F168" i="2"/>
  <c r="E168" i="2"/>
  <c r="D168" i="2"/>
  <c r="C168" i="2"/>
  <c r="I160" i="2"/>
  <c r="G160" i="2"/>
  <c r="F160" i="2"/>
  <c r="E160" i="2"/>
  <c r="D160" i="2"/>
  <c r="C160" i="2"/>
  <c r="I148" i="2"/>
  <c r="G148" i="2"/>
  <c r="F148" i="2"/>
  <c r="E148" i="2"/>
  <c r="D148" i="2"/>
  <c r="C148" i="2"/>
  <c r="I129" i="2"/>
  <c r="G129" i="2"/>
  <c r="F129" i="2"/>
  <c r="E129" i="2"/>
  <c r="D129" i="2"/>
  <c r="C129" i="2"/>
  <c r="G110" i="2"/>
  <c r="F110" i="2"/>
  <c r="E110" i="2"/>
  <c r="D110" i="2"/>
  <c r="C110" i="2"/>
  <c r="G108" i="2"/>
  <c r="F108" i="2"/>
  <c r="E108" i="2"/>
  <c r="D108" i="2"/>
  <c r="C108" i="2"/>
  <c r="G105" i="2"/>
  <c r="F105" i="2"/>
  <c r="E105" i="2"/>
  <c r="D105" i="2"/>
  <c r="C105" i="2"/>
  <c r="I102" i="2"/>
  <c r="G102" i="2"/>
  <c r="F102" i="2"/>
  <c r="E102" i="2"/>
  <c r="D102" i="2"/>
  <c r="C102" i="2"/>
  <c r="I87" i="2"/>
  <c r="I90" i="2" s="1"/>
  <c r="I92" i="2" s="1"/>
  <c r="G87" i="2"/>
  <c r="G90" i="2" s="1"/>
  <c r="G92" i="2" s="1"/>
  <c r="F87" i="2"/>
  <c r="F90" i="2" s="1"/>
  <c r="F92" i="2" s="1"/>
  <c r="E87" i="2"/>
  <c r="E90" i="2" s="1"/>
  <c r="E92" i="2" s="1"/>
  <c r="D87" i="2"/>
  <c r="D90" i="2" s="1"/>
  <c r="D92" i="2" s="1"/>
  <c r="C87" i="2"/>
  <c r="C90" i="2" s="1"/>
  <c r="C92" i="2" s="1"/>
  <c r="I76" i="2"/>
  <c r="I78" i="2" s="1"/>
  <c r="G76" i="2"/>
  <c r="G78" i="2" s="1"/>
  <c r="F76" i="2"/>
  <c r="F78" i="2" s="1"/>
  <c r="E76" i="2"/>
  <c r="E78" i="2" s="1"/>
  <c r="D76" i="2"/>
  <c r="D78" i="2" s="1"/>
  <c r="C76" i="2"/>
  <c r="C78" i="2" s="1"/>
  <c r="G67" i="2"/>
  <c r="F67" i="2"/>
  <c r="E67" i="2"/>
  <c r="D67" i="2"/>
  <c r="C67" i="2"/>
  <c r="I64" i="2"/>
  <c r="G64" i="2"/>
  <c r="F64" i="2"/>
  <c r="E64" i="2"/>
  <c r="D64" i="2"/>
  <c r="C64" i="2"/>
  <c r="I58" i="2"/>
  <c r="G58" i="2"/>
  <c r="F58" i="2"/>
  <c r="E58" i="2"/>
  <c r="D58" i="2"/>
  <c r="C58" i="2"/>
  <c r="I46" i="2"/>
  <c r="G46" i="2"/>
  <c r="F46" i="2"/>
  <c r="E46" i="2"/>
  <c r="D46" i="2"/>
  <c r="C46" i="2"/>
  <c r="I41" i="2"/>
  <c r="G41" i="2"/>
  <c r="F41" i="2"/>
  <c r="E41" i="2"/>
  <c r="D41" i="2"/>
  <c r="C41" i="2"/>
  <c r="I36" i="2"/>
  <c r="G36" i="2"/>
  <c r="F36" i="2"/>
  <c r="E36" i="2"/>
  <c r="D36" i="2"/>
  <c r="C36" i="2"/>
  <c r="I33" i="2"/>
  <c r="G33" i="2"/>
  <c r="F33" i="2"/>
  <c r="E33" i="2"/>
  <c r="D33" i="2"/>
  <c r="C33" i="2"/>
  <c r="I22" i="2"/>
  <c r="I24" i="2" s="1"/>
  <c r="G22" i="2"/>
  <c r="G24" i="2" s="1"/>
  <c r="F22" i="2"/>
  <c r="F24" i="2" s="1"/>
  <c r="E22" i="2"/>
  <c r="E24" i="2" s="1"/>
  <c r="D22" i="2"/>
  <c r="D24" i="2" s="1"/>
  <c r="C22" i="2"/>
  <c r="C24" i="2" s="1"/>
  <c r="H12" i="2"/>
  <c r="H13" i="2" s="1"/>
  <c r="E12" i="2"/>
  <c r="C12" i="2"/>
  <c r="I9" i="2"/>
  <c r="I13" i="2" s="1"/>
  <c r="G9" i="2"/>
  <c r="G13" i="2" s="1"/>
  <c r="G15" i="2" s="1"/>
  <c r="F9" i="2"/>
  <c r="F13" i="2" s="1"/>
  <c r="E9" i="2"/>
  <c r="D9" i="2"/>
  <c r="D13" i="2" s="1"/>
  <c r="C9" i="2"/>
  <c r="I183" i="2" l="1"/>
  <c r="F283" i="2"/>
  <c r="C68" i="2"/>
  <c r="C70" i="2" s="1"/>
  <c r="I68" i="2"/>
  <c r="I70" i="2" s="1"/>
  <c r="I264" i="2"/>
  <c r="I266" i="2" s="1"/>
  <c r="F143" i="2"/>
  <c r="F149" i="2" s="1"/>
  <c r="F151" i="2" s="1"/>
  <c r="I15" i="2"/>
  <c r="E47" i="2"/>
  <c r="E49" i="2" s="1"/>
  <c r="E264" i="2"/>
  <c r="E266" i="2" s="1"/>
  <c r="H15" i="2"/>
  <c r="G183" i="2"/>
  <c r="G185" i="2" s="1"/>
  <c r="F68" i="2"/>
  <c r="F70" i="2" s="1"/>
  <c r="C13" i="2"/>
  <c r="D68" i="2"/>
  <c r="D70" i="2" s="1"/>
  <c r="D238" i="2"/>
  <c r="D241" i="2" s="1"/>
  <c r="G238" i="2"/>
  <c r="G241" i="2" s="1"/>
  <c r="F264" i="2"/>
  <c r="F266" i="2" s="1"/>
  <c r="F303" i="2"/>
  <c r="D47" i="2"/>
  <c r="D49" i="2" s="1"/>
  <c r="D143" i="2"/>
  <c r="D149" i="2" s="1"/>
  <c r="I143" i="2"/>
  <c r="I149" i="2" s="1"/>
  <c r="I151" i="2" s="1"/>
  <c r="F183" i="2"/>
  <c r="F185" i="2" s="1"/>
  <c r="D264" i="2"/>
  <c r="D266" i="2" s="1"/>
  <c r="G264" i="2"/>
  <c r="G266" i="2" s="1"/>
  <c r="E281" i="2"/>
  <c r="E283" i="2" s="1"/>
  <c r="D281" i="2"/>
  <c r="D283" i="2" s="1"/>
  <c r="D303" i="2"/>
  <c r="G303" i="2"/>
  <c r="G143" i="2"/>
  <c r="G149" i="2" s="1"/>
  <c r="G151" i="2" s="1"/>
  <c r="C238" i="2"/>
  <c r="C241" i="2" s="1"/>
  <c r="E303" i="2"/>
  <c r="I47" i="2"/>
  <c r="I49" i="2" s="1"/>
  <c r="C47" i="2"/>
  <c r="C49" i="2" s="1"/>
  <c r="E143" i="2"/>
  <c r="E149" i="2" s="1"/>
  <c r="E151" i="2" s="1"/>
  <c r="E238" i="2"/>
  <c r="E241" i="2" s="1"/>
  <c r="C143" i="2"/>
  <c r="C149" i="2" s="1"/>
  <c r="I185" i="2"/>
  <c r="D183" i="2"/>
  <c r="D185" i="2" s="1"/>
  <c r="I303" i="2"/>
  <c r="E13" i="2"/>
  <c r="E15" i="2" s="1"/>
  <c r="F47" i="2"/>
  <c r="F49" i="2" s="1"/>
  <c r="E68" i="2"/>
  <c r="E70" i="2" s="1"/>
  <c r="C183" i="2"/>
  <c r="C185" i="2" s="1"/>
  <c r="E183" i="2"/>
  <c r="E185" i="2" s="1"/>
  <c r="C264" i="2"/>
  <c r="C266" i="2" s="1"/>
  <c r="C303" i="2"/>
  <c r="I238" i="2"/>
  <c r="F15" i="2"/>
  <c r="C15" i="2"/>
  <c r="D15" i="2"/>
  <c r="G47" i="2"/>
  <c r="G49" i="2" s="1"/>
  <c r="F238" i="2"/>
  <c r="F241" i="2" s="1"/>
  <c r="I281" i="2"/>
  <c r="I283" i="2" s="1"/>
  <c r="I330" i="2" l="1"/>
  <c r="I332" i="2" s="1"/>
  <c r="I337" i="2" s="1"/>
  <c r="I340" i="2" s="1"/>
  <c r="G68" i="2"/>
  <c r="G70" i="2" s="1"/>
  <c r="D151" i="2"/>
  <c r="D330" i="2"/>
  <c r="D337" i="2" s="1"/>
  <c r="D340" i="2" s="1"/>
  <c r="C151" i="2"/>
  <c r="C330" i="2"/>
  <c r="C337" i="2" s="1"/>
  <c r="C340" i="2" s="1"/>
  <c r="E330" i="2"/>
  <c r="E337" i="2" s="1"/>
  <c r="E340" i="2" s="1"/>
  <c r="I241" i="2"/>
  <c r="F330" i="2"/>
  <c r="F337" i="2" s="1"/>
  <c r="F340" i="2" s="1"/>
  <c r="G330" i="2" l="1"/>
  <c r="G337" i="2" s="1"/>
  <c r="G340" i="2" s="1"/>
</calcChain>
</file>

<file path=xl/sharedStrings.xml><?xml version="1.0" encoding="utf-8"?>
<sst xmlns="http://schemas.openxmlformats.org/spreadsheetml/2006/main" count="1509" uniqueCount="640">
  <si>
    <t xml:space="preserve">OBEC JASLOVSKÉ BOHUNICE </t>
  </si>
  <si>
    <t xml:space="preserve">Príjmová časť v EUR </t>
  </si>
  <si>
    <t>Bežné príjmy</t>
  </si>
  <si>
    <t>rok 2013</t>
  </si>
  <si>
    <t>rok 2015</t>
  </si>
  <si>
    <t>rok 2016</t>
  </si>
  <si>
    <t>rok 2017</t>
  </si>
  <si>
    <t>rok 2018</t>
  </si>
  <si>
    <t>položka</t>
  </si>
  <si>
    <t>100 - Daňové príjmy</t>
  </si>
  <si>
    <t>plnenie</t>
  </si>
  <si>
    <t>rozpočet</t>
  </si>
  <si>
    <t xml:space="preserve">predpoklad </t>
  </si>
  <si>
    <t>Výnos dane z príjmov územnej samospráve</t>
  </si>
  <si>
    <t>Daň z pozemkov</t>
  </si>
  <si>
    <t>Daň zo stavieb</t>
  </si>
  <si>
    <t>Daň z bytov</t>
  </si>
  <si>
    <t>Daň za psa</t>
  </si>
  <si>
    <t>Daň za zábav. hracie prístroje</t>
  </si>
  <si>
    <t>Daň za ubytovanie</t>
  </si>
  <si>
    <t>Daň za užívanie verejného priestranstva</t>
  </si>
  <si>
    <t>Daň za umiestnenie jadrového zariadenia</t>
  </si>
  <si>
    <t>Daňové príjmy spolu</t>
  </si>
  <si>
    <t>200 - Nedaňové príjmy</t>
  </si>
  <si>
    <t>Príjmy z prenajatých pozemkov</t>
  </si>
  <si>
    <t>Cintorínsky poplatok (prenájom hrobových miest)</t>
  </si>
  <si>
    <t>z prenajatých budov  (NP a garáže)</t>
  </si>
  <si>
    <t>z prenajatých bytov - nájomné</t>
  </si>
  <si>
    <t xml:space="preserve">                                - poplatky za služby</t>
  </si>
  <si>
    <t xml:space="preserve">                                - fond opráv a údržby</t>
  </si>
  <si>
    <t>Príjmy z prenajatých zariadení</t>
  </si>
  <si>
    <t>Správne poplatky</t>
  </si>
  <si>
    <t>Pokuty a penále</t>
  </si>
  <si>
    <t>Stočné, vodné</t>
  </si>
  <si>
    <t>Za reláciu v MR, zápisné, kopírovacie práce</t>
  </si>
  <si>
    <t>Za opatrovateľskú službu</t>
  </si>
  <si>
    <t>Poplatok za športové zariadenia</t>
  </si>
  <si>
    <t>predpoklad</t>
  </si>
  <si>
    <t>Poplatok za pripojenie TKR</t>
  </si>
  <si>
    <t>Vstupné kultúrne podujatia, ostatné poplatky</t>
  </si>
  <si>
    <t>Služby Dom smútku</t>
  </si>
  <si>
    <t>Recyklačný fond</t>
  </si>
  <si>
    <t>Príjmy z preúčtovania energií, ostatné príjmy</t>
  </si>
  <si>
    <t>Platby za stravné /zamestnanci a sociálny fond/</t>
  </si>
  <si>
    <t>Výťažok lotérií, poistné plnenie,vratky,dobropisy</t>
  </si>
  <si>
    <t>Nedaňové príjmy spolu</t>
  </si>
  <si>
    <t>311 - Tuzemské bežné granty</t>
  </si>
  <si>
    <t>312 - Granty a transfery zo ŠR/EFRR</t>
  </si>
  <si>
    <t>Transfer -deti hmotná núdza- stravovanie, šk.potreby</t>
  </si>
  <si>
    <t>Transfer rodinné prídavky</t>
  </si>
  <si>
    <t>Transfer zo ŠR - ÚPSVaR</t>
  </si>
  <si>
    <t>Transfer ESF-ÚPSVaR</t>
  </si>
  <si>
    <r>
      <t>T</t>
    </r>
    <r>
      <rPr>
        <sz val="12"/>
        <rFont val="Arial"/>
        <family val="2"/>
        <charset val="238"/>
      </rPr>
      <t>uz.bežné granty zo ŚR</t>
    </r>
  </si>
  <si>
    <t>Transfery na ŽP a stavebný poriadok</t>
  </si>
  <si>
    <t>Transfer na matričnú činnosť</t>
  </si>
  <si>
    <t>Transfer na register obyvateľov</t>
  </si>
  <si>
    <t xml:space="preserve">Transfer  zo ŠR na voľby </t>
  </si>
  <si>
    <t>Transfer na DVP CO</t>
  </si>
  <si>
    <t>Bežné granty a transfery zo ŠR/EFspolu</t>
  </si>
  <si>
    <t>Bežné príjmy obce spolu</t>
  </si>
  <si>
    <t>Zariadenie pre seniorov BOHUNKA</t>
  </si>
  <si>
    <t>Transfer zo ŠR</t>
  </si>
  <si>
    <t xml:space="preserve">Vlastné príjmy </t>
  </si>
  <si>
    <t xml:space="preserve">Bežné príjmy ZPS spolu </t>
  </si>
  <si>
    <t>Školstvo</t>
  </si>
  <si>
    <t>Školstvo -  vlastné príjmy ZŠ, MŠ</t>
  </si>
  <si>
    <t>Školstvo - vlastné príjmy ZUŠ</t>
  </si>
  <si>
    <t>Bežné príjmy školstvo spolu</t>
  </si>
  <si>
    <t>BP obce spolu so školstvom a ZPS</t>
  </si>
  <si>
    <t>Kapitálové príjmy</t>
  </si>
  <si>
    <t>Príjmy z predaja kap. Majetku</t>
  </si>
  <si>
    <t>Kapitálový transfer ŠR alebo EÚ</t>
  </si>
  <si>
    <t>Kapitálové príjmy spolu</t>
  </si>
  <si>
    <t>Finančné operácie</t>
  </si>
  <si>
    <t>Úver</t>
  </si>
  <si>
    <t>Prevod z rezervného fondu</t>
  </si>
  <si>
    <t>Prevod z Fondu opráv</t>
  </si>
  <si>
    <t xml:space="preserve">Finančné operácie spolu </t>
  </si>
  <si>
    <t>Príjmy spolu</t>
  </si>
  <si>
    <t>OBEC JASLOVSKÉ BOHUNICE- Výdavková časť v EUR</t>
  </si>
  <si>
    <t>Program 1 - Plánovanie, manažment a kontrola</t>
  </si>
  <si>
    <t>čerpanie</t>
  </si>
  <si>
    <t xml:space="preserve">rozpočet </t>
  </si>
  <si>
    <t>rok 2011</t>
  </si>
  <si>
    <t xml:space="preserve">Podprogram 1.1 </t>
  </si>
  <si>
    <t>Manažment obce</t>
  </si>
  <si>
    <t>Mzdy a platy</t>
  </si>
  <si>
    <t>Poistné</t>
  </si>
  <si>
    <t>Tovary a služby</t>
  </si>
  <si>
    <t>Transfery a dotácie</t>
  </si>
  <si>
    <t>Spolu podprogram 1.1</t>
  </si>
  <si>
    <t xml:space="preserve">Podprogram 1.2 </t>
  </si>
  <si>
    <t>Členstvo obce v združeniach</t>
  </si>
  <si>
    <t>Spolu podprogram 1.2</t>
  </si>
  <si>
    <t xml:space="preserve">Bežné výdavky P1 </t>
  </si>
  <si>
    <t xml:space="preserve">Kapitálové výdavky P1 </t>
  </si>
  <si>
    <t xml:space="preserve">Program 1 spolu </t>
  </si>
  <si>
    <t>Program 2 - Propagácia a marketing</t>
  </si>
  <si>
    <t xml:space="preserve">čerpanie </t>
  </si>
  <si>
    <t>rok 2012</t>
  </si>
  <si>
    <t xml:space="preserve">Bežné výdavky P2 </t>
  </si>
  <si>
    <t xml:space="preserve">Kapitálové výdavky P2 </t>
  </si>
  <si>
    <t>Program 2 spolu</t>
  </si>
  <si>
    <t>Program 3 - Služby občanom</t>
  </si>
  <si>
    <t xml:space="preserve">Podprogram 3.1 </t>
  </si>
  <si>
    <t>Cintorínske služby</t>
  </si>
  <si>
    <t>Príspevok na pohreb</t>
  </si>
  <si>
    <t>Spolu podprogram 3.1</t>
  </si>
  <si>
    <t xml:space="preserve">Podprogram 3.2 </t>
  </si>
  <si>
    <t>Spoločný obecný úrad</t>
  </si>
  <si>
    <t>Spolu podprogram 3.2</t>
  </si>
  <si>
    <t xml:space="preserve">Podprogram 3.3 </t>
  </si>
  <si>
    <t>Matrika</t>
  </si>
  <si>
    <t>Mzdy a platy</t>
  </si>
  <si>
    <t>Spolu podprogram 3.3</t>
  </si>
  <si>
    <t xml:space="preserve">Podprogram 3.4 </t>
  </si>
  <si>
    <t>Spolu podprogram 3.4</t>
  </si>
  <si>
    <t xml:space="preserve">Bežné výdavky P3 </t>
  </si>
  <si>
    <t xml:space="preserve">Kapitálové výdavky P3 </t>
  </si>
  <si>
    <t>Program 3 spolu</t>
  </si>
  <si>
    <t>Program 4  - Odpadové hospodárstvo</t>
  </si>
  <si>
    <t xml:space="preserve">Podprogram 4.1 </t>
  </si>
  <si>
    <t>Zber a likvidácia odpadu</t>
  </si>
  <si>
    <t xml:space="preserve">Mzdy a platy </t>
  </si>
  <si>
    <t xml:space="preserve">Spolu podprogram 4.1 </t>
  </si>
  <si>
    <t xml:space="preserve">Podprogram 4.2 </t>
  </si>
  <si>
    <t>Nakladanie s odpadovými vodami</t>
  </si>
  <si>
    <t>Spolu podprogram 4.2</t>
  </si>
  <si>
    <t xml:space="preserve">Podprogram 4.3 </t>
  </si>
  <si>
    <t>Spolu podprogram 4.3</t>
  </si>
  <si>
    <t xml:space="preserve">Bežné výdavky P4 </t>
  </si>
  <si>
    <t xml:space="preserve">Kapitálové výdavky P4 </t>
  </si>
  <si>
    <t>Program 4 spolu</t>
  </si>
  <si>
    <t>Program 5 - Komunikácie</t>
  </si>
  <si>
    <t>poistné</t>
  </si>
  <si>
    <t xml:space="preserve">Bežné výdavky P5 </t>
  </si>
  <si>
    <t xml:space="preserve">Kapitálové výdavky P5 </t>
  </si>
  <si>
    <t>Program 5 spolu</t>
  </si>
  <si>
    <t>6.1</t>
  </si>
  <si>
    <t>Materská škola:</t>
  </si>
  <si>
    <t>6.2</t>
  </si>
  <si>
    <t>Základná škola:</t>
  </si>
  <si>
    <t>Spolu podprogram 6.1,6.2</t>
  </si>
  <si>
    <t>6.6.</t>
  </si>
  <si>
    <t>CVČ</t>
  </si>
  <si>
    <t xml:space="preserve">Bežné výdavky P6 </t>
  </si>
  <si>
    <t xml:space="preserve">Kapitálové výdavky P6 </t>
  </si>
  <si>
    <t>Program 6 spolu</t>
  </si>
  <si>
    <t>Program 7 – Šport</t>
  </si>
  <si>
    <t xml:space="preserve">Podprogram 7.1  </t>
  </si>
  <si>
    <t>Športový areál</t>
  </si>
  <si>
    <t>Spolu podprogram 7.1</t>
  </si>
  <si>
    <t>7.2.1 Futbalový klub</t>
  </si>
  <si>
    <t>7.2.3 Stolnotenisový klub</t>
  </si>
  <si>
    <t>7.2.4 Klub silového trojboja</t>
  </si>
  <si>
    <t>7.2.6 Vodácky klub</t>
  </si>
  <si>
    <t>7.2.7 Klub paraglindingu</t>
  </si>
  <si>
    <t>7.2.8 Posilňovňa/telocvičňa</t>
  </si>
  <si>
    <t>Spolu 7.2.8</t>
  </si>
  <si>
    <t>7.2.9 Rybárský šport - OZ Meander</t>
  </si>
  <si>
    <t>7.2.10 Jazdecký šport - Jazdecký klub AXA</t>
  </si>
  <si>
    <t>7.2.11 Poľovnícke združenie</t>
  </si>
  <si>
    <t>Transfery  a dotácie</t>
  </si>
  <si>
    <t>7.2.12 Klub tenisových amatérov</t>
  </si>
  <si>
    <t>ŠK Blava 1928SPOLU</t>
  </si>
  <si>
    <t>Spolu podprogram 7.2</t>
  </si>
  <si>
    <t xml:space="preserve">Podprogram 7.3 </t>
  </si>
  <si>
    <t>Podpora športu pre všetkých</t>
  </si>
  <si>
    <t>Spolu podprogram 7.3</t>
  </si>
  <si>
    <t xml:space="preserve">Bežné výdavky P7 </t>
  </si>
  <si>
    <t xml:space="preserve">Kapitálové výdavky P7 </t>
  </si>
  <si>
    <t xml:space="preserve">Program 7 spolu </t>
  </si>
  <si>
    <t>Program 8 - Kultúra</t>
  </si>
  <si>
    <t>Podprogram 8.1</t>
  </si>
  <si>
    <t xml:space="preserve"> Knižnica</t>
  </si>
  <si>
    <t>Tovary  a služby</t>
  </si>
  <si>
    <t xml:space="preserve">Spolu podprogram 8.1 </t>
  </si>
  <si>
    <t xml:space="preserve">Podprogram 8.2 </t>
  </si>
  <si>
    <t>Podpora malej tradičnej kultúry</t>
  </si>
  <si>
    <t>Transfery a dotácie-FS Blavanka</t>
  </si>
  <si>
    <t>Transfery a dotácie-Rodič.združ.</t>
  </si>
  <si>
    <t xml:space="preserve">Transfery a dotácie /ostatní/ </t>
  </si>
  <si>
    <t>Spolu podprogram 8.2</t>
  </si>
  <si>
    <t xml:space="preserve">Podprogram 8.3 </t>
  </si>
  <si>
    <t>Kultúrne leto Jaslovské Bohunice</t>
  </si>
  <si>
    <t>Spolu podprogram 8.3</t>
  </si>
  <si>
    <t xml:space="preserve">Podprogram 8.6 </t>
  </si>
  <si>
    <t>Spolu podprogram 8.6</t>
  </si>
  <si>
    <t xml:space="preserve">Podprogram 8.8 </t>
  </si>
  <si>
    <t>Zázemie kultúrneho života</t>
  </si>
  <si>
    <t xml:space="preserve">Spolu podprogram 8.8 </t>
  </si>
  <si>
    <t xml:space="preserve">Bežné výdavky P8 </t>
  </si>
  <si>
    <t xml:space="preserve">Kapitálové výdavky P8 </t>
  </si>
  <si>
    <t xml:space="preserve">Program 8 spolu </t>
  </si>
  <si>
    <t>Program 9 – Prostredie pre život</t>
  </si>
  <si>
    <t xml:space="preserve">Podprogram 9.1 </t>
  </si>
  <si>
    <t>Budovanie základne pre všeobecný rozvoj obce</t>
  </si>
  <si>
    <t xml:space="preserve">Spolu podprogram 9.1 </t>
  </si>
  <si>
    <t xml:space="preserve">Podprogram 9.2 </t>
  </si>
  <si>
    <t>Bývanie a občianská vybavenosť:</t>
  </si>
  <si>
    <t>Údržby a opravy byty z  FOaÚ</t>
  </si>
  <si>
    <t xml:space="preserve">Spolu podprogram 9.2 </t>
  </si>
  <si>
    <t xml:space="preserve">Podprogram 9.3 </t>
  </si>
  <si>
    <t>Verejné osvetlenie</t>
  </si>
  <si>
    <t>Spolu podprogram 9.3</t>
  </si>
  <si>
    <t xml:space="preserve">Podprogram 9.4 </t>
  </si>
  <si>
    <t>Verejna zeleň a drobná oddychová architektúra:</t>
  </si>
  <si>
    <t>Spolu podprogram 9.4</t>
  </si>
  <si>
    <t xml:space="preserve">Podprogram 9.5 </t>
  </si>
  <si>
    <t>Závlahový vodovod</t>
  </si>
  <si>
    <t>Spolu podprogram 9.5</t>
  </si>
  <si>
    <t xml:space="preserve">Podprogram 9.6 </t>
  </si>
  <si>
    <t>Zásobovanie pitnou vodou</t>
  </si>
  <si>
    <t>Spolu podprogram 9.6</t>
  </si>
  <si>
    <t xml:space="preserve">Podprogram 9.7 </t>
  </si>
  <si>
    <t>Starostlivosť o vodné plochy</t>
  </si>
  <si>
    <t>Spolu podprogram 9.7</t>
  </si>
  <si>
    <t xml:space="preserve">Podprogram 9.8 </t>
  </si>
  <si>
    <t>Personálne a technické zabezpečenie obsluhy a údržby:</t>
  </si>
  <si>
    <t xml:space="preserve">Spolu podprogram 9.8 </t>
  </si>
  <si>
    <t xml:space="preserve">Bežné výdavky P9 </t>
  </si>
  <si>
    <t xml:space="preserve">Kapitálové výdavky P9 </t>
  </si>
  <si>
    <t xml:space="preserve">Program 9 spolu </t>
  </si>
  <si>
    <t>Program 10 – Sociálne služby</t>
  </si>
  <si>
    <t xml:space="preserve">Podprogram 10.1 </t>
  </si>
  <si>
    <t>Dotácie a príspevky sociálnej pomoci:</t>
  </si>
  <si>
    <t>Transfer JDS</t>
  </si>
  <si>
    <t>Spolu podprogram 10.1</t>
  </si>
  <si>
    <t xml:space="preserve">Podprogram 10.2 </t>
  </si>
  <si>
    <t>Spolu podprogram 10.2</t>
  </si>
  <si>
    <t xml:space="preserve">Podprogram 10.3 </t>
  </si>
  <si>
    <t>Zdravotné stredisko</t>
  </si>
  <si>
    <t>Spolu podprogram 10.3</t>
  </si>
  <si>
    <t xml:space="preserve">Bežné výdavky P10 </t>
  </si>
  <si>
    <t xml:space="preserve">Kapitálové výdavky P10 </t>
  </si>
  <si>
    <t xml:space="preserve">Program 10 spolu </t>
  </si>
  <si>
    <t>Program 11 – Bezpečnosť a ochrana</t>
  </si>
  <si>
    <t xml:space="preserve">Podprogram 11.1 </t>
  </si>
  <si>
    <t>Protipožiarna ochrana a protipovodňová ochrana</t>
  </si>
  <si>
    <t>Transfery a dotácie DHZ J.Bohunice</t>
  </si>
  <si>
    <t>Transfery a dotácie DHZ Paderovce</t>
  </si>
  <si>
    <t>Spolu  podprogram 11.1</t>
  </si>
  <si>
    <t xml:space="preserve">Podprogram 11.2 </t>
  </si>
  <si>
    <t>Civilná ochrana</t>
  </si>
  <si>
    <t>Spolu  podprogram 11.2</t>
  </si>
  <si>
    <t xml:space="preserve">Bežné výdavky P11 </t>
  </si>
  <si>
    <t xml:space="preserve">Kapitálové výdavky P11 </t>
  </si>
  <si>
    <t xml:space="preserve">Program 11 spolu </t>
  </si>
  <si>
    <t>Program 12 – Správa obce</t>
  </si>
  <si>
    <t>Výdavky spojené s voľbami</t>
  </si>
  <si>
    <t xml:space="preserve">Bežné výdavky P12 </t>
  </si>
  <si>
    <t xml:space="preserve">Kapitálové výdavky P12 </t>
  </si>
  <si>
    <t xml:space="preserve">Program 12 spolu </t>
  </si>
  <si>
    <t>Program 13 – Dlhová služba</t>
  </si>
  <si>
    <t>Splátky úrokov</t>
  </si>
  <si>
    <t xml:space="preserve">Bežné výdavky P13 </t>
  </si>
  <si>
    <t>Splátky úverov</t>
  </si>
  <si>
    <t>Finančné operácie spolu</t>
  </si>
  <si>
    <t>Program 13 spolu</t>
  </si>
  <si>
    <t>Program 14 – Areál ubytovne</t>
  </si>
  <si>
    <t xml:space="preserve">Bežné výdavky P14 </t>
  </si>
  <si>
    <t xml:space="preserve">Kapitálové výdavky P14 </t>
  </si>
  <si>
    <t xml:space="preserve">Program 14 spolu </t>
  </si>
  <si>
    <t>REKAPITULÁCIA :</t>
  </si>
  <si>
    <t xml:space="preserve">Kapitálové výdavky spolu </t>
  </si>
  <si>
    <t>Obec spolu</t>
  </si>
  <si>
    <t>Subjekty školstva +</t>
  </si>
  <si>
    <t>Zariadenie pre seniorov +</t>
  </si>
  <si>
    <t>S P O L U</t>
  </si>
  <si>
    <t>rok 2019</t>
  </si>
  <si>
    <t>Daň z úhrad za dobývací priestor</t>
  </si>
  <si>
    <t>Likvidácia divokých skládok</t>
  </si>
  <si>
    <t>Školstvo PK - normatívne  príjmy</t>
  </si>
  <si>
    <t>Register obyvateľov,adries</t>
  </si>
  <si>
    <t>Transfer register adries</t>
  </si>
  <si>
    <t>Transfery a dotácie -Farský úrad</t>
  </si>
  <si>
    <t>Poplatok DSO</t>
  </si>
  <si>
    <t>rok 2020</t>
  </si>
  <si>
    <t>Príjmy od ostatných subjektov VS</t>
  </si>
  <si>
    <t>7.2.13 Tenisový klub TK E.K.</t>
  </si>
  <si>
    <t>Transfer Slov.futbalový zväz</t>
  </si>
  <si>
    <t>rok 2021</t>
  </si>
  <si>
    <t>Transfer zo štátneho účelového fondu</t>
  </si>
  <si>
    <t>111/0820</t>
  </si>
  <si>
    <t>Program 6 - Vzdelávanie + viď samostatný rozpočet školstva</t>
  </si>
  <si>
    <t>7.2.2 Tenisový klub</t>
  </si>
  <si>
    <t>Asistenčný poplatok IOMO</t>
  </si>
  <si>
    <t>Poistné plnenie/RZP</t>
  </si>
  <si>
    <t>311/453</t>
  </si>
  <si>
    <t>Dary</t>
  </si>
  <si>
    <t>Zostatok z predchádzajúcich rokov- ŚR školstvo</t>
  </si>
  <si>
    <t>Strava  od rodičov</t>
  </si>
  <si>
    <t>Príjmy za stravné kuchyňa /pod.činnosť./</t>
  </si>
  <si>
    <t>Príjmy z podnikateľskej činnosti /ubytovanie/</t>
  </si>
  <si>
    <t>rpk 2017</t>
  </si>
  <si>
    <t xml:space="preserve">Poistné </t>
  </si>
  <si>
    <t>FO-vrátené finančné zábezpeky</t>
  </si>
  <si>
    <t>FO-vrátené finančné zabezpeky</t>
  </si>
  <si>
    <t xml:space="preserve">Podprogram 14.1 </t>
  </si>
  <si>
    <t>Areál ubytovne</t>
  </si>
  <si>
    <t>Podprogram 14.2</t>
  </si>
  <si>
    <t>Výdavky kapitálové v Eur</t>
  </si>
  <si>
    <t>uprav.roz.</t>
  </si>
  <si>
    <t>upr.rozp.</t>
  </si>
  <si>
    <t>predpokl.</t>
  </si>
  <si>
    <t>Prog.</t>
  </si>
  <si>
    <t>Popis</t>
  </si>
  <si>
    <t>9.1</t>
  </si>
  <si>
    <t xml:space="preserve">Nákup pozemkov a nehmotných aktív                       </t>
  </si>
  <si>
    <t>Spolu 711</t>
  </si>
  <si>
    <t>3.1.</t>
  </si>
  <si>
    <t>Prevádzkové stroje Dom smútku/chl.zariadenie</t>
  </si>
  <si>
    <t>4.1</t>
  </si>
  <si>
    <t>Ekodvor-stroje, prístroje,  zariadenia</t>
  </si>
  <si>
    <t>Osadenie meračov na začiatku vjazdu do obce 4ks</t>
  </si>
  <si>
    <t>Interiérové vybavenie ZŠ</t>
  </si>
  <si>
    <t>Vybavenie učebne ZŠ-výpočt.</t>
  </si>
  <si>
    <t xml:space="preserve">ZUŠ, zariadenie </t>
  </si>
  <si>
    <t>Športový areál , ozvučenie</t>
  </si>
  <si>
    <t>7.1</t>
  </si>
  <si>
    <t>Kosačka</t>
  </si>
  <si>
    <t>7.2.8</t>
  </si>
  <si>
    <t>Zariadenie posiľňovňa</t>
  </si>
  <si>
    <t xml:space="preserve">Organ </t>
  </si>
  <si>
    <t>Sanitárne kontajnery amfiteáter</t>
  </si>
  <si>
    <t>9.2</t>
  </si>
  <si>
    <t>Rozšírenie kamerového systému</t>
  </si>
  <si>
    <t xml:space="preserve">Zmäkčovač vody s príslušenstvom </t>
  </si>
  <si>
    <t>9.4</t>
  </si>
  <si>
    <t>Vretenová kosačka</t>
  </si>
  <si>
    <t>12.1</t>
  </si>
  <si>
    <t>Nákup osobných automobilov</t>
  </si>
  <si>
    <t>11.1</t>
  </si>
  <si>
    <t>Požiarna ochrana-stroje, prístroje, zariadenia,dot.</t>
  </si>
  <si>
    <t>Požiarna ochrana-stroje, prístroje, zariadenia - vlastné zdroje</t>
  </si>
  <si>
    <t>Požiarna ochrana -elektrocentrála</t>
  </si>
  <si>
    <t>Spolu 713</t>
  </si>
  <si>
    <t>Nákladné vozidlá</t>
  </si>
  <si>
    <t>Úžitkový automobil</t>
  </si>
  <si>
    <t>Polievacie auto</t>
  </si>
  <si>
    <t>Spolu 714</t>
  </si>
  <si>
    <t>PD usporiadanie hrobových miest</t>
  </si>
  <si>
    <t>PD Prestrešenie Ekodvor</t>
  </si>
  <si>
    <t>4.2</t>
  </si>
  <si>
    <t>PD Predĺženie kanalizácia Záhradná</t>
  </si>
  <si>
    <t>PD prepojenie kanalizácie Šidúnky, Krátke pole, Sídlisko</t>
  </si>
  <si>
    <t>PD kanalizácia Blavská</t>
  </si>
  <si>
    <t>Urbanistická štúdia Krátke Pole</t>
  </si>
  <si>
    <t>Urbanistická štúdia Kopanice</t>
  </si>
  <si>
    <t>Urbanistická štúdia Panské diely</t>
  </si>
  <si>
    <t>Urbanistická štúdia Poľná ul. Paderovce</t>
  </si>
  <si>
    <t>Urbanistická štúdia Jaslovce Barina</t>
  </si>
  <si>
    <t>PD chodník pri starom cintoríne Bohunice</t>
  </si>
  <si>
    <t>PD parkovisko pri cintoríne Paderovce,oddych.zóna</t>
  </si>
  <si>
    <t xml:space="preserve">PD IBV Panské diely </t>
  </si>
  <si>
    <t>PD IBV Krátke Pole</t>
  </si>
  <si>
    <t>PD IBV Kopanice</t>
  </si>
  <si>
    <t>PD Cyklotrasa 1. a 3. etapa</t>
  </si>
  <si>
    <t>PD spomaľovač</t>
  </si>
  <si>
    <t>PD rozšírenia parkovania a odvodnenia Sídlisko</t>
  </si>
  <si>
    <t xml:space="preserve">PD Nové oplotenie školského areálu </t>
  </si>
  <si>
    <t>PD Rekonštrukcia hlavného vstupu do ZŠ</t>
  </si>
  <si>
    <t>PD Parkovisko MŚ</t>
  </si>
  <si>
    <t>PD Modernizácia Základnej školy</t>
  </si>
  <si>
    <t xml:space="preserve">PD Tribúna hlavné ihrisko </t>
  </si>
  <si>
    <t>7 1</t>
  </si>
  <si>
    <t>PD Zázemie k tenisovým kurtom</t>
  </si>
  <si>
    <t>PD Športoviská v ŠA + exteriér základnej školy</t>
  </si>
  <si>
    <t>PD umelé osvetlenie tréningové ihrisko</t>
  </si>
  <si>
    <t>PD stabilizácia oplotenia ŠA</t>
  </si>
  <si>
    <t>8.8</t>
  </si>
  <si>
    <t>PD Rekonštrukcia Kinosály v objekte  Ubytovne</t>
  </si>
  <si>
    <t>PD rekonštrukcia jedálne v priestoroch ubytovne na Spoločensko-športový objekt</t>
  </si>
  <si>
    <t>PD (BIO) kúpalisko</t>
  </si>
  <si>
    <t>PD odstránenie havarijného stavu  Amfiteáter</t>
  </si>
  <si>
    <t>PD Revitalizácia Sídlisko</t>
  </si>
  <si>
    <t>PD Teplofikačná štúdia - projekt</t>
  </si>
  <si>
    <t>PD rekonštrukcia strechy Mlyn</t>
  </si>
  <si>
    <t>PD rekonštrukcia klubu</t>
  </si>
  <si>
    <t xml:space="preserve">Zmena územného plánu </t>
  </si>
  <si>
    <t>PD vonkajšie úpravy pred Poštou</t>
  </si>
  <si>
    <t>PD Orechová</t>
  </si>
  <si>
    <t>PD slaboprúd, rozvody</t>
  </si>
  <si>
    <t>9.3</t>
  </si>
  <si>
    <t xml:space="preserve">PD rekonštrukcia VO a inž.siete J.Bohunice (po uliciach) </t>
  </si>
  <si>
    <t>PD VO spevnené plochy Hlavná,Nová,Orechová</t>
  </si>
  <si>
    <t>PD VO spevnené plochy Blavská</t>
  </si>
  <si>
    <t>PD VO a inž.sietí Šidúnky</t>
  </si>
  <si>
    <t>PD detské ihriská v obci/PD skatepark</t>
  </si>
  <si>
    <t>9.7</t>
  </si>
  <si>
    <t>PD Odkalenie Meandra</t>
  </si>
  <si>
    <t>10.2</t>
  </si>
  <si>
    <t>PD Vonkajšie úpravy k ZpS Bohunka</t>
  </si>
  <si>
    <t>11.1.</t>
  </si>
  <si>
    <t>PD Hasičská zbrojnica, zmena projektu</t>
  </si>
  <si>
    <t>PD Rekonštrukcia OcÚ/bezbariérové vstupy</t>
  </si>
  <si>
    <t>PD Rekonštrukcia garáže areál Ubytovne</t>
  </si>
  <si>
    <t>PD rek.el. rozvodov Ubytovňa</t>
  </si>
  <si>
    <t>PD Rekonštrukcia Ubytovne</t>
  </si>
  <si>
    <t>PD Parkoviská areál Ubytovňa</t>
  </si>
  <si>
    <t>Spolu 716 -prípravná a projektová dokumentácia</t>
  </si>
  <si>
    <t>3.1</t>
  </si>
  <si>
    <t>Dom smútku -klimatizácia</t>
  </si>
  <si>
    <t>Rekonštrukcia domu smútku Paderovce</t>
  </si>
  <si>
    <t>Realizácia hrobových miest v zmysle PD</t>
  </si>
  <si>
    <t>Kompostovisko</t>
  </si>
  <si>
    <t>Kanalizácia Šidúnky -rekonštrukci a inž. Sietí</t>
  </si>
  <si>
    <t>Kanalizácia Orechová ul.</t>
  </si>
  <si>
    <t>Kanalizácia 3 RD+prekrytie kanála +NN siete</t>
  </si>
  <si>
    <t xml:space="preserve">Kanalizácia Blavská </t>
  </si>
  <si>
    <t>Kanalizačné prípojky Jaslovské Bohunice</t>
  </si>
  <si>
    <t>Kanalizácia Trnavská, Orechová</t>
  </si>
  <si>
    <t>Miestne komunikácie Panské diely</t>
  </si>
  <si>
    <t>Chodníky a vjazdy Jaslovce, Bohunice</t>
  </si>
  <si>
    <t>5.</t>
  </si>
  <si>
    <t>Rekonštrukcia ciest na Nám. sv. Michala z rozpočtu VUC</t>
  </si>
  <si>
    <t>Rekonštrukcia MK Šidunky</t>
  </si>
  <si>
    <t>Chodník pri ceste III / 504 15</t>
  </si>
  <si>
    <t>Parkovisko pri MŠ</t>
  </si>
  <si>
    <t>Chodník Záhumenická</t>
  </si>
  <si>
    <t>Chodník pri starom cintoríne Bohunice</t>
  </si>
  <si>
    <t xml:space="preserve">Spomalovač </t>
  </si>
  <si>
    <t>Vjazdy a rigoly Paderovce/rekonštrukcia</t>
  </si>
  <si>
    <t>Združ.chodník pre chodcov a cyklistov J.B-Paderovce</t>
  </si>
  <si>
    <t>Detské ihrisko MŠ</t>
  </si>
  <si>
    <t>Oplotenie MŠ</t>
  </si>
  <si>
    <t>Modernizácia  ZŠ s MŠ vl.zdroje</t>
  </si>
  <si>
    <t>Rekonštrukcia ZŠ - realizácia soklu</t>
  </si>
  <si>
    <t>Rekonštrukcia vstupu do obecnej knižnice</t>
  </si>
  <si>
    <t>Rekonštrukcia telocvične a spojovacieho traktu ZŠ</t>
  </si>
  <si>
    <t>Oplotenie školského areálu</t>
  </si>
  <si>
    <t>6.2.</t>
  </si>
  <si>
    <t>Rekonštrukcia Základnej školy</t>
  </si>
  <si>
    <t xml:space="preserve">Športoviská v areály Ubytovne </t>
  </si>
  <si>
    <t>Modernizácia fyzikálnej a biol. učebne z dotácie</t>
  </si>
  <si>
    <t>Modernizácia fyzikálnej a biol. učebne vl.zdroje 5%</t>
  </si>
  <si>
    <t>Zázemie tenisové kukrty</t>
  </si>
  <si>
    <t xml:space="preserve">Tribúna hlavné ihrisko,z dotácie </t>
  </si>
  <si>
    <t xml:space="preserve">Tribúna hlavné ihrisko,vl.zdroje </t>
  </si>
  <si>
    <t>Nafukovacia tenisová hala</t>
  </si>
  <si>
    <t>Pumptrack</t>
  </si>
  <si>
    <t>Umelé osvetlenie tréningové ihrisko</t>
  </si>
  <si>
    <t>Športoviská v ŠA</t>
  </si>
  <si>
    <t>Rekonštrukcia telocvične v areály Ubytovne</t>
  </si>
  <si>
    <t>Rekonštrukcia posiľňovne</t>
  </si>
  <si>
    <t>Rekonštrukcia vstupu do Telocvične a posilňovne</t>
  </si>
  <si>
    <t>Rekonštrukcia Kinosály v areáli Ubytovne</t>
  </si>
  <si>
    <t>Rekonštrukcia domu kultúry Paderovce /+zateplenie/</t>
  </si>
  <si>
    <t xml:space="preserve">Realizácia parkovacích miest </t>
  </si>
  <si>
    <t>Horúcovod Krížna, Agátová, Záhradná, Čerešňová</t>
  </si>
  <si>
    <t>Výmenníková stanica Mlyn, zbytovacia časť</t>
  </si>
  <si>
    <t>Infraštruktúra Krátke Pole</t>
  </si>
  <si>
    <t>Infraštruktúra Panské diely - Dubová ulica</t>
  </si>
  <si>
    <t>Infraštruktúra Kopanice</t>
  </si>
  <si>
    <t>Rekonštrukcia strechy v areáli Mlyn</t>
  </si>
  <si>
    <t>Revitalizácia Sídlisko</t>
  </si>
  <si>
    <t>Rekonštrukcia ulice Hlavná Jaslovce</t>
  </si>
  <si>
    <t>Rekonštrukcia Orechová, Nová</t>
  </si>
  <si>
    <t>Spevnená plocha za starým OcÚ</t>
  </si>
  <si>
    <t>Oddychová zóna Panské diely</t>
  </si>
  <si>
    <t>Rekonštrukcia VO a inž siete J.Bohunice</t>
  </si>
  <si>
    <t>VO Vonkajší obchvat</t>
  </si>
  <si>
    <t>Detské ihriská v obci</t>
  </si>
  <si>
    <t>9.5</t>
  </si>
  <si>
    <t>Odkalisko Meandra</t>
  </si>
  <si>
    <t>Kalová jama vrátane rekonštrukcie stavidiel 1,2,3, oprava mosta</t>
  </si>
  <si>
    <t>Rekonštrukcia hrádze a rybníka</t>
  </si>
  <si>
    <t>Parčík pri Bohunke</t>
  </si>
  <si>
    <t>Domov sociálnych služieb-rek.a modernizácie</t>
  </si>
  <si>
    <t>10.3</t>
  </si>
  <si>
    <t>Rekonštrukcia Zdravotného strediska</t>
  </si>
  <si>
    <t xml:space="preserve">Protipovodňové opatrenia </t>
  </si>
  <si>
    <t xml:space="preserve"> Hasičská zbrojnica</t>
  </si>
  <si>
    <t xml:space="preserve">Rekonštrukcia obecnej radnice </t>
  </si>
  <si>
    <t>Bezbariérové vstupy do objektov pošty a OcÚ + vonk. Úpravy</t>
  </si>
  <si>
    <t xml:space="preserve">OcU - TZ doplnenie klimatizácie </t>
  </si>
  <si>
    <t>Rekonštrukcia elektrických rozvodov v objekte Ubytovne</t>
  </si>
  <si>
    <t>14.</t>
  </si>
  <si>
    <t>Zateplenie objektu Ubytovne</t>
  </si>
  <si>
    <t>Rekonštrukcia Ubytovne</t>
  </si>
  <si>
    <t>Rekonštrukcia garáží areál Ubytovne</t>
  </si>
  <si>
    <t>Spolu 717 - realizácia stavieb a ich techn.zhodnot.</t>
  </si>
  <si>
    <t>Výdavky kapitálové   S P O L U :</t>
  </si>
  <si>
    <t xml:space="preserve">Rozpočet subjektov  školstva </t>
  </si>
  <si>
    <t xml:space="preserve">Plnenie 2016  </t>
  </si>
  <si>
    <t>Plnenie 2017</t>
  </si>
  <si>
    <t>Rozpočet 2018</t>
  </si>
  <si>
    <t>Predpoklad 2018</t>
  </si>
  <si>
    <t>Rozpočet 2019</t>
  </si>
  <si>
    <t>Rozpočet 2020</t>
  </si>
  <si>
    <t>Rozpočet 2021</t>
  </si>
  <si>
    <t>Prenesené kompetrencie ZŠ</t>
  </si>
  <si>
    <t>PK ZŠ zostatok dotácii z predch roku</t>
  </si>
  <si>
    <t>Ostatné príjmy zo ŠR  ZŠ</t>
  </si>
  <si>
    <t>Ostatné príjmy zo ŠR  ZUŠ</t>
  </si>
  <si>
    <t>Strava ZŠ a MŠ od rodičov</t>
  </si>
  <si>
    <t>Dotácia strava predškoláci</t>
  </si>
  <si>
    <t>Hmotná núdza-strava,šk. pomôcky</t>
  </si>
  <si>
    <t>Originálne kompetencie ZŠ</t>
  </si>
  <si>
    <t>Originálne kompetencie ZUŠ</t>
  </si>
  <si>
    <t xml:space="preserve">Príspevok na dopravu žiakom z Paderoviec </t>
  </si>
  <si>
    <t>Dotácia asistent učiteľa</t>
  </si>
  <si>
    <t>Príspevok na vzdeláv. z rozpočtu obce</t>
  </si>
  <si>
    <t>Vlastné príjmy ZŠ, MŠ</t>
  </si>
  <si>
    <t>Vlastné príjmy ZUŠ</t>
  </si>
  <si>
    <t xml:space="preserve">Bežné výdavky </t>
  </si>
  <si>
    <t>Základná škola  6.2 1.st.</t>
  </si>
  <si>
    <t>610 Mzdy</t>
  </si>
  <si>
    <t>620 Poistné</t>
  </si>
  <si>
    <t>630 Bežné výdavky</t>
  </si>
  <si>
    <t>640 Bežné transfery</t>
  </si>
  <si>
    <t xml:space="preserve">S P O L U </t>
  </si>
  <si>
    <t>Základná škola  6.2 2.st</t>
  </si>
  <si>
    <t>Materská škola 6.1</t>
  </si>
  <si>
    <t>Školský klub 6.4</t>
  </si>
  <si>
    <t>ŠJ pri ZŠ 6.3</t>
  </si>
  <si>
    <t>ŠJ pri  MŠ 6.3</t>
  </si>
  <si>
    <t>ZUŠ 6.5.</t>
  </si>
  <si>
    <t>,</t>
  </si>
  <si>
    <t>Výdavky spolu</t>
  </si>
  <si>
    <t xml:space="preserve">Zariadenie  pre seniorov BOHUNKA </t>
  </si>
  <si>
    <t xml:space="preserve">                                             Rozpočet  na roky 2016-2021</t>
  </si>
  <si>
    <t>Časť príjmová- bežný rozpočet v EUR</t>
  </si>
  <si>
    <t>pol</t>
  </si>
  <si>
    <t xml:space="preserve">plnenie </t>
  </si>
  <si>
    <t>Príspevok z MPSVaR- ŠR</t>
  </si>
  <si>
    <t>Dotácia ŠR ZPS/Obec/</t>
  </si>
  <si>
    <t>zapojenie darov z min rokov</t>
  </si>
  <si>
    <t>72a</t>
  </si>
  <si>
    <t>Tuzemské dary</t>
  </si>
  <si>
    <t>Vlastné príjmy - za služby</t>
  </si>
  <si>
    <t>Vlastné príjmy- stravovanie klienti</t>
  </si>
  <si>
    <t>fPríjmy z ročného zúčt. ZP</t>
  </si>
  <si>
    <t>Príjmy z náhr. z pois. Plnenie</t>
  </si>
  <si>
    <t>72e</t>
  </si>
  <si>
    <t>Príjmy od ost. ver.spr- TTSK</t>
  </si>
  <si>
    <t>72c</t>
  </si>
  <si>
    <t>Príjmy od ost. ver.spr- Up</t>
  </si>
  <si>
    <t>72h</t>
  </si>
  <si>
    <t xml:space="preserve">Bežné príjmy spolu </t>
  </si>
  <si>
    <t>Príspevok z  rozpočtu obce</t>
  </si>
  <si>
    <t xml:space="preserve">SPOLU </t>
  </si>
  <si>
    <r>
      <t>Č</t>
    </r>
    <r>
      <rPr>
        <b/>
        <sz val="12"/>
        <rFont val="Arial CE"/>
        <charset val="238"/>
      </rPr>
      <t>asť výdavková - bežný rozpočet v EUR</t>
    </r>
  </si>
  <si>
    <t xml:space="preserve">Mzdy </t>
  </si>
  <si>
    <t xml:space="preserve">Odvody </t>
  </si>
  <si>
    <t xml:space="preserve">Tovary a služby </t>
  </si>
  <si>
    <t>Bežné transfery /PN/</t>
  </si>
  <si>
    <t xml:space="preserve">obstaranie kap.itál aktív </t>
  </si>
  <si>
    <t xml:space="preserve">Florian , rozhlas rekonštrukcia </t>
  </si>
  <si>
    <t>Transfery a dotácie-Farský úrad</t>
  </si>
  <si>
    <t>Mzdy a platy PČ</t>
  </si>
  <si>
    <t>Poistné PČ</t>
  </si>
  <si>
    <t xml:space="preserve"> Tovary a služby PČ</t>
  </si>
  <si>
    <t>Spolu PČ</t>
  </si>
  <si>
    <t>Podnikateľská činnosť /od r. 2019 rozpočtovaná/</t>
  </si>
  <si>
    <t xml:space="preserve">Bežné výdavky verejná správa </t>
  </si>
  <si>
    <t>Bežné výdavky podnik.činnosť</t>
  </si>
  <si>
    <t xml:space="preserve">Bežné výdavky obec spolu </t>
  </si>
  <si>
    <t xml:space="preserve">Bežné výdavky P14 VS </t>
  </si>
  <si>
    <t>Bežné výdavky P14 PČ</t>
  </si>
  <si>
    <t>Zachovanie historických cirkevných stavieb a pamiatok</t>
  </si>
  <si>
    <t>Spolu VS</t>
  </si>
  <si>
    <t>Úroky z účtov VS</t>
  </si>
  <si>
    <t>Úroky z účtov PČ</t>
  </si>
  <si>
    <t xml:space="preserve">Prijaté finančné zábezpeky </t>
  </si>
  <si>
    <t>Finančné operácie-úvery</t>
  </si>
  <si>
    <t>Vrátené finančné zábezpeky</t>
  </si>
  <si>
    <t>PD kan. 3RD/PD prek. kanála Záhumenická II.etapa</t>
  </si>
  <si>
    <t>PD Oddychová zóna Mlyn</t>
  </si>
  <si>
    <t>PD športoviská Paderovce</t>
  </si>
  <si>
    <t>PD Rek.nž.sietí Námestie SVM- Záhradná</t>
  </si>
  <si>
    <t>PD Zázemie OZ Meander</t>
  </si>
  <si>
    <t>7.2.5 Klub futbalových veteránov</t>
  </si>
  <si>
    <t>Poplatok za komunál. odpady a DSO</t>
  </si>
  <si>
    <t>Poplatok za miestny rozvoj</t>
  </si>
  <si>
    <t>Opatrovateľská služba, ZpS</t>
  </si>
  <si>
    <t xml:space="preserve">Transfer Farský úrad </t>
  </si>
  <si>
    <t>Plánuje sa odkupovanie pozemkov na Mlyne, prípadne  v jadnotlivých častiach obce</t>
  </si>
  <si>
    <t>Modernizácia v časti Paderovce a rozšírenie rozhlasu na Panských dieloch</t>
  </si>
  <si>
    <t>Obec podala žiadosť do Envirofondu na multikáru s príslušenstvom, v prípade ak nebudeme úspešní, budeme to riešiť z vlastných prostriedkov</t>
  </si>
  <si>
    <t>Požiadavka vyplynula z nutnosti vymeniť niektoré zariadenia vo fitnes</t>
  </si>
  <si>
    <t>Predpokladá sa doplnenie kamerového systému na Sídlisku, a do tenisových hál</t>
  </si>
  <si>
    <t>Obec obdržala finančné prostriedky z MV na vzduchotechniku v hasičskej zbrojnice</t>
  </si>
  <si>
    <t>Vytvára sa rezerva k prípadnému usporiadaniu hrobových miest</t>
  </si>
  <si>
    <t>Čiastka nebola vyčerpaná v roku 2018</t>
  </si>
  <si>
    <t>Je potrebné dopracovať parkovacie miesta pozdĺž štátnej cesty, čiastka je určená odhadom</t>
  </si>
  <si>
    <t>Uvažuje sa so spracovaním PD na ihrisko na umelej tráve aj pre potreby školy</t>
  </si>
  <si>
    <t>Čiastka nebola dočerpaná v roku 2018, navýšenie z dôvodu havarijného stavu mosta</t>
  </si>
  <si>
    <t>Čiastka nebola vyčerpaná v roku 2018, Navýšenie z dôvodu dopracovania PD chodník  z lokality Panské diely - Trnavská</t>
  </si>
  <si>
    <t xml:space="preserve">Čiastka nebola vyčerpaná v roku 2018 </t>
  </si>
  <si>
    <t>Uvažuje sa so zmenou územného plánu, ktorý predpokladá dobudovani MK na cintorínom a chodníka pre peších a cyklistov kataster Malženice</t>
  </si>
  <si>
    <t>PDRek,nž.sietí Námestie SVM- Záhradná</t>
  </si>
  <si>
    <t>Jedná sa o dopracovanie PD pre rozkopávkové povolenie</t>
  </si>
  <si>
    <t>Požiadavka vyplynula z nutnosti doriešenia Cintorínskej ulice, čiastka určená odhadom</t>
  </si>
  <si>
    <t>Jedná sa o výkon autorského dozoru</t>
  </si>
  <si>
    <t>So začatím prác sa predpokladá po uskutočnení verejného obstarávania v II. - resp. III. Štvrťroku 2019</t>
  </si>
  <si>
    <t xml:space="preserve"> čiastka nebola vyčerpaná v roku 2018</t>
  </si>
  <si>
    <t>Práce boli zrealizované v 52. týždni, neboli vyfaktúrované, v plánovanej sume je odhadom zahrnutá aj čiastka na realizáciu domových prípojok</t>
  </si>
  <si>
    <t>Čiastka sa bude čerpať len v prípade požiadaviek občanov</t>
  </si>
  <si>
    <t>Čiastka zahŕňa realizáciu kanalizácie na Trnavskej ulici</t>
  </si>
  <si>
    <t>Čiastka bude upravená po vyhlásení súťaže</t>
  </si>
  <si>
    <t>Požiadavka vyplynula z nutnosti dobudovania stolnotenisovej haly a na dokončovacie práce v II. etape</t>
  </si>
  <si>
    <t>Vlastné zdroje na realizáciu fyzikálnej a biologickej/chemickej učebne</t>
  </si>
  <si>
    <t>Čiastka zahŕňa dokončovacie práce na tribúne</t>
  </si>
  <si>
    <t>Plánuje sa s postupnou rekonštrukciou telocvične v areály Ubytovne</t>
  </si>
  <si>
    <t>So začatím prác sa predpokladá po uskutočnení verejného obstarávania</t>
  </si>
  <si>
    <t>Zákazka bola vysúťažená, predpokladá sa zrealizovať časť prác, vrchné úpravy a chodníky sa budú realizovať až po vybudovaní väčšej časti rodinných domov.</t>
  </si>
  <si>
    <t>S dobudovaním Sídliska sa predpokladá v III. Štvrťroku 2019</t>
  </si>
  <si>
    <t xml:space="preserve">Čiastkové dobudovanie spevnených plôch na detskom ihrisku </t>
  </si>
  <si>
    <t xml:space="preserve">V čiastke je zahrnutá postupná rekonštrukcia inžinierských sietí na starých uliciach </t>
  </si>
  <si>
    <t>Čiastka sa bude čerpať len podľa požiadaviek občanov</t>
  </si>
  <si>
    <t>Čiastka bude upravená po dopracovaní PD na opravu mosta pri Amfiteátri</t>
  </si>
  <si>
    <t>Čiastka zahŕňa dobudovanie kaplnky,  osvetlenia a el. brány</t>
  </si>
  <si>
    <t>Predpokladá sa doplnenie klimatizácie na chodbách</t>
  </si>
  <si>
    <t>Čiastka bude použitá len v prípade požiadaviek na protipovodňové opatrenia</t>
  </si>
  <si>
    <t>Čiastka bude upresnená po verejnom obstarávaní</t>
  </si>
  <si>
    <t>čiastka zahŕňa DPH</t>
  </si>
  <si>
    <t>Plánuje sa s realizáciou III. NP v ubytovni</t>
  </si>
  <si>
    <t>Čiastka zahŕňa výmenu lexanu za murovanú stenu s oknami</t>
  </si>
  <si>
    <t>S rekonštrukciou garáží sa plánuje až po dokončení hasičskej zbrojnice</t>
  </si>
  <si>
    <t>Dotácia telocvičňa a dig. dotácia digitalizácia</t>
  </si>
  <si>
    <t>Spolu príjmy ZŠ s MŠ</t>
  </si>
  <si>
    <t>Spolu príjmy ZUŠ</t>
  </si>
  <si>
    <t>SPOLU ZŠ s MŠ</t>
  </si>
  <si>
    <t>S P O L U  ZUŠ</t>
  </si>
  <si>
    <t>vlastné zdroje na vzduchotechniku v HZ /1500 €/, obstaranie hydraulických nožníc a defibrilátora</t>
  </si>
  <si>
    <t>PD oddychová zóna Mlyn</t>
  </si>
  <si>
    <t>Na obecnom pozemku v centre m.č.Paderovce plánujeme realizovať multifunkčné ihrisko pre deti a dospelých</t>
  </si>
  <si>
    <t>Na  základevpožiadavky  OZ Meander plánujeme vybudovať  zázemie pre prácu rybárov</t>
  </si>
  <si>
    <t>Po odvoze zeminy zo záhrady pri mlyne uvažujeme s realizáciou oddychovej zóny v tejto lokalite</t>
  </si>
  <si>
    <t>Interiérové vybavenie PZ</t>
  </si>
  <si>
    <t>Tovary a služby /DHZ/</t>
  </si>
  <si>
    <t>Školstvo - ostatné príjmy zo ŠR</t>
  </si>
  <si>
    <t>Strava zo ŠR /predškoláci, ŠJ pri ZŠ,HN/</t>
  </si>
  <si>
    <r>
      <t>I</t>
    </r>
    <r>
      <rPr>
        <sz val="11"/>
        <rFont val="Arial"/>
        <family val="2"/>
        <charset val="238"/>
      </rPr>
      <t>né príjmy z podnikania</t>
    </r>
  </si>
  <si>
    <t>Nafukovacia hala</t>
  </si>
  <si>
    <t>Nebolo fakturované ani ukončené detské ihrisko</t>
  </si>
  <si>
    <t>Fin. čiastka z dotácie zo ŠR a EU  na realizáciu fyzikálnej a biologickej/chemickej učebne</t>
  </si>
  <si>
    <t>Požiadavka vyplynula z potreby prekrytia dvoch tenisových kurtov  dôvodu, že jedna tenisová hala v športovom areáli bude využívaná pre potreby stolného tenisu</t>
  </si>
  <si>
    <t xml:space="preserve">Začiatok realizácie infraštruktúry Kopanice sa predpokladá po vysporiadaní dvoch pozemkov a vysúťažení realizátora stavby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</si>
</sst>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color indexed="48"/>
      <name val="Arial"/>
      <family val="2"/>
      <charset val="238"/>
    </font>
    <font>
      <b/>
      <sz val="11"/>
      <color indexed="48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17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1"/>
      <color indexed="14"/>
      <name val="Arial"/>
      <family val="2"/>
      <charset val="238"/>
    </font>
    <font>
      <b/>
      <sz val="12"/>
      <color indexed="14"/>
      <name val="Arial"/>
      <family val="2"/>
      <charset val="238"/>
    </font>
    <font>
      <b/>
      <sz val="10"/>
      <color indexed="14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color indexed="48"/>
      <name val="Times New Roman"/>
      <family val="1"/>
      <charset val="238"/>
    </font>
    <font>
      <b/>
      <sz val="12"/>
      <color indexed="17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i/>
      <sz val="10"/>
      <color indexed="4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i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u/>
      <sz val="12"/>
      <name val="Times New Roman"/>
      <family val="1"/>
      <charset val="238"/>
    </font>
    <font>
      <u/>
      <sz val="10"/>
      <name val="Arial"/>
      <family val="2"/>
      <charset val="238"/>
    </font>
    <font>
      <b/>
      <sz val="12"/>
      <color indexed="14"/>
      <name val="Times New Roman"/>
      <family val="1"/>
      <charset val="238"/>
    </font>
    <font>
      <sz val="10"/>
      <name val="Arial CE"/>
      <charset val="238"/>
    </font>
    <font>
      <sz val="10"/>
      <color rgb="FF7030A0"/>
      <name val="Arial"/>
      <family val="2"/>
      <charset val="238"/>
    </font>
    <font>
      <sz val="11"/>
      <name val="Times New Roman"/>
      <family val="1"/>
      <charset val="238"/>
    </font>
    <font>
      <b/>
      <sz val="10"/>
      <color theme="8" tint="-0.249977111117893"/>
      <name val="Arial"/>
      <family val="2"/>
      <charset val="238"/>
    </font>
    <font>
      <b/>
      <sz val="10"/>
      <color rgb="FF7030A0"/>
      <name val="Arial"/>
      <family val="2"/>
      <charset val="238"/>
    </font>
    <font>
      <sz val="10"/>
      <name val="Times New Roman"/>
      <family val="1"/>
      <charset val="238"/>
    </font>
    <font>
      <b/>
      <sz val="10"/>
      <color rgb="FF00206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FF00FF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5" tint="-0.499984740745262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2"/>
      <color rgb="FFFF00FF"/>
      <name val="Times New Roman"/>
      <family val="1"/>
      <charset val="238"/>
    </font>
    <font>
      <b/>
      <i/>
      <sz val="10"/>
      <color rgb="FFFF00FF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62"/>
      <name val="Arial"/>
      <family val="2"/>
      <charset val="238"/>
    </font>
    <font>
      <b/>
      <sz val="9"/>
      <color indexed="53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9"/>
      <color indexed="53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7030A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indexed="62"/>
      <name val="Arial"/>
      <family val="2"/>
      <charset val="238"/>
    </font>
    <font>
      <sz val="9"/>
      <color theme="9" tint="0.3999755851924192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17"/>
      <name val="Arial"/>
      <family val="2"/>
      <charset val="238"/>
    </font>
    <font>
      <sz val="9"/>
      <color indexed="17"/>
      <name val="Arial"/>
      <family val="2"/>
      <charset val="238"/>
    </font>
    <font>
      <b/>
      <sz val="9"/>
      <color indexed="58"/>
      <name val="Arial"/>
      <family val="2"/>
      <charset val="238"/>
    </font>
    <font>
      <b/>
      <sz val="9"/>
      <color theme="9" tint="-0.499984740745262"/>
      <name val="Arial"/>
      <family val="2"/>
      <charset val="238"/>
    </font>
    <font>
      <b/>
      <sz val="12"/>
      <name val="Arial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2"/>
      <color indexed="48"/>
      <name val="Arial CE"/>
      <charset val="238"/>
    </font>
    <font>
      <b/>
      <sz val="10"/>
      <color theme="8" tint="-0.249977111117893"/>
      <name val="Arial CE"/>
      <charset val="238"/>
    </font>
    <font>
      <b/>
      <u/>
      <sz val="10"/>
      <color theme="8" tint="-0.249977111117893"/>
      <name val="Arial CE"/>
      <charset val="238"/>
    </font>
    <font>
      <b/>
      <u/>
      <sz val="10"/>
      <name val="Arial CE"/>
      <charset val="238"/>
    </font>
    <font>
      <i/>
      <sz val="10"/>
      <name val="Arial CE"/>
      <charset val="238"/>
    </font>
    <font>
      <sz val="12"/>
      <name val="Arial CE"/>
      <charset val="238"/>
    </font>
    <font>
      <sz val="10"/>
      <color theme="8" tint="-0.499984740745262"/>
      <name val="Arial"/>
      <family val="2"/>
      <charset val="238"/>
    </font>
    <font>
      <sz val="10"/>
      <color theme="6"/>
      <name val="Arial"/>
      <family val="2"/>
      <charset val="238"/>
    </font>
    <font>
      <b/>
      <sz val="12"/>
      <color theme="5" tint="-0.249977111117893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1" fillId="0" borderId="0"/>
  </cellStyleXfs>
  <cellXfs count="854">
    <xf numFmtId="0" fontId="0" fillId="0" borderId="0" xfId="0"/>
    <xf numFmtId="0" fontId="2" fillId="0" borderId="0" xfId="0" applyFont="1"/>
    <xf numFmtId="3" fontId="0" fillId="0" borderId="0" xfId="0" applyNumberFormat="1" applyAlignment="1">
      <alignment horizontal="right"/>
    </xf>
    <xf numFmtId="3" fontId="0" fillId="0" borderId="0" xfId="0" applyNumberFormat="1"/>
    <xf numFmtId="0" fontId="3" fillId="0" borderId="0" xfId="0" applyFont="1" applyAlignment="1">
      <alignment horizontal="center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/>
    <xf numFmtId="0" fontId="0" fillId="0" borderId="0" xfId="0" applyBorder="1"/>
    <xf numFmtId="0" fontId="4" fillId="0" borderId="1" xfId="0" applyFont="1" applyBorder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3" fontId="1" fillId="0" borderId="1" xfId="0" applyNumberFormat="1" applyFont="1" applyBorder="1" applyAlignment="1">
      <alignment horizontal="center"/>
    </xf>
    <xf numFmtId="3" fontId="6" fillId="0" borderId="1" xfId="0" applyNumberFormat="1" applyFont="1" applyBorder="1"/>
    <xf numFmtId="0" fontId="6" fillId="0" borderId="1" xfId="0" applyFont="1" applyBorder="1"/>
    <xf numFmtId="3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wrapText="1"/>
    </xf>
    <xf numFmtId="3" fontId="1" fillId="0" borderId="1" xfId="0" applyNumberFormat="1" applyFont="1" applyBorder="1"/>
    <xf numFmtId="3" fontId="5" fillId="0" borderId="1" xfId="0" applyNumberFormat="1" applyFont="1" applyBorder="1"/>
    <xf numFmtId="0" fontId="7" fillId="0" borderId="1" xfId="0" applyFont="1" applyBorder="1"/>
    <xf numFmtId="3" fontId="6" fillId="0" borderId="0" xfId="0" applyNumberFormat="1" applyFont="1" applyBorder="1"/>
    <xf numFmtId="0" fontId="6" fillId="0" borderId="0" xfId="0" applyFont="1" applyBorder="1"/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/>
    </xf>
    <xf numFmtId="0" fontId="9" fillId="0" borderId="1" xfId="0" applyFont="1" applyBorder="1"/>
    <xf numFmtId="3" fontId="10" fillId="0" borderId="1" xfId="0" applyNumberFormat="1" applyFont="1" applyBorder="1"/>
    <xf numFmtId="0" fontId="0" fillId="0" borderId="1" xfId="0" applyBorder="1"/>
    <xf numFmtId="0" fontId="1" fillId="0" borderId="1" xfId="0" applyFont="1" applyBorder="1"/>
    <xf numFmtId="0" fontId="11" fillId="0" borderId="1" xfId="0" applyFont="1" applyBorder="1"/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3" fontId="5" fillId="0" borderId="0" xfId="0" applyNumberFormat="1" applyFont="1" applyBorder="1" applyAlignment="1">
      <alignment horizontal="right"/>
    </xf>
    <xf numFmtId="0" fontId="8" fillId="0" borderId="1" xfId="0" applyFont="1" applyBorder="1"/>
    <xf numFmtId="0" fontId="12" fillId="0" borderId="1" xfId="0" applyFont="1" applyBorder="1"/>
    <xf numFmtId="3" fontId="13" fillId="0" borderId="1" xfId="0" applyNumberFormat="1" applyFont="1" applyBorder="1"/>
    <xf numFmtId="0" fontId="14" fillId="0" borderId="1" xfId="0" applyFont="1" applyBorder="1"/>
    <xf numFmtId="3" fontId="15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16" fillId="0" borderId="1" xfId="0" applyFont="1" applyBorder="1"/>
    <xf numFmtId="0" fontId="17" fillId="0" borderId="1" xfId="0" applyFont="1" applyBorder="1"/>
    <xf numFmtId="3" fontId="18" fillId="0" borderId="1" xfId="0" applyNumberFormat="1" applyFont="1" applyBorder="1" applyAlignment="1">
      <alignment horizontal="right" wrapText="1"/>
    </xf>
    <xf numFmtId="3" fontId="18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19" fillId="0" borderId="1" xfId="0" applyFont="1" applyBorder="1"/>
    <xf numFmtId="3" fontId="20" fillId="0" borderId="1" xfId="0" applyNumberFormat="1" applyFont="1" applyBorder="1"/>
    <xf numFmtId="0" fontId="6" fillId="0" borderId="0" xfId="0" applyFont="1" applyFill="1" applyBorder="1"/>
    <xf numFmtId="0" fontId="4" fillId="0" borderId="0" xfId="0" applyFont="1"/>
    <xf numFmtId="3" fontId="0" fillId="0" borderId="0" xfId="0" applyNumberFormat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23" fillId="0" borderId="10" xfId="0" applyFont="1" applyBorder="1" applyAlignment="1"/>
    <xf numFmtId="0" fontId="25" fillId="0" borderId="14" xfId="0" applyFont="1" applyBorder="1" applyAlignment="1">
      <alignment horizontal="center"/>
    </xf>
    <xf numFmtId="0" fontId="25" fillId="0" borderId="15" xfId="0" applyFont="1" applyBorder="1" applyAlignment="1">
      <alignment horizontal="left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0" fontId="0" fillId="0" borderId="19" xfId="0" applyBorder="1" applyAlignment="1">
      <alignment horizontal="center"/>
    </xf>
    <xf numFmtId="0" fontId="25" fillId="0" borderId="20" xfId="0" applyFont="1" applyBorder="1" applyAlignment="1">
      <alignment horizontal="left"/>
    </xf>
    <xf numFmtId="3" fontId="0" fillId="0" borderId="19" xfId="0" applyNumberFormat="1" applyBorder="1" applyAlignment="1">
      <alignment horizontal="center"/>
    </xf>
    <xf numFmtId="3" fontId="0" fillId="0" borderId="20" xfId="0" applyNumberFormat="1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0" fontId="25" fillId="0" borderId="22" xfId="0" applyFont="1" applyBorder="1" applyAlignment="1">
      <alignment horizontal="left"/>
    </xf>
    <xf numFmtId="3" fontId="0" fillId="0" borderId="22" xfId="0" applyNumberFormat="1" applyBorder="1" applyAlignment="1">
      <alignment horizontal="center"/>
    </xf>
    <xf numFmtId="3" fontId="0" fillId="0" borderId="23" xfId="0" applyNumberFormat="1" applyBorder="1" applyAlignment="1">
      <alignment horizontal="right" vertical="center"/>
    </xf>
    <xf numFmtId="3" fontId="0" fillId="0" borderId="24" xfId="0" applyNumberFormat="1" applyBorder="1" applyAlignment="1">
      <alignment horizontal="right" vertical="center"/>
    </xf>
    <xf numFmtId="3" fontId="0" fillId="0" borderId="25" xfId="0" applyNumberFormat="1" applyBorder="1" applyAlignment="1">
      <alignment horizontal="right" vertical="center"/>
    </xf>
    <xf numFmtId="3" fontId="0" fillId="0" borderId="26" xfId="0" applyNumberFormat="1" applyBorder="1" applyAlignment="1">
      <alignment horizontal="right" vertical="center"/>
    </xf>
    <xf numFmtId="0" fontId="0" fillId="0" borderId="9" xfId="0" applyBorder="1" applyAlignment="1">
      <alignment horizontal="center"/>
    </xf>
    <xf numFmtId="0" fontId="23" fillId="0" borderId="10" xfId="0" applyFont="1" applyBorder="1" applyAlignment="1">
      <alignment horizontal="left"/>
    </xf>
    <xf numFmtId="3" fontId="26" fillId="0" borderId="13" xfId="0" applyNumberFormat="1" applyFont="1" applyBorder="1" applyAlignment="1">
      <alignment horizontal="center"/>
    </xf>
    <xf numFmtId="3" fontId="26" fillId="0" borderId="10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0" fontId="23" fillId="0" borderId="1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5" fillId="0" borderId="8" xfId="0" applyFont="1" applyBorder="1" applyAlignment="1">
      <alignment horizontal="left"/>
    </xf>
    <xf numFmtId="3" fontId="0" fillId="0" borderId="9" xfId="0" applyNumberFormat="1" applyBorder="1" applyAlignment="1">
      <alignment horizontal="center"/>
    </xf>
    <xf numFmtId="3" fontId="0" fillId="0" borderId="9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0" fontId="0" fillId="0" borderId="23" xfId="0" applyBorder="1" applyAlignment="1">
      <alignment horizontal="center"/>
    </xf>
    <xf numFmtId="0" fontId="27" fillId="0" borderId="10" xfId="0" applyFont="1" applyBorder="1" applyAlignment="1">
      <alignment horizontal="left"/>
    </xf>
    <xf numFmtId="3" fontId="10" fillId="0" borderId="10" xfId="0" applyNumberFormat="1" applyFont="1" applyBorder="1" applyAlignment="1">
      <alignment horizontal="center"/>
    </xf>
    <xf numFmtId="3" fontId="10" fillId="0" borderId="10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3" fontId="13" fillId="0" borderId="8" xfId="0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left"/>
    </xf>
    <xf numFmtId="3" fontId="15" fillId="0" borderId="8" xfId="0" applyNumberFormat="1" applyFont="1" applyBorder="1" applyAlignment="1">
      <alignment horizontal="center"/>
    </xf>
    <xf numFmtId="3" fontId="15" fillId="0" borderId="9" xfId="0" applyNumberFormat="1" applyFont="1" applyBorder="1" applyAlignment="1">
      <alignment horizontal="right" vertical="center"/>
    </xf>
    <xf numFmtId="0" fontId="0" fillId="0" borderId="25" xfId="0" applyBorder="1"/>
    <xf numFmtId="0" fontId="20" fillId="0" borderId="7" xfId="0" applyFont="1" applyBorder="1"/>
    <xf numFmtId="3" fontId="20" fillId="0" borderId="13" xfId="0" applyNumberFormat="1" applyFont="1" applyBorder="1" applyAlignment="1">
      <alignment horizontal="center"/>
    </xf>
    <xf numFmtId="3" fontId="20" fillId="0" borderId="13" xfId="0" applyNumberFormat="1" applyFont="1" applyBorder="1" applyAlignment="1">
      <alignment horizontal="right" vertical="center"/>
    </xf>
    <xf numFmtId="3" fontId="20" fillId="0" borderId="28" xfId="0" applyNumberFormat="1" applyFont="1" applyBorder="1" applyAlignment="1">
      <alignment horizontal="right" vertical="center"/>
    </xf>
    <xf numFmtId="3" fontId="20" fillId="0" borderId="27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righ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Border="1" applyAlignment="1">
      <alignment horizontal="right" vertical="center"/>
    </xf>
    <xf numFmtId="0" fontId="29" fillId="0" borderId="17" xfId="0" applyFont="1" applyBorder="1" applyAlignment="1">
      <alignment horizontal="left"/>
    </xf>
    <xf numFmtId="3" fontId="5" fillId="0" borderId="17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5" fillId="0" borderId="19" xfId="0" applyFont="1" applyBorder="1"/>
    <xf numFmtId="3" fontId="5" fillId="0" borderId="19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7" fillId="0" borderId="27" xfId="0" applyFont="1" applyBorder="1" applyAlignment="1">
      <alignment horizontal="left"/>
    </xf>
    <xf numFmtId="3" fontId="10" fillId="0" borderId="27" xfId="0" applyNumberFormat="1" applyFont="1" applyBorder="1" applyAlignment="1">
      <alignment horizontal="center"/>
    </xf>
    <xf numFmtId="3" fontId="10" fillId="0" borderId="27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3" fontId="13" fillId="0" borderId="25" xfId="0" applyNumberFormat="1" applyFont="1" applyBorder="1" applyAlignment="1">
      <alignment horizontal="right" vertical="center"/>
    </xf>
    <xf numFmtId="3" fontId="13" fillId="0" borderId="26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center"/>
    </xf>
    <xf numFmtId="0" fontId="28" fillId="0" borderId="5" xfId="0" applyFont="1" applyBorder="1" applyAlignment="1">
      <alignment horizontal="left"/>
    </xf>
    <xf numFmtId="3" fontId="15" fillId="0" borderId="5" xfId="0" applyNumberFormat="1" applyFont="1" applyBorder="1" applyAlignment="1">
      <alignment horizontal="center"/>
    </xf>
    <xf numFmtId="3" fontId="15" fillId="0" borderId="5" xfId="0" applyNumberFormat="1" applyFont="1" applyBorder="1" applyAlignment="1">
      <alignment horizontal="right" vertical="center"/>
    </xf>
    <xf numFmtId="3" fontId="15" fillId="0" borderId="4" xfId="0" applyNumberFormat="1" applyFont="1" applyBorder="1" applyAlignment="1">
      <alignment horizontal="right" vertical="center"/>
    </xf>
    <xf numFmtId="3" fontId="15" fillId="0" borderId="27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/>
    </xf>
    <xf numFmtId="0" fontId="30" fillId="0" borderId="10" xfId="0" applyFont="1" applyBorder="1"/>
    <xf numFmtId="3" fontId="20" fillId="0" borderId="10" xfId="0" applyNumberFormat="1" applyFont="1" applyBorder="1" applyAlignment="1">
      <alignment horizontal="center"/>
    </xf>
    <xf numFmtId="3" fontId="20" fillId="0" borderId="1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30" fillId="0" borderId="0" xfId="0" applyFont="1" applyBorder="1"/>
    <xf numFmtId="3" fontId="20" fillId="0" borderId="0" xfId="0" applyNumberFormat="1" applyFont="1" applyBorder="1" applyAlignment="1">
      <alignment horizont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31" xfId="0" applyNumberFormat="1" applyFont="1" applyBorder="1" applyAlignment="1">
      <alignment horizontal="right" vertical="center"/>
    </xf>
    <xf numFmtId="3" fontId="0" fillId="0" borderId="0" xfId="0" applyNumberFormat="1" applyBorder="1" applyAlignment="1">
      <alignment horizontal="center"/>
    </xf>
    <xf numFmtId="3" fontId="0" fillId="0" borderId="28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center"/>
    </xf>
    <xf numFmtId="0" fontId="23" fillId="0" borderId="10" xfId="0" applyFont="1" applyBorder="1"/>
    <xf numFmtId="0" fontId="1" fillId="0" borderId="14" xfId="0" applyFon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30" xfId="0" applyNumberFormat="1" applyBorder="1" applyAlignment="1">
      <alignment horizontal="right" vertical="center"/>
    </xf>
    <xf numFmtId="3" fontId="0" fillId="0" borderId="32" xfId="0" applyNumberFormat="1" applyBorder="1" applyAlignment="1">
      <alignment horizontal="right" vertical="center"/>
    </xf>
    <xf numFmtId="0" fontId="25" fillId="0" borderId="19" xfId="0" applyFont="1" applyBorder="1"/>
    <xf numFmtId="3" fontId="0" fillId="0" borderId="33" xfId="0" applyNumberFormat="1" applyBorder="1" applyAlignment="1">
      <alignment horizontal="right" vertical="center"/>
    </xf>
    <xf numFmtId="3" fontId="0" fillId="0" borderId="34" xfId="0" applyNumberFormat="1" applyBorder="1" applyAlignment="1">
      <alignment horizontal="right" vertical="center"/>
    </xf>
    <xf numFmtId="0" fontId="23" fillId="0" borderId="27" xfId="0" applyFont="1" applyBorder="1"/>
    <xf numFmtId="3" fontId="26" fillId="0" borderId="28" xfId="0" applyNumberFormat="1" applyFont="1" applyBorder="1" applyAlignment="1">
      <alignment horizontal="center"/>
    </xf>
    <xf numFmtId="3" fontId="26" fillId="0" borderId="27" xfId="0" applyNumberFormat="1" applyFont="1" applyBorder="1" applyAlignment="1">
      <alignment horizontal="right" vertical="center"/>
    </xf>
    <xf numFmtId="3" fontId="26" fillId="0" borderId="28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0" fontId="23" fillId="0" borderId="11" xfId="0" applyFont="1" applyBorder="1" applyAlignment="1"/>
    <xf numFmtId="0" fontId="25" fillId="0" borderId="0" xfId="0" applyFont="1" applyBorder="1"/>
    <xf numFmtId="3" fontId="0" fillId="0" borderId="36" xfId="0" applyNumberFormat="1" applyBorder="1" applyAlignment="1">
      <alignment horizontal="center"/>
    </xf>
    <xf numFmtId="3" fontId="26" fillId="0" borderId="11" xfId="0" applyNumberFormat="1" applyFont="1" applyBorder="1" applyAlignment="1">
      <alignment horizontal="center"/>
    </xf>
    <xf numFmtId="3" fontId="26" fillId="0" borderId="12" xfId="0" applyNumberFormat="1" applyFont="1" applyBorder="1" applyAlignment="1">
      <alignment horizontal="right" vertical="center"/>
    </xf>
    <xf numFmtId="0" fontId="25" fillId="0" borderId="16" xfId="0" applyFont="1" applyBorder="1"/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right" vertical="center"/>
    </xf>
    <xf numFmtId="0" fontId="25" fillId="0" borderId="21" xfId="0" applyFont="1" applyBorder="1"/>
    <xf numFmtId="3" fontId="0" fillId="0" borderId="39" xfId="0" applyNumberFormat="1" applyBorder="1" applyAlignment="1">
      <alignment horizontal="center"/>
    </xf>
    <xf numFmtId="0" fontId="25" fillId="0" borderId="40" xfId="0" applyFont="1" applyBorder="1"/>
    <xf numFmtId="3" fontId="0" fillId="0" borderId="41" xfId="0" applyNumberFormat="1" applyBorder="1" applyAlignment="1">
      <alignment horizontal="center"/>
    </xf>
    <xf numFmtId="3" fontId="26" fillId="0" borderId="11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31" fillId="0" borderId="11" xfId="0" applyNumberFormat="1" applyFont="1" applyBorder="1" applyAlignment="1">
      <alignment horizontal="center"/>
    </xf>
    <xf numFmtId="3" fontId="31" fillId="0" borderId="11" xfId="0" applyNumberFormat="1" applyFont="1" applyBorder="1" applyAlignment="1">
      <alignment horizontal="right" vertical="center"/>
    </xf>
    <xf numFmtId="3" fontId="31" fillId="0" borderId="10" xfId="0" applyNumberFormat="1" applyFont="1" applyBorder="1" applyAlignment="1">
      <alignment horizontal="right" vertical="center"/>
    </xf>
    <xf numFmtId="3" fontId="31" fillId="0" borderId="12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27" xfId="0" applyNumberFormat="1" applyFont="1" applyBorder="1" applyAlignment="1">
      <alignment horizontal="right" vertical="center"/>
    </xf>
    <xf numFmtId="3" fontId="32" fillId="0" borderId="42" xfId="0" applyNumberFormat="1" applyFont="1" applyBorder="1" applyAlignment="1">
      <alignment horizontal="center"/>
    </xf>
    <xf numFmtId="3" fontId="32" fillId="0" borderId="27" xfId="0" applyNumberFormat="1" applyFont="1" applyBorder="1" applyAlignment="1">
      <alignment horizontal="right" vertical="center"/>
    </xf>
    <xf numFmtId="3" fontId="32" fillId="0" borderId="28" xfId="0" applyNumberFormat="1" applyFont="1" applyBorder="1" applyAlignment="1">
      <alignment horizontal="right" vertical="center"/>
    </xf>
    <xf numFmtId="3" fontId="15" fillId="0" borderId="6" xfId="0" applyNumberFormat="1" applyFont="1" applyBorder="1" applyAlignment="1">
      <alignment horizontal="right" vertical="center"/>
    </xf>
    <xf numFmtId="0" fontId="0" fillId="0" borderId="25" xfId="0" applyBorder="1" applyAlignment="1">
      <alignment horizontal="center"/>
    </xf>
    <xf numFmtId="0" fontId="30" fillId="0" borderId="27" xfId="0" applyFont="1" applyBorder="1"/>
    <xf numFmtId="3" fontId="33" fillId="0" borderId="11" xfId="0" applyNumberFormat="1" applyFont="1" applyBorder="1" applyAlignment="1">
      <alignment horizontal="center"/>
    </xf>
    <xf numFmtId="3" fontId="33" fillId="0" borderId="11" xfId="0" applyNumberFormat="1" applyFont="1" applyBorder="1" applyAlignment="1">
      <alignment horizontal="right" vertical="center"/>
    </xf>
    <xf numFmtId="3" fontId="33" fillId="0" borderId="10" xfId="0" applyNumberFormat="1" applyFont="1" applyBorder="1" applyAlignment="1">
      <alignment horizontal="right" vertical="center"/>
    </xf>
    <xf numFmtId="3" fontId="33" fillId="0" borderId="12" xfId="0" applyNumberFormat="1" applyFont="1" applyBorder="1" applyAlignment="1">
      <alignment horizontal="right" vertical="center"/>
    </xf>
    <xf numFmtId="3" fontId="20" fillId="0" borderId="6" xfId="0" applyNumberFormat="1" applyFont="1" applyBorder="1" applyAlignment="1">
      <alignment horizontal="right" vertical="center"/>
    </xf>
    <xf numFmtId="0" fontId="0" fillId="0" borderId="0" xfId="0" applyBorder="1" applyAlignment="1">
      <alignment horizontal="center"/>
    </xf>
    <xf numFmtId="3" fontId="33" fillId="0" borderId="0" xfId="0" applyNumberFormat="1" applyFont="1" applyBorder="1" applyAlignment="1">
      <alignment horizontal="center"/>
    </xf>
    <xf numFmtId="3" fontId="33" fillId="0" borderId="0" xfId="0" applyNumberFormat="1" applyFont="1" applyBorder="1" applyAlignment="1">
      <alignment horizontal="right" vertical="center"/>
    </xf>
    <xf numFmtId="0" fontId="29" fillId="0" borderId="0" xfId="0" applyFont="1" applyBorder="1"/>
    <xf numFmtId="0" fontId="0" fillId="0" borderId="17" xfId="0" applyBorder="1" applyAlignment="1">
      <alignment horizontal="center"/>
    </xf>
    <xf numFmtId="0" fontId="25" fillId="0" borderId="18" xfId="0" applyFont="1" applyBorder="1"/>
    <xf numFmtId="3" fontId="0" fillId="0" borderId="18" xfId="0" applyNumberFormat="1" applyBorder="1" applyAlignment="1">
      <alignment horizontal="center"/>
    </xf>
    <xf numFmtId="0" fontId="25" fillId="0" borderId="20" xfId="0" applyFont="1" applyBorder="1"/>
    <xf numFmtId="3" fontId="0" fillId="0" borderId="20" xfId="0" applyNumberFormat="1" applyBorder="1" applyAlignment="1">
      <alignment horizontal="center"/>
    </xf>
    <xf numFmtId="0" fontId="25" fillId="0" borderId="22" xfId="0" applyFont="1" applyBorder="1"/>
    <xf numFmtId="3" fontId="0" fillId="0" borderId="22" xfId="0" applyNumberFormat="1" applyBorder="1" applyAlignment="1">
      <alignment horizontal="right" vertical="center"/>
    </xf>
    <xf numFmtId="3" fontId="26" fillId="0" borderId="13" xfId="0" applyNumberFormat="1" applyFont="1" applyBorder="1" applyAlignment="1">
      <alignment horizontal="right" vertical="center"/>
    </xf>
    <xf numFmtId="0" fontId="25" fillId="0" borderId="15" xfId="0" applyFont="1" applyBorder="1"/>
    <xf numFmtId="0" fontId="25" fillId="0" borderId="23" xfId="0" applyFont="1" applyBorder="1"/>
    <xf numFmtId="3" fontId="0" fillId="0" borderId="40" xfId="0" applyNumberFormat="1" applyBorder="1" applyAlignment="1">
      <alignment horizontal="right" vertical="center"/>
    </xf>
    <xf numFmtId="3" fontId="26" fillId="0" borderId="10" xfId="0" applyNumberFormat="1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25" fillId="0" borderId="9" xfId="0" applyFont="1" applyBorder="1"/>
    <xf numFmtId="3" fontId="0" fillId="0" borderId="8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0" fontId="0" fillId="0" borderId="33" xfId="0" applyBorder="1" applyAlignment="1">
      <alignment horizontal="center"/>
    </xf>
    <xf numFmtId="3" fontId="26" fillId="0" borderId="4" xfId="0" applyNumberFormat="1" applyFont="1" applyBorder="1" applyAlignment="1">
      <alignment horizontal="center"/>
    </xf>
    <xf numFmtId="3" fontId="26" fillId="0" borderId="4" xfId="0" applyNumberFormat="1" applyFont="1" applyBorder="1" applyAlignment="1">
      <alignment horizontal="right" vertical="center"/>
    </xf>
    <xf numFmtId="3" fontId="26" fillId="0" borderId="31" xfId="0" applyNumberFormat="1" applyFont="1" applyBorder="1" applyAlignment="1">
      <alignment horizontal="right" vertical="center"/>
    </xf>
    <xf numFmtId="0" fontId="0" fillId="0" borderId="24" xfId="0" applyBorder="1" applyAlignment="1">
      <alignment horizontal="center"/>
    </xf>
    <xf numFmtId="0" fontId="34" fillId="0" borderId="10" xfId="0" applyFont="1" applyBorder="1" applyAlignment="1">
      <alignment horizontal="left"/>
    </xf>
    <xf numFmtId="3" fontId="35" fillId="0" borderId="10" xfId="0" applyNumberFormat="1" applyFont="1" applyBorder="1" applyAlignment="1">
      <alignment horizontal="center"/>
    </xf>
    <xf numFmtId="3" fontId="35" fillId="0" borderId="10" xfId="0" applyNumberFormat="1" applyFont="1" applyBorder="1" applyAlignment="1">
      <alignment horizontal="right" vertical="center"/>
    </xf>
    <xf numFmtId="3" fontId="35" fillId="0" borderId="11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3" fontId="32" fillId="0" borderId="5" xfId="0" applyNumberFormat="1" applyFont="1" applyBorder="1" applyAlignment="1">
      <alignment horizontal="center"/>
    </xf>
    <xf numFmtId="3" fontId="32" fillId="0" borderId="5" xfId="0" applyNumberFormat="1" applyFont="1" applyBorder="1" applyAlignment="1">
      <alignment horizontal="right" vertical="center"/>
    </xf>
    <xf numFmtId="3" fontId="32" fillId="0" borderId="3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13" xfId="0" applyNumberFormat="1" applyFont="1" applyBorder="1" applyAlignment="1">
      <alignment horizontal="right" vertical="center"/>
    </xf>
    <xf numFmtId="0" fontId="0" fillId="0" borderId="43" xfId="0" applyBorder="1" applyAlignment="1">
      <alignment horizontal="center"/>
    </xf>
    <xf numFmtId="0" fontId="30" fillId="0" borderId="44" xfId="0" applyFont="1" applyBorder="1"/>
    <xf numFmtId="3" fontId="20" fillId="0" borderId="44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right" vertical="center"/>
    </xf>
    <xf numFmtId="3" fontId="20" fillId="0" borderId="45" xfId="0" applyNumberFormat="1" applyFont="1" applyBorder="1" applyAlignment="1">
      <alignment horizontal="right" vertical="center"/>
    </xf>
    <xf numFmtId="3" fontId="0" fillId="0" borderId="28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25" fillId="0" borderId="4" xfId="0" applyFont="1" applyBorder="1"/>
    <xf numFmtId="3" fontId="20" fillId="0" borderId="25" xfId="0" applyNumberFormat="1" applyFont="1" applyBorder="1" applyAlignment="1">
      <alignment horizontal="center"/>
    </xf>
    <xf numFmtId="3" fontId="20" fillId="0" borderId="26" xfId="0" applyNumberFormat="1" applyFont="1" applyBorder="1" applyAlignment="1">
      <alignment horizontal="right" vertical="center"/>
    </xf>
    <xf numFmtId="0" fontId="0" fillId="0" borderId="12" xfId="0" applyBorder="1"/>
    <xf numFmtId="0" fontId="24" fillId="0" borderId="10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3" fontId="36" fillId="0" borderId="10" xfId="0" applyNumberFormat="1" applyFont="1" applyBorder="1" applyAlignment="1">
      <alignment horizontal="right" vertical="center"/>
    </xf>
    <xf numFmtId="3" fontId="24" fillId="0" borderId="12" xfId="0" applyNumberFormat="1" applyFont="1" applyBorder="1" applyAlignment="1">
      <alignment horizontal="right" vertical="center"/>
    </xf>
    <xf numFmtId="3" fontId="24" fillId="0" borderId="31" xfId="0" applyNumberFormat="1" applyFont="1" applyBorder="1" applyAlignment="1">
      <alignment horizontal="right" vertical="center"/>
    </xf>
    <xf numFmtId="3" fontId="24" fillId="0" borderId="8" xfId="0" applyNumberFormat="1" applyFont="1" applyBorder="1" applyAlignment="1">
      <alignment horizontal="right" vertical="center"/>
    </xf>
    <xf numFmtId="3" fontId="0" fillId="0" borderId="27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1" fillId="0" borderId="19" xfId="0" applyFont="1" applyBorder="1" applyAlignment="1">
      <alignment horizontal="center"/>
    </xf>
    <xf numFmtId="0" fontId="25" fillId="0" borderId="17" xfId="0" applyFont="1" applyBorder="1"/>
    <xf numFmtId="0" fontId="24" fillId="0" borderId="18" xfId="0" applyFont="1" applyBorder="1" applyAlignment="1">
      <alignment horizontal="left"/>
    </xf>
    <xf numFmtId="3" fontId="24" fillId="0" borderId="18" xfId="0" applyNumberFormat="1" applyFont="1" applyBorder="1" applyAlignment="1">
      <alignment horizontal="right" vertical="center"/>
    </xf>
    <xf numFmtId="3" fontId="24" fillId="0" borderId="15" xfId="0" applyNumberFormat="1" applyFont="1" applyBorder="1" applyAlignment="1">
      <alignment horizontal="right" vertical="center"/>
    </xf>
    <xf numFmtId="0" fontId="25" fillId="0" borderId="14" xfId="0" applyFont="1" applyBorder="1"/>
    <xf numFmtId="3" fontId="0" fillId="0" borderId="15" xfId="0" applyNumberFormat="1" applyBorder="1" applyAlignment="1">
      <alignment horizontal="center"/>
    </xf>
    <xf numFmtId="16" fontId="0" fillId="0" borderId="23" xfId="0" applyNumberFormat="1" applyBorder="1" applyAlignment="1">
      <alignment horizontal="center"/>
    </xf>
    <xf numFmtId="0" fontId="25" fillId="0" borderId="10" xfId="0" applyFont="1" applyBorder="1"/>
    <xf numFmtId="3" fontId="31" fillId="0" borderId="10" xfId="0" applyNumberFormat="1" applyFont="1" applyBorder="1" applyAlignment="1">
      <alignment horizontal="center"/>
    </xf>
    <xf numFmtId="3" fontId="32" fillId="0" borderId="4" xfId="0" applyNumberFormat="1" applyFont="1" applyBorder="1" applyAlignment="1">
      <alignment horizontal="center"/>
    </xf>
    <xf numFmtId="3" fontId="32" fillId="0" borderId="4" xfId="0" applyNumberFormat="1" applyFont="1" applyBorder="1" applyAlignment="1">
      <alignment horizontal="right" vertical="center"/>
    </xf>
    <xf numFmtId="0" fontId="0" fillId="0" borderId="10" xfId="0" applyBorder="1"/>
    <xf numFmtId="3" fontId="0" fillId="0" borderId="23" xfId="0" applyNumberFormat="1" applyBorder="1" applyAlignment="1">
      <alignment horizontal="center"/>
    </xf>
    <xf numFmtId="0" fontId="23" fillId="0" borderId="26" xfId="0" applyFont="1" applyBorder="1"/>
    <xf numFmtId="3" fontId="26" fillId="0" borderId="26" xfId="0" applyNumberFormat="1" applyFont="1" applyBorder="1" applyAlignment="1">
      <alignment horizontal="center"/>
    </xf>
    <xf numFmtId="3" fontId="26" fillId="0" borderId="26" xfId="0" applyNumberFormat="1" applyFont="1" applyBorder="1" applyAlignment="1">
      <alignment horizontal="right" vertical="center"/>
    </xf>
    <xf numFmtId="0" fontId="38" fillId="0" borderId="10" xfId="0" applyFont="1" applyBorder="1"/>
    <xf numFmtId="3" fontId="39" fillId="0" borderId="13" xfId="0" applyNumberFormat="1" applyFont="1" applyBorder="1" applyAlignment="1">
      <alignment horizontal="center"/>
    </xf>
    <xf numFmtId="3" fontId="39" fillId="0" borderId="13" xfId="0" applyNumberFormat="1" applyFont="1" applyBorder="1" applyAlignment="1">
      <alignment horizontal="right" vertical="center"/>
    </xf>
    <xf numFmtId="3" fontId="39" fillId="0" borderId="10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/>
    </xf>
    <xf numFmtId="0" fontId="25" fillId="0" borderId="5" xfId="0" applyFont="1" applyBorder="1"/>
    <xf numFmtId="3" fontId="39" fillId="0" borderId="4" xfId="0" applyNumberFormat="1" applyFont="1" applyBorder="1" applyAlignment="1">
      <alignment horizontal="center"/>
    </xf>
    <xf numFmtId="3" fontId="39" fillId="0" borderId="5" xfId="0" applyNumberFormat="1" applyFont="1" applyBorder="1" applyAlignment="1">
      <alignment horizontal="right" vertical="center"/>
    </xf>
    <xf numFmtId="0" fontId="25" fillId="0" borderId="8" xfId="0" applyFont="1" applyBorder="1"/>
    <xf numFmtId="3" fontId="39" fillId="0" borderId="8" xfId="0" applyNumberFormat="1" applyFont="1" applyBorder="1" applyAlignment="1">
      <alignment horizontal="center"/>
    </xf>
    <xf numFmtId="3" fontId="39" fillId="0" borderId="9" xfId="0" applyNumberFormat="1" applyFont="1" applyBorder="1" applyAlignment="1">
      <alignment horizontal="right" vertical="center"/>
    </xf>
    <xf numFmtId="0" fontId="25" fillId="0" borderId="13" xfId="0" applyFont="1" applyBorder="1"/>
    <xf numFmtId="0" fontId="0" fillId="0" borderId="31" xfId="0" applyBorder="1" applyAlignment="1">
      <alignment horizontal="center"/>
    </xf>
    <xf numFmtId="3" fontId="39" fillId="0" borderId="0" xfId="0" applyNumberFormat="1" applyFont="1" applyBorder="1" applyAlignment="1">
      <alignment horizontal="center"/>
    </xf>
    <xf numFmtId="3" fontId="39" fillId="0" borderId="0" xfId="0" applyNumberFormat="1" applyFont="1" applyBorder="1" applyAlignment="1">
      <alignment horizontal="right" vertical="center"/>
    </xf>
    <xf numFmtId="3" fontId="0" fillId="0" borderId="31" xfId="0" applyNumberFormat="1" applyBorder="1" applyAlignment="1">
      <alignment horizontal="right" vertical="center"/>
    </xf>
    <xf numFmtId="0" fontId="0" fillId="0" borderId="48" xfId="0" applyBorder="1" applyAlignment="1"/>
    <xf numFmtId="3" fontId="0" fillId="0" borderId="47" xfId="0" applyNumberFormat="1" applyBorder="1" applyAlignment="1">
      <alignment horizontal="center" vertical="center"/>
    </xf>
    <xf numFmtId="0" fontId="0" fillId="0" borderId="49" xfId="0" applyBorder="1" applyAlignment="1"/>
    <xf numFmtId="3" fontId="0" fillId="0" borderId="51" xfId="0" applyNumberFormat="1" applyBorder="1" applyAlignment="1">
      <alignment horizontal="center" vertical="center"/>
    </xf>
    <xf numFmtId="0" fontId="0" fillId="0" borderId="10" xfId="0" applyBorder="1" applyAlignment="1">
      <alignment horizontal="center"/>
    </xf>
    <xf numFmtId="3" fontId="39" fillId="0" borderId="5" xfId="0" applyNumberFormat="1" applyFont="1" applyBorder="1" applyAlignment="1">
      <alignment horizontal="center"/>
    </xf>
    <xf numFmtId="3" fontId="39" fillId="0" borderId="4" xfId="0" applyNumberFormat="1" applyFont="1" applyBorder="1" applyAlignment="1">
      <alignment horizontal="right" vertical="center"/>
    </xf>
    <xf numFmtId="3" fontId="39" fillId="0" borderId="8" xfId="0" applyNumberFormat="1" applyFont="1" applyBorder="1" applyAlignment="1">
      <alignment horizontal="right" vertical="center"/>
    </xf>
    <xf numFmtId="3" fontId="39" fillId="0" borderId="15" xfId="0" applyNumberFormat="1" applyFont="1" applyBorder="1" applyAlignment="1">
      <alignment horizontal="right" vertical="center"/>
    </xf>
    <xf numFmtId="0" fontId="25" fillId="0" borderId="9" xfId="0" applyFont="1" applyFill="1" applyBorder="1"/>
    <xf numFmtId="3" fontId="39" fillId="0" borderId="15" xfId="0" applyNumberFormat="1" applyFont="1" applyBorder="1" applyAlignment="1">
      <alignment horizontal="center"/>
    </xf>
    <xf numFmtId="3" fontId="39" fillId="0" borderId="20" xfId="0" applyNumberFormat="1" applyFont="1" applyBorder="1" applyAlignment="1">
      <alignment horizontal="right" vertical="center"/>
    </xf>
    <xf numFmtId="3" fontId="39" fillId="0" borderId="22" xfId="0" applyNumberFormat="1" applyFont="1" applyBorder="1" applyAlignment="1">
      <alignment horizontal="center"/>
    </xf>
    <xf numFmtId="3" fontId="39" fillId="0" borderId="22" xfId="0" applyNumberFormat="1" applyFont="1" applyBorder="1" applyAlignment="1">
      <alignment horizontal="right" vertical="center"/>
    </xf>
    <xf numFmtId="3" fontId="31" fillId="0" borderId="13" xfId="0" applyNumberFormat="1" applyFont="1" applyBorder="1" applyAlignment="1">
      <alignment horizontal="center"/>
    </xf>
    <xf numFmtId="3" fontId="31" fillId="0" borderId="13" xfId="0" applyNumberFormat="1" applyFont="1" applyBorder="1" applyAlignment="1">
      <alignment horizontal="right" vertical="center"/>
    </xf>
    <xf numFmtId="3" fontId="32" fillId="0" borderId="13" xfId="0" applyNumberFormat="1" applyFont="1" applyBorder="1" applyAlignment="1">
      <alignment horizontal="center"/>
    </xf>
    <xf numFmtId="3" fontId="32" fillId="0" borderId="13" xfId="0" applyNumberFormat="1" applyFont="1" applyBorder="1" applyAlignment="1">
      <alignment horizontal="right" vertical="center"/>
    </xf>
    <xf numFmtId="3" fontId="32" fillId="0" borderId="10" xfId="0" applyNumberFormat="1" applyFont="1" applyBorder="1" applyAlignment="1">
      <alignment horizontal="right" vertical="center"/>
    </xf>
    <xf numFmtId="3" fontId="30" fillId="0" borderId="27" xfId="0" applyNumberFormat="1" applyFont="1" applyBorder="1" applyAlignment="1">
      <alignment horizontal="center"/>
    </xf>
    <xf numFmtId="3" fontId="30" fillId="0" borderId="27" xfId="0" applyNumberFormat="1" applyFont="1" applyBorder="1" applyAlignment="1">
      <alignment horizontal="right" vertical="center"/>
    </xf>
    <xf numFmtId="3" fontId="30" fillId="0" borderId="0" xfId="0" applyNumberFormat="1" applyFont="1" applyBorder="1" applyAlignment="1">
      <alignment horizontal="center"/>
    </xf>
    <xf numFmtId="3" fontId="30" fillId="0" borderId="0" xfId="0" applyNumberFormat="1" applyFont="1" applyBorder="1" applyAlignment="1">
      <alignment horizontal="right" vertical="center"/>
    </xf>
    <xf numFmtId="0" fontId="23" fillId="0" borderId="3" xfId="0" applyFont="1" applyBorder="1" applyAlignment="1"/>
    <xf numFmtId="0" fontId="0" fillId="0" borderId="27" xfId="0" applyBorder="1" applyAlignment="1">
      <alignment horizontal="center"/>
    </xf>
    <xf numFmtId="3" fontId="26" fillId="0" borderId="7" xfId="0" applyNumberFormat="1" applyFont="1" applyBorder="1" applyAlignment="1">
      <alignment horizontal="center"/>
    </xf>
    <xf numFmtId="3" fontId="26" fillId="0" borderId="7" xfId="0" applyNumberFormat="1" applyFont="1" applyBorder="1" applyAlignment="1">
      <alignment horizontal="right" vertical="center"/>
    </xf>
    <xf numFmtId="3" fontId="36" fillId="0" borderId="9" xfId="0" applyNumberFormat="1" applyFont="1" applyBorder="1" applyAlignment="1">
      <alignment horizontal="center"/>
    </xf>
    <xf numFmtId="3" fontId="36" fillId="0" borderId="8" xfId="0" applyNumberFormat="1" applyFont="1" applyBorder="1" applyAlignment="1">
      <alignment horizontal="right" vertical="center"/>
    </xf>
    <xf numFmtId="3" fontId="36" fillId="0" borderId="4" xfId="0" applyNumberFormat="1" applyFont="1" applyBorder="1" applyAlignment="1">
      <alignment horizontal="right" vertical="center"/>
    </xf>
    <xf numFmtId="0" fontId="23" fillId="0" borderId="13" xfId="0" applyFont="1" applyBorder="1"/>
    <xf numFmtId="0" fontId="23" fillId="0" borderId="0" xfId="0" applyFont="1" applyBorder="1"/>
    <xf numFmtId="3" fontId="26" fillId="0" borderId="0" xfId="0" applyNumberFormat="1" applyFont="1" applyBorder="1" applyAlignment="1">
      <alignment horizontal="center"/>
    </xf>
    <xf numFmtId="3" fontId="26" fillId="0" borderId="0" xfId="0" applyNumberFormat="1" applyFont="1" applyBorder="1" applyAlignment="1">
      <alignment horizontal="right" vertical="center"/>
    </xf>
    <xf numFmtId="0" fontId="24" fillId="0" borderId="31" xfId="0" applyFont="1" applyBorder="1" applyAlignment="1"/>
    <xf numFmtId="0" fontId="24" fillId="0" borderId="28" xfId="0" applyFont="1" applyBorder="1" applyAlignment="1"/>
    <xf numFmtId="3" fontId="1" fillId="0" borderId="20" xfId="0" applyNumberFormat="1" applyFont="1" applyBorder="1" applyAlignment="1">
      <alignment horizontal="right" vertical="center"/>
    </xf>
    <xf numFmtId="3" fontId="0" fillId="0" borderId="31" xfId="0" applyNumberFormat="1" applyBorder="1" applyAlignment="1">
      <alignment horizontal="center"/>
    </xf>
    <xf numFmtId="0" fontId="25" fillId="0" borderId="8" xfId="0" applyFont="1" applyBorder="1" applyAlignment="1">
      <alignment vertical="top" wrapText="1"/>
    </xf>
    <xf numFmtId="0" fontId="0" fillId="0" borderId="11" xfId="0" applyBorder="1" applyAlignment="1">
      <alignment horizontal="center"/>
    </xf>
    <xf numFmtId="3" fontId="26" fillId="0" borderId="12" xfId="0" applyNumberFormat="1" applyFont="1" applyBorder="1" applyAlignment="1">
      <alignment horizontal="center"/>
    </xf>
    <xf numFmtId="0" fontId="24" fillId="0" borderId="31" xfId="0" applyFont="1" applyBorder="1" applyAlignment="1">
      <alignment horizontal="left"/>
    </xf>
    <xf numFmtId="3" fontId="0" fillId="0" borderId="55" xfId="0" applyNumberFormat="1" applyBorder="1" applyAlignment="1">
      <alignment horizontal="center" vertical="center"/>
    </xf>
    <xf numFmtId="0" fontId="24" fillId="0" borderId="28" xfId="0" applyFont="1" applyBorder="1" applyAlignment="1">
      <alignment horizontal="left"/>
    </xf>
    <xf numFmtId="3" fontId="0" fillId="0" borderId="56" xfId="0" applyNumberFormat="1" applyBorder="1" applyAlignment="1">
      <alignment horizontal="center" vertical="center"/>
    </xf>
    <xf numFmtId="3" fontId="36" fillId="0" borderId="8" xfId="0" applyNumberFormat="1" applyFont="1" applyBorder="1" applyAlignment="1">
      <alignment horizontal="center"/>
    </xf>
    <xf numFmtId="3" fontId="36" fillId="0" borderId="9" xfId="0" applyNumberFormat="1" applyFont="1" applyBorder="1" applyAlignment="1">
      <alignment horizontal="right" vertical="center"/>
    </xf>
    <xf numFmtId="0" fontId="25" fillId="0" borderId="4" xfId="0" applyFont="1" applyBorder="1" applyAlignment="1">
      <alignment vertical="top" wrapText="1"/>
    </xf>
    <xf numFmtId="3" fontId="0" fillId="0" borderId="5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26" fillId="0" borderId="27" xfId="0" applyNumberFormat="1" applyFont="1" applyBorder="1" applyAlignment="1">
      <alignment horizontal="center"/>
    </xf>
    <xf numFmtId="3" fontId="32" fillId="0" borderId="10" xfId="0" applyNumberFormat="1" applyFont="1" applyBorder="1" applyAlignment="1">
      <alignment horizontal="center"/>
    </xf>
    <xf numFmtId="3" fontId="0" fillId="0" borderId="59" xfId="0" applyNumberFormat="1" applyBorder="1" applyAlignment="1">
      <alignment horizontal="right" vertical="center"/>
    </xf>
    <xf numFmtId="3" fontId="26" fillId="0" borderId="58" xfId="0" applyNumberFormat="1" applyFont="1" applyBorder="1" applyAlignment="1">
      <alignment horizontal="right" vertical="center"/>
    </xf>
    <xf numFmtId="3" fontId="26" fillId="0" borderId="35" xfId="0" applyNumberFormat="1" applyFont="1" applyBorder="1" applyAlignment="1">
      <alignment horizontal="right" vertical="center"/>
    </xf>
    <xf numFmtId="3" fontId="0" fillId="0" borderId="44" xfId="0" applyNumberFormat="1" applyBorder="1" applyAlignment="1">
      <alignment horizontal="right" vertical="center"/>
    </xf>
    <xf numFmtId="3" fontId="0" fillId="0" borderId="45" xfId="0" applyNumberFormat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3" fontId="32" fillId="0" borderId="11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center"/>
    </xf>
    <xf numFmtId="0" fontId="0" fillId="0" borderId="52" xfId="0" applyBorder="1" applyAlignment="1">
      <alignment horizontal="center"/>
    </xf>
    <xf numFmtId="3" fontId="0" fillId="0" borderId="46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3" xfId="0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0" fillId="0" borderId="17" xfId="0" applyBorder="1"/>
    <xf numFmtId="0" fontId="24" fillId="0" borderId="17" xfId="0" applyFont="1" applyBorder="1" applyAlignment="1">
      <alignment horizontal="left"/>
    </xf>
    <xf numFmtId="3" fontId="24" fillId="0" borderId="17" xfId="0" applyNumberFormat="1" applyFont="1" applyBorder="1" applyAlignment="1">
      <alignment horizontal="right" vertical="center"/>
    </xf>
    <xf numFmtId="0" fontId="0" fillId="0" borderId="34" xfId="0" applyBorder="1"/>
    <xf numFmtId="3" fontId="26" fillId="0" borderId="19" xfId="0" applyNumberFormat="1" applyFont="1" applyBorder="1" applyAlignment="1">
      <alignment horizontal="center"/>
    </xf>
    <xf numFmtId="3" fontId="36" fillId="0" borderId="19" xfId="0" applyNumberFormat="1" applyFont="1" applyBorder="1" applyAlignment="1">
      <alignment horizontal="right" vertical="center"/>
    </xf>
    <xf numFmtId="0" fontId="26" fillId="0" borderId="20" xfId="0" applyFont="1" applyBorder="1"/>
    <xf numFmtId="3" fontId="26" fillId="0" borderId="19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left"/>
    </xf>
    <xf numFmtId="3" fontId="31" fillId="0" borderId="27" xfId="0" applyNumberFormat="1" applyFont="1" applyBorder="1" applyAlignment="1">
      <alignment horizontal="center"/>
    </xf>
    <xf numFmtId="3" fontId="31" fillId="0" borderId="27" xfId="0" applyNumberFormat="1" applyFont="1" applyBorder="1" applyAlignment="1">
      <alignment horizontal="right" vertical="center"/>
    </xf>
    <xf numFmtId="0" fontId="28" fillId="0" borderId="43" xfId="0" applyFont="1" applyBorder="1" applyAlignment="1">
      <alignment horizontal="left"/>
    </xf>
    <xf numFmtId="3" fontId="20" fillId="0" borderId="28" xfId="0" applyNumberFormat="1" applyFon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0" fontId="27" fillId="0" borderId="60" xfId="0" applyFont="1" applyBorder="1" applyAlignment="1">
      <alignment horizontal="left"/>
    </xf>
    <xf numFmtId="3" fontId="10" fillId="0" borderId="3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0" fontId="28" fillId="0" borderId="60" xfId="0" applyFont="1" applyBorder="1" applyAlignment="1">
      <alignment horizontal="left"/>
    </xf>
    <xf numFmtId="3" fontId="15" fillId="0" borderId="60" xfId="0" applyNumberFormat="1" applyFont="1" applyBorder="1" applyAlignment="1">
      <alignment horizontal="center"/>
    </xf>
    <xf numFmtId="0" fontId="30" fillId="0" borderId="13" xfId="0" applyFont="1" applyBorder="1"/>
    <xf numFmtId="3" fontId="0" fillId="0" borderId="60" xfId="0" applyNumberFormat="1" applyBorder="1" applyAlignment="1">
      <alignment horizontal="center"/>
    </xf>
    <xf numFmtId="0" fontId="27" fillId="0" borderId="43" xfId="0" applyFont="1" applyBorder="1" applyAlignment="1">
      <alignment horizontal="left"/>
    </xf>
    <xf numFmtId="3" fontId="10" fillId="0" borderId="11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right" vertical="center"/>
    </xf>
    <xf numFmtId="0" fontId="25" fillId="0" borderId="19" xfId="0" applyFont="1" applyBorder="1" applyAlignment="1">
      <alignment horizontal="center"/>
    </xf>
    <xf numFmtId="3" fontId="1" fillId="0" borderId="37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0" fontId="29" fillId="0" borderId="23" xfId="0" applyFont="1" applyBorder="1" applyAlignment="1">
      <alignment horizontal="center"/>
    </xf>
    <xf numFmtId="3" fontId="18" fillId="0" borderId="24" xfId="0" applyNumberFormat="1" applyFont="1" applyBorder="1" applyAlignment="1">
      <alignment horizontal="center"/>
    </xf>
    <xf numFmtId="3" fontId="18" fillId="0" borderId="24" xfId="0" applyNumberFormat="1" applyFont="1" applyBorder="1" applyAlignment="1">
      <alignment horizontal="right" vertical="center"/>
    </xf>
    <xf numFmtId="3" fontId="18" fillId="0" borderId="23" xfId="0" applyNumberFormat="1" applyFont="1" applyBorder="1" applyAlignment="1">
      <alignment horizontal="right" vertical="center"/>
    </xf>
    <xf numFmtId="0" fontId="30" fillId="0" borderId="61" xfId="0" applyFont="1" applyBorder="1"/>
    <xf numFmtId="3" fontId="20" fillId="0" borderId="53" xfId="0" applyNumberFormat="1" applyFont="1" applyBorder="1" applyAlignment="1">
      <alignment horizontal="center"/>
    </xf>
    <xf numFmtId="3" fontId="20" fillId="0" borderId="53" xfId="0" applyNumberFormat="1" applyFont="1" applyBorder="1" applyAlignment="1">
      <alignment horizontal="right" vertical="center"/>
    </xf>
    <xf numFmtId="3" fontId="20" fillId="0" borderId="25" xfId="0" applyNumberFormat="1" applyFont="1" applyBorder="1" applyAlignment="1">
      <alignment horizontal="right" vertical="center"/>
    </xf>
    <xf numFmtId="3" fontId="0" fillId="0" borderId="27" xfId="0" applyNumberFormat="1" applyBorder="1" applyAlignment="1">
      <alignment horizontal="center" vertical="center"/>
    </xf>
    <xf numFmtId="0" fontId="0" fillId="0" borderId="5" xfId="0" applyBorder="1"/>
    <xf numFmtId="3" fontId="0" fillId="0" borderId="5" xfId="0" applyNumberFormat="1" applyBorder="1" applyAlignment="1">
      <alignment horizontal="left"/>
    </xf>
    <xf numFmtId="0" fontId="0" fillId="0" borderId="27" xfId="0" applyBorder="1"/>
    <xf numFmtId="3" fontId="0" fillId="0" borderId="27" xfId="0" applyNumberFormat="1" applyBorder="1" applyAlignment="1">
      <alignment horizontal="left"/>
    </xf>
    <xf numFmtId="0" fontId="27" fillId="0" borderId="17" xfId="0" applyFont="1" applyBorder="1"/>
    <xf numFmtId="3" fontId="10" fillId="0" borderId="17" xfId="0" applyNumberFormat="1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right" vertical="center"/>
    </xf>
    <xf numFmtId="0" fontId="28" fillId="0" borderId="19" xfId="0" applyFont="1" applyBorder="1"/>
    <xf numFmtId="3" fontId="15" fillId="0" borderId="19" xfId="0" applyNumberFormat="1" applyFont="1" applyFill="1" applyBorder="1" applyAlignment="1">
      <alignment horizontal="center"/>
    </xf>
    <xf numFmtId="3" fontId="15" fillId="0" borderId="19" xfId="0" applyNumberFormat="1" applyFont="1" applyFill="1" applyBorder="1" applyAlignment="1">
      <alignment horizontal="right" vertical="center"/>
    </xf>
    <xf numFmtId="0" fontId="40" fillId="0" borderId="23" xfId="0" applyFont="1" applyBorder="1"/>
    <xf numFmtId="3" fontId="18" fillId="0" borderId="23" xfId="0" applyNumberFormat="1" applyFont="1" applyFill="1" applyBorder="1" applyAlignment="1">
      <alignment horizontal="center"/>
    </xf>
    <xf numFmtId="3" fontId="18" fillId="0" borderId="23" xfId="0" applyNumberFormat="1" applyFont="1" applyFill="1" applyBorder="1" applyAlignment="1">
      <alignment horizontal="right" vertical="center"/>
    </xf>
    <xf numFmtId="0" fontId="29" fillId="0" borderId="10" xfId="0" applyFont="1" applyBorder="1"/>
    <xf numFmtId="3" fontId="5" fillId="0" borderId="10" xfId="0" applyNumberFormat="1" applyFont="1" applyFill="1" applyBorder="1" applyAlignment="1">
      <alignment horizontal="center"/>
    </xf>
    <xf numFmtId="3" fontId="5" fillId="0" borderId="10" xfId="0" applyNumberFormat="1" applyFont="1" applyFill="1" applyBorder="1" applyAlignment="1">
      <alignment horizontal="right" vertical="center"/>
    </xf>
    <xf numFmtId="0" fontId="34" fillId="0" borderId="23" xfId="0" applyFont="1" applyFill="1" applyBorder="1"/>
    <xf numFmtId="3" fontId="13" fillId="0" borderId="23" xfId="0" applyNumberFormat="1" applyFont="1" applyBorder="1" applyAlignment="1">
      <alignment horizontal="center"/>
    </xf>
    <xf numFmtId="3" fontId="13" fillId="0" borderId="22" xfId="0" applyNumberFormat="1" applyFont="1" applyBorder="1" applyAlignment="1">
      <alignment horizontal="right" vertical="center"/>
    </xf>
    <xf numFmtId="0" fontId="34" fillId="0" borderId="9" xfId="0" applyFont="1" applyFill="1" applyBorder="1"/>
    <xf numFmtId="3" fontId="13" fillId="0" borderId="9" xfId="0" applyNumberFormat="1" applyFont="1" applyBorder="1" applyAlignment="1">
      <alignment horizontal="center"/>
    </xf>
    <xf numFmtId="3" fontId="30" fillId="0" borderId="10" xfId="0" applyNumberFormat="1" applyFont="1" applyBorder="1"/>
    <xf numFmtId="3" fontId="30" fillId="0" borderId="13" xfId="0" applyNumberFormat="1" applyFont="1" applyBorder="1" applyAlignment="1">
      <alignment horizontal="right" vertical="center"/>
    </xf>
    <xf numFmtId="3" fontId="0" fillId="0" borderId="2" xfId="0" applyNumberFormat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right"/>
    </xf>
    <xf numFmtId="0" fontId="0" fillId="0" borderId="0" xfId="0" applyAlignment="1">
      <alignment wrapText="1"/>
    </xf>
    <xf numFmtId="3" fontId="39" fillId="0" borderId="9" xfId="0" applyNumberFormat="1" applyFont="1" applyFill="1" applyBorder="1" applyAlignment="1">
      <alignment horizontal="right" vertical="center"/>
    </xf>
    <xf numFmtId="0" fontId="25" fillId="0" borderId="29" xfId="0" applyFont="1" applyBorder="1" applyAlignment="1">
      <alignment horizontal="center"/>
    </xf>
    <xf numFmtId="3" fontId="0" fillId="0" borderId="1" xfId="0" applyNumberFormat="1" applyFont="1" applyBorder="1"/>
    <xf numFmtId="3" fontId="44" fillId="0" borderId="1" xfId="0" applyNumberFormat="1" applyFont="1" applyBorder="1"/>
    <xf numFmtId="0" fontId="0" fillId="0" borderId="0" xfId="0" applyFill="1"/>
    <xf numFmtId="0" fontId="25" fillId="0" borderId="46" xfId="0" applyFont="1" applyBorder="1" applyAlignment="1">
      <alignment horizontal="left"/>
    </xf>
    <xf numFmtId="0" fontId="25" fillId="0" borderId="39" xfId="0" applyFont="1" applyBorder="1"/>
    <xf numFmtId="0" fontId="43" fillId="0" borderId="3" xfId="0" applyFont="1" applyBorder="1" applyAlignment="1">
      <alignment horizontal="center"/>
    </xf>
    <xf numFmtId="0" fontId="24" fillId="0" borderId="48" xfId="0" applyFont="1" applyBorder="1" applyAlignment="1">
      <alignment horizontal="left"/>
    </xf>
    <xf numFmtId="3" fontId="36" fillId="0" borderId="49" xfId="0" applyNumberFormat="1" applyFont="1" applyBorder="1" applyAlignment="1">
      <alignment horizontal="center"/>
    </xf>
    <xf numFmtId="3" fontId="0" fillId="0" borderId="6" xfId="0" applyNumberFormat="1" applyBorder="1" applyAlignment="1">
      <alignment horizontal="right" vertical="center"/>
    </xf>
    <xf numFmtId="0" fontId="24" fillId="0" borderId="55" xfId="0" applyFont="1" applyBorder="1" applyAlignment="1">
      <alignment horizontal="left"/>
    </xf>
    <xf numFmtId="0" fontId="43" fillId="0" borderId="10" xfId="0" applyFont="1" applyBorder="1" applyAlignment="1">
      <alignment horizontal="right"/>
    </xf>
    <xf numFmtId="3" fontId="0" fillId="0" borderId="65" xfId="0" applyNumberFormat="1" applyBorder="1" applyAlignment="1">
      <alignment horizontal="center"/>
    </xf>
    <xf numFmtId="3" fontId="0" fillId="0" borderId="49" xfId="0" applyNumberFormat="1" applyBorder="1" applyAlignment="1">
      <alignment horizontal="center"/>
    </xf>
    <xf numFmtId="3" fontId="26" fillId="0" borderId="66" xfId="0" applyNumberFormat="1" applyFont="1" applyBorder="1" applyAlignment="1">
      <alignment horizontal="center"/>
    </xf>
    <xf numFmtId="3" fontId="0" fillId="0" borderId="67" xfId="0" applyNumberFormat="1" applyBorder="1" applyAlignment="1">
      <alignment horizontal="right" vertical="center"/>
    </xf>
    <xf numFmtId="3" fontId="0" fillId="0" borderId="64" xfId="0" applyNumberFormat="1" applyBorder="1" applyAlignment="1">
      <alignment horizontal="right" vertical="center"/>
    </xf>
    <xf numFmtId="3" fontId="26" fillId="0" borderId="56" xfId="0" applyNumberFormat="1" applyFont="1" applyBorder="1" applyAlignment="1">
      <alignment horizontal="right" vertical="center"/>
    </xf>
    <xf numFmtId="3" fontId="26" fillId="0" borderId="25" xfId="0" applyNumberFormat="1" applyFont="1" applyBorder="1" applyAlignment="1">
      <alignment horizontal="right" vertical="center"/>
    </xf>
    <xf numFmtId="3" fontId="0" fillId="0" borderId="65" xfId="0" applyNumberFormat="1" applyBorder="1" applyAlignment="1">
      <alignment horizontal="right" vertical="center"/>
    </xf>
    <xf numFmtId="3" fontId="0" fillId="0" borderId="49" xfId="0" applyNumberFormat="1" applyBorder="1" applyAlignment="1">
      <alignment horizontal="right" vertical="center"/>
    </xf>
    <xf numFmtId="3" fontId="26" fillId="0" borderId="66" xfId="0" applyNumberFormat="1" applyFont="1" applyBorder="1" applyAlignment="1">
      <alignment horizontal="right" vertical="center"/>
    </xf>
    <xf numFmtId="3" fontId="26" fillId="0" borderId="62" xfId="0" applyNumberFormat="1" applyFont="1" applyBorder="1" applyAlignment="1">
      <alignment horizontal="center"/>
    </xf>
    <xf numFmtId="3" fontId="26" fillId="0" borderId="63" xfId="0" applyNumberFormat="1" applyFont="1" applyBorder="1" applyAlignment="1">
      <alignment horizontal="right" vertical="center"/>
    </xf>
    <xf numFmtId="3" fontId="26" fillId="0" borderId="62" xfId="0" applyNumberFormat="1" applyFont="1" applyBorder="1" applyAlignment="1">
      <alignment horizontal="right" vertical="center"/>
    </xf>
    <xf numFmtId="3" fontId="26" fillId="0" borderId="22" xfId="0" applyNumberFormat="1" applyFont="1" applyBorder="1" applyAlignment="1">
      <alignment horizontal="right" vertical="center"/>
    </xf>
    <xf numFmtId="3" fontId="36" fillId="0" borderId="56" xfId="0" applyNumberFormat="1" applyFont="1" applyBorder="1" applyAlignment="1">
      <alignment horizontal="right" vertical="center"/>
    </xf>
    <xf numFmtId="3" fontId="36" fillId="0" borderId="25" xfId="0" applyNumberFormat="1" applyFont="1" applyBorder="1" applyAlignment="1">
      <alignment horizontal="right" vertical="center"/>
    </xf>
    <xf numFmtId="3" fontId="36" fillId="0" borderId="66" xfId="0" applyNumberFormat="1" applyFont="1" applyBorder="1" applyAlignment="1">
      <alignment horizontal="right" vertical="center"/>
    </xf>
    <xf numFmtId="0" fontId="40" fillId="0" borderId="2" xfId="0" applyFont="1" applyBorder="1" applyAlignment="1">
      <alignment horizontal="left"/>
    </xf>
    <xf numFmtId="3" fontId="0" fillId="0" borderId="40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0" borderId="63" xfId="0" applyNumberFormat="1" applyBorder="1" applyAlignment="1">
      <alignment horizontal="right" vertical="center"/>
    </xf>
    <xf numFmtId="3" fontId="0" fillId="0" borderId="62" xfId="0" applyNumberFormat="1" applyBorder="1" applyAlignment="1">
      <alignment horizontal="right" vertical="center"/>
    </xf>
    <xf numFmtId="3" fontId="0" fillId="0" borderId="52" xfId="0" applyNumberFormat="1" applyBorder="1" applyAlignment="1">
      <alignment horizontal="center"/>
    </xf>
    <xf numFmtId="3" fontId="0" fillId="0" borderId="52" xfId="0" applyNumberFormat="1" applyBorder="1" applyAlignment="1">
      <alignment horizontal="right" vertical="center"/>
    </xf>
    <xf numFmtId="3" fontId="26" fillId="0" borderId="68" xfId="0" applyNumberFormat="1" applyFont="1" applyBorder="1" applyAlignment="1">
      <alignment horizontal="right" vertical="center"/>
    </xf>
    <xf numFmtId="3" fontId="26" fillId="0" borderId="45" xfId="0" applyNumberFormat="1" applyFont="1" applyBorder="1" applyAlignment="1">
      <alignment horizontal="right" vertical="center"/>
    </xf>
    <xf numFmtId="3" fontId="0" fillId="0" borderId="16" xfId="0" applyNumberFormat="1" applyBorder="1" applyAlignment="1">
      <alignment horizontal="center"/>
    </xf>
    <xf numFmtId="3" fontId="0" fillId="0" borderId="29" xfId="0" applyNumberForma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/>
    </xf>
    <xf numFmtId="3" fontId="42" fillId="0" borderId="1" xfId="0" applyNumberFormat="1" applyFont="1" applyBorder="1" applyAlignment="1">
      <alignment horizontal="right"/>
    </xf>
    <xf numFmtId="3" fontId="45" fillId="0" borderId="1" xfId="0" applyNumberFormat="1" applyFont="1" applyBorder="1" applyAlignment="1">
      <alignment horizontal="right"/>
    </xf>
    <xf numFmtId="0" fontId="42" fillId="0" borderId="1" xfId="0" applyFont="1" applyBorder="1"/>
    <xf numFmtId="3" fontId="42" fillId="0" borderId="1" xfId="0" applyNumberFormat="1" applyFont="1" applyBorder="1"/>
    <xf numFmtId="3" fontId="45" fillId="0" borderId="0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46" fillId="0" borderId="10" xfId="0" applyFont="1" applyBorder="1" applyAlignment="1">
      <alignment horizontal="right"/>
    </xf>
    <xf numFmtId="0" fontId="25" fillId="0" borderId="10" xfId="0" applyFont="1" applyBorder="1" applyAlignment="1">
      <alignment horizontal="left"/>
    </xf>
    <xf numFmtId="3" fontId="47" fillId="0" borderId="1" xfId="0" applyNumberFormat="1" applyFont="1" applyBorder="1"/>
    <xf numFmtId="3" fontId="48" fillId="0" borderId="1" xfId="0" applyNumberFormat="1" applyFont="1" applyBorder="1"/>
    <xf numFmtId="3" fontId="49" fillId="0" borderId="1" xfId="0" applyNumberFormat="1" applyFont="1" applyBorder="1" applyAlignment="1">
      <alignment horizontal="right"/>
    </xf>
    <xf numFmtId="0" fontId="50" fillId="0" borderId="0" xfId="0" applyFont="1"/>
    <xf numFmtId="3" fontId="51" fillId="0" borderId="1" xfId="0" applyNumberFormat="1" applyFont="1" applyBorder="1"/>
    <xf numFmtId="3" fontId="0" fillId="0" borderId="1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 wrapText="1"/>
    </xf>
    <xf numFmtId="3" fontId="53" fillId="0" borderId="1" xfId="0" applyNumberFormat="1" applyFont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0" fillId="0" borderId="34" xfId="0" applyBorder="1" applyAlignment="1">
      <alignment horizontal="center"/>
    </xf>
    <xf numFmtId="0" fontId="25" fillId="0" borderId="64" xfId="0" applyFont="1" applyBorder="1"/>
    <xf numFmtId="0" fontId="0" fillId="0" borderId="0" xfId="0" applyAlignment="1">
      <alignment wrapText="1"/>
    </xf>
    <xf numFmtId="3" fontId="0" fillId="0" borderId="31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3" fontId="0" fillId="0" borderId="18" xfId="0" applyNumberFormat="1" applyBorder="1" applyAlignment="1">
      <alignment vertical="center"/>
    </xf>
    <xf numFmtId="3" fontId="0" fillId="0" borderId="20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0" fillId="0" borderId="17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42" fillId="0" borderId="19" xfId="0" applyFont="1" applyBorder="1" applyAlignment="1">
      <alignment horizontal="center"/>
    </xf>
    <xf numFmtId="3" fontId="52" fillId="0" borderId="7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left"/>
    </xf>
    <xf numFmtId="3" fontId="54" fillId="0" borderId="20" xfId="0" applyNumberFormat="1" applyFont="1" applyFill="1" applyBorder="1" applyAlignment="1">
      <alignment horizontal="right" vertical="center"/>
    </xf>
    <xf numFmtId="3" fontId="54" fillId="0" borderId="20" xfId="0" applyNumberFormat="1" applyFont="1" applyBorder="1" applyAlignment="1">
      <alignment horizontal="right" vertical="center"/>
    </xf>
    <xf numFmtId="3" fontId="54" fillId="0" borderId="4" xfId="0" applyNumberFormat="1" applyFont="1" applyBorder="1" applyAlignment="1">
      <alignment horizontal="right" vertical="center"/>
    </xf>
    <xf numFmtId="3" fontId="54" fillId="0" borderId="13" xfId="0" applyNumberFormat="1" applyFont="1" applyBorder="1" applyAlignment="1">
      <alignment horizontal="right" vertical="center"/>
    </xf>
    <xf numFmtId="3" fontId="54" fillId="0" borderId="10" xfId="0" applyNumberFormat="1" applyFont="1" applyBorder="1" applyAlignment="1">
      <alignment horizontal="right" vertical="center"/>
    </xf>
    <xf numFmtId="0" fontId="55" fillId="0" borderId="23" xfId="0" applyFont="1" applyBorder="1" applyAlignment="1">
      <alignment horizontal="center"/>
    </xf>
    <xf numFmtId="0" fontId="56" fillId="0" borderId="10" xfId="0" applyFont="1" applyBorder="1" applyAlignment="1">
      <alignment horizontal="left"/>
    </xf>
    <xf numFmtId="3" fontId="57" fillId="0" borderId="13" xfId="0" applyNumberFormat="1" applyFont="1" applyBorder="1" applyAlignment="1">
      <alignment horizontal="center"/>
    </xf>
    <xf numFmtId="3" fontId="57" fillId="0" borderId="13" xfId="0" applyNumberFormat="1" applyFont="1" applyBorder="1" applyAlignment="1">
      <alignment horizontal="right" vertical="center"/>
    </xf>
    <xf numFmtId="0" fontId="56" fillId="0" borderId="60" xfId="0" applyFont="1" applyBorder="1" applyAlignment="1">
      <alignment horizontal="left"/>
    </xf>
    <xf numFmtId="3" fontId="49" fillId="0" borderId="3" xfId="0" applyNumberFormat="1" applyFont="1" applyBorder="1" applyAlignment="1">
      <alignment horizontal="center"/>
    </xf>
    <xf numFmtId="3" fontId="49" fillId="0" borderId="3" xfId="0" applyNumberFormat="1" applyFont="1" applyBorder="1" applyAlignment="1">
      <alignment horizontal="right" vertical="center"/>
    </xf>
    <xf numFmtId="3" fontId="49" fillId="0" borderId="31" xfId="0" applyNumberFormat="1" applyFont="1" applyBorder="1" applyAlignment="1">
      <alignment horizontal="right" vertical="center"/>
    </xf>
    <xf numFmtId="3" fontId="49" fillId="0" borderId="4" xfId="0" applyNumberFormat="1" applyFont="1" applyBorder="1" applyAlignment="1">
      <alignment horizontal="right" vertical="center"/>
    </xf>
    <xf numFmtId="0" fontId="23" fillId="0" borderId="27" xfId="0" applyFont="1" applyBorder="1" applyAlignment="1">
      <alignment horizontal="center"/>
    </xf>
    <xf numFmtId="3" fontId="15" fillId="0" borderId="14" xfId="0" applyNumberFormat="1" applyFont="1" applyBorder="1" applyAlignment="1">
      <alignment horizontal="center"/>
    </xf>
    <xf numFmtId="3" fontId="15" fillId="0" borderId="15" xfId="0" applyNumberFormat="1" applyFont="1" applyBorder="1" applyAlignment="1">
      <alignment horizontal="right" vertical="center"/>
    </xf>
    <xf numFmtId="3" fontId="15" fillId="0" borderId="8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3" fontId="13" fillId="0" borderId="10" xfId="0" applyNumberFormat="1" applyFont="1" applyBorder="1" applyAlignment="1">
      <alignment horizontal="right" vertical="center"/>
    </xf>
    <xf numFmtId="3" fontId="13" fillId="0" borderId="13" xfId="0" applyNumberFormat="1" applyFont="1" applyBorder="1" applyAlignment="1">
      <alignment horizontal="right" vertical="center"/>
    </xf>
    <xf numFmtId="0" fontId="30" fillId="0" borderId="7" xfId="0" applyFont="1" applyBorder="1"/>
    <xf numFmtId="0" fontId="36" fillId="0" borderId="17" xfId="0" applyFont="1" applyBorder="1" applyAlignment="1">
      <alignment horizontal="center"/>
    </xf>
    <xf numFmtId="0" fontId="37" fillId="0" borderId="19" xfId="0" applyFont="1" applyBorder="1" applyAlignment="1">
      <alignment horizontal="center"/>
    </xf>
    <xf numFmtId="3" fontId="54" fillId="0" borderId="11" xfId="0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47" xfId="0" applyNumberFormat="1" applyBorder="1" applyAlignment="1">
      <alignment horizontal="right" vertical="center"/>
    </xf>
    <xf numFmtId="3" fontId="0" fillId="0" borderId="48" xfId="0" applyNumberFormat="1" applyBorder="1" applyAlignment="1">
      <alignment horizontal="center" vertical="center"/>
    </xf>
    <xf numFmtId="3" fontId="0" fillId="0" borderId="66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29" xfId="0" applyFont="1" applyBorder="1" applyAlignment="1">
      <alignment horizontal="center"/>
    </xf>
    <xf numFmtId="0" fontId="23" fillId="0" borderId="6" xfId="0" applyFont="1" applyBorder="1"/>
    <xf numFmtId="0" fontId="25" fillId="0" borderId="17" xfId="0" applyFont="1" applyBorder="1" applyAlignment="1">
      <alignment horizontal="left"/>
    </xf>
    <xf numFmtId="0" fontId="25" fillId="0" borderId="19" xfId="0" applyFont="1" applyBorder="1" applyAlignment="1">
      <alignment horizontal="left"/>
    </xf>
    <xf numFmtId="0" fontId="25" fillId="0" borderId="25" xfId="0" applyFont="1" applyBorder="1"/>
    <xf numFmtId="0" fontId="24" fillId="0" borderId="30" xfId="0" applyFont="1" applyBorder="1" applyAlignment="1">
      <alignment horizontal="left"/>
    </xf>
    <xf numFmtId="0" fontId="24" fillId="0" borderId="61" xfId="0" applyFont="1" applyBorder="1" applyAlignment="1">
      <alignment horizontal="left"/>
    </xf>
    <xf numFmtId="0" fontId="36" fillId="0" borderId="30" xfId="0" applyFont="1" applyBorder="1" applyAlignment="1">
      <alignment horizontal="left"/>
    </xf>
    <xf numFmtId="0" fontId="36" fillId="0" borderId="61" xfId="0" applyFont="1" applyBorder="1" applyAlignment="1">
      <alignment horizontal="left"/>
    </xf>
    <xf numFmtId="0" fontId="36" fillId="0" borderId="18" xfId="0" applyFont="1" applyBorder="1" applyAlignment="1">
      <alignment horizontal="left"/>
    </xf>
    <xf numFmtId="0" fontId="36" fillId="0" borderId="26" xfId="0" applyFont="1" applyBorder="1" applyAlignment="1">
      <alignment horizontal="left"/>
    </xf>
    <xf numFmtId="0" fontId="24" fillId="0" borderId="25" xfId="0" applyFont="1" applyBorder="1" applyAlignment="1">
      <alignment horizontal="left"/>
    </xf>
    <xf numFmtId="0" fontId="0" fillId="0" borderId="17" xfId="0" applyFont="1" applyBorder="1" applyAlignment="1">
      <alignment horizontal="right"/>
    </xf>
    <xf numFmtId="0" fontId="0" fillId="0" borderId="25" xfId="0" applyFont="1" applyBorder="1" applyAlignment="1">
      <alignment horizontal="right"/>
    </xf>
    <xf numFmtId="0" fontId="36" fillId="0" borderId="17" xfId="0" applyFont="1" applyBorder="1" applyAlignment="1">
      <alignment horizontal="left"/>
    </xf>
    <xf numFmtId="0" fontId="36" fillId="0" borderId="25" xfId="0" applyFont="1" applyBorder="1" applyAlignment="1">
      <alignment horizontal="left"/>
    </xf>
    <xf numFmtId="0" fontId="25" fillId="0" borderId="67" xfId="0" applyFont="1" applyBorder="1"/>
    <xf numFmtId="0" fontId="23" fillId="0" borderId="63" xfId="0" applyFont="1" applyBorder="1"/>
    <xf numFmtId="0" fontId="25" fillId="0" borderId="64" xfId="0" applyFont="1" applyBorder="1" applyAlignment="1">
      <alignment vertical="top" wrapText="1"/>
    </xf>
    <xf numFmtId="0" fontId="23" fillId="0" borderId="56" xfId="0" applyFont="1" applyBorder="1"/>
    <xf numFmtId="3" fontId="0" fillId="0" borderId="68" xfId="0" applyNumberFormat="1" applyBorder="1" applyAlignment="1">
      <alignment horizontal="center"/>
    </xf>
    <xf numFmtId="3" fontId="0" fillId="0" borderId="55" xfId="0" applyNumberFormat="1" applyBorder="1" applyAlignment="1">
      <alignment horizontal="center"/>
    </xf>
    <xf numFmtId="3" fontId="0" fillId="0" borderId="56" xfId="0" applyNumberFormat="1" applyBorder="1" applyAlignment="1">
      <alignment horizontal="center"/>
    </xf>
    <xf numFmtId="3" fontId="0" fillId="0" borderId="67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0" fillId="0" borderId="63" xfId="0" applyNumberFormat="1" applyBorder="1" applyAlignment="1">
      <alignment horizontal="center"/>
    </xf>
    <xf numFmtId="0" fontId="25" fillId="0" borderId="5" xfId="0" applyFont="1" applyBorder="1" applyAlignment="1">
      <alignment horizontal="left"/>
    </xf>
    <xf numFmtId="3" fontId="0" fillId="0" borderId="48" xfId="0" applyNumberFormat="1" applyBorder="1" applyAlignment="1">
      <alignment horizontal="right" vertical="center"/>
    </xf>
    <xf numFmtId="3" fontId="0" fillId="0" borderId="61" xfId="0" applyNumberFormat="1" applyBorder="1" applyAlignment="1">
      <alignment horizontal="right" vertical="center"/>
    </xf>
    <xf numFmtId="3" fontId="0" fillId="0" borderId="64" xfId="0" applyNumberFormat="1" applyBorder="1" applyAlignment="1">
      <alignment horizontal="center"/>
    </xf>
    <xf numFmtId="3" fontId="20" fillId="0" borderId="70" xfId="0" applyNumberFormat="1" applyFont="1" applyBorder="1" applyAlignment="1">
      <alignment horizontal="center"/>
    </xf>
    <xf numFmtId="3" fontId="20" fillId="0" borderId="71" xfId="0" applyNumberFormat="1" applyFont="1" applyBorder="1" applyAlignment="1">
      <alignment horizontal="right" vertical="center"/>
    </xf>
    <xf numFmtId="3" fontId="20" fillId="0" borderId="72" xfId="0" applyNumberFormat="1" applyFont="1" applyBorder="1" applyAlignment="1">
      <alignment horizontal="right" vertical="center"/>
    </xf>
    <xf numFmtId="3" fontId="15" fillId="0" borderId="68" xfId="0" applyNumberFormat="1" applyFont="1" applyBorder="1" applyAlignment="1">
      <alignment horizontal="center"/>
    </xf>
    <xf numFmtId="3" fontId="15" fillId="0" borderId="44" xfId="0" applyNumberFormat="1" applyFont="1" applyBorder="1" applyAlignment="1">
      <alignment horizontal="right" vertical="center"/>
    </xf>
    <xf numFmtId="3" fontId="15" fillId="0" borderId="45" xfId="0" applyNumberFormat="1" applyFont="1" applyBorder="1" applyAlignment="1">
      <alignment horizontal="right" vertical="center"/>
    </xf>
    <xf numFmtId="3" fontId="15" fillId="0" borderId="12" xfId="0" applyNumberFormat="1" applyFont="1" applyBorder="1" applyAlignment="1">
      <alignment horizontal="right" vertical="center"/>
    </xf>
    <xf numFmtId="0" fontId="5" fillId="3" borderId="10" xfId="0" applyFont="1" applyFill="1" applyBorder="1"/>
    <xf numFmtId="3" fontId="0" fillId="0" borderId="2" xfId="0" applyNumberFormat="1" applyBorder="1" applyAlignment="1">
      <alignment horizontal="right" vertical="center"/>
    </xf>
    <xf numFmtId="3" fontId="0" fillId="0" borderId="73" xfId="0" applyNumberFormat="1" applyBorder="1" applyAlignment="1">
      <alignment horizontal="right" vertical="center"/>
    </xf>
    <xf numFmtId="3" fontId="10" fillId="0" borderId="70" xfId="0" applyNumberFormat="1" applyFont="1" applyBorder="1" applyAlignment="1">
      <alignment horizontal="center"/>
    </xf>
    <xf numFmtId="3" fontId="10" fillId="0" borderId="71" xfId="0" applyNumberFormat="1" applyFont="1" applyBorder="1" applyAlignment="1">
      <alignment horizontal="right" vertical="center"/>
    </xf>
    <xf numFmtId="3" fontId="10" fillId="0" borderId="72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 vertical="center"/>
    </xf>
    <xf numFmtId="0" fontId="28" fillId="0" borderId="27" xfId="0" applyFont="1" applyBorder="1" applyAlignment="1">
      <alignment horizontal="left"/>
    </xf>
    <xf numFmtId="0" fontId="2" fillId="0" borderId="0" xfId="0" applyNumberFormat="1" applyFont="1"/>
    <xf numFmtId="0" fontId="4" fillId="4" borderId="0" xfId="0" applyFont="1" applyFill="1"/>
    <xf numFmtId="0" fontId="58" fillId="4" borderId="0" xfId="0" applyFont="1" applyFill="1"/>
    <xf numFmtId="0" fontId="59" fillId="0" borderId="0" xfId="0" applyFont="1"/>
    <xf numFmtId="0" fontId="5" fillId="0" borderId="1" xfId="0" applyNumberFormat="1" applyFont="1" applyBorder="1"/>
    <xf numFmtId="0" fontId="58" fillId="0" borderId="1" xfId="0" applyFont="1" applyBorder="1"/>
    <xf numFmtId="0" fontId="59" fillId="0" borderId="49" xfId="0" applyFont="1" applyBorder="1" applyAlignment="1">
      <alignment horizontal="center"/>
    </xf>
    <xf numFmtId="0" fontId="59" fillId="0" borderId="1" xfId="0" applyFont="1" applyFill="1" applyBorder="1" applyAlignment="1">
      <alignment horizontal="center"/>
    </xf>
    <xf numFmtId="0" fontId="58" fillId="0" borderId="1" xfId="0" applyFont="1" applyFill="1" applyBorder="1" applyAlignment="1">
      <alignment horizontal="center"/>
    </xf>
    <xf numFmtId="0" fontId="58" fillId="0" borderId="49" xfId="0" applyFont="1" applyBorder="1"/>
    <xf numFmtId="0" fontId="58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0" fontId="59" fillId="0" borderId="1" xfId="0" applyFont="1" applyFill="1" applyBorder="1"/>
    <xf numFmtId="3" fontId="59" fillId="0" borderId="1" xfId="0" applyNumberFormat="1" applyFont="1" applyFill="1" applyBorder="1"/>
    <xf numFmtId="3" fontId="60" fillId="0" borderId="74" xfId="0" applyNumberFormat="1" applyFont="1" applyFill="1" applyBorder="1"/>
    <xf numFmtId="3" fontId="59" fillId="0" borderId="74" xfId="0" applyNumberFormat="1" applyFont="1" applyFill="1" applyBorder="1"/>
    <xf numFmtId="0" fontId="5" fillId="0" borderId="1" xfId="0" applyNumberFormat="1" applyFont="1" applyBorder="1" applyAlignment="1">
      <alignment horizontal="left"/>
    </xf>
    <xf numFmtId="0" fontId="58" fillId="0" borderId="1" xfId="0" applyFont="1" applyFill="1" applyBorder="1" applyAlignment="1">
      <alignment horizontal="left"/>
    </xf>
    <xf numFmtId="0" fontId="58" fillId="6" borderId="1" xfId="0" applyFont="1" applyFill="1" applyBorder="1"/>
    <xf numFmtId="3" fontId="61" fillId="0" borderId="1" xfId="0" applyNumberFormat="1" applyFont="1" applyFill="1" applyBorder="1"/>
    <xf numFmtId="3" fontId="62" fillId="0" borderId="1" xfId="0" applyNumberFormat="1" applyFont="1" applyFill="1" applyBorder="1"/>
    <xf numFmtId="16" fontId="0" fillId="0" borderId="1" xfId="0" applyNumberFormat="1" applyFont="1" applyBorder="1" applyAlignment="1">
      <alignment horizontal="left"/>
    </xf>
    <xf numFmtId="0" fontId="59" fillId="0" borderId="1" xfId="0" applyFont="1" applyFill="1" applyBorder="1" applyAlignment="1">
      <alignment horizontal="left"/>
    </xf>
    <xf numFmtId="3" fontId="64" fillId="0" borderId="1" xfId="0" applyNumberFormat="1" applyFont="1" applyFill="1" applyBorder="1"/>
    <xf numFmtId="3" fontId="65" fillId="0" borderId="1" xfId="0" applyNumberFormat="1" applyFont="1" applyFill="1" applyBorder="1"/>
    <xf numFmtId="3" fontId="60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left"/>
    </xf>
    <xf numFmtId="16" fontId="1" fillId="0" borderId="1" xfId="0" applyNumberFormat="1" applyFont="1" applyFill="1" applyBorder="1" applyAlignment="1">
      <alignment horizontal="left"/>
    </xf>
    <xf numFmtId="16" fontId="1" fillId="0" borderId="1" xfId="0" applyNumberFormat="1" applyFont="1" applyBorder="1" applyAlignment="1">
      <alignment horizontal="left"/>
    </xf>
    <xf numFmtId="3" fontId="58" fillId="0" borderId="1" xfId="0" applyNumberFormat="1" applyFont="1" applyFill="1" applyBorder="1"/>
    <xf numFmtId="0" fontId="58" fillId="0" borderId="1" xfId="0" applyFont="1" applyBorder="1" applyAlignment="1">
      <alignment horizontal="left"/>
    </xf>
    <xf numFmtId="3" fontId="71" fillId="0" borderId="1" xfId="0" applyNumberFormat="1" applyFont="1" applyFill="1" applyBorder="1"/>
    <xf numFmtId="0" fontId="59" fillId="0" borderId="1" xfId="0" applyFont="1" applyFill="1" applyBorder="1" applyAlignment="1">
      <alignment wrapText="1"/>
    </xf>
    <xf numFmtId="16" fontId="1" fillId="0" borderId="1" xfId="0" applyNumberFormat="1" applyFont="1" applyFill="1" applyBorder="1" applyAlignment="1">
      <alignment horizontal="left" wrapText="1"/>
    </xf>
    <xf numFmtId="0" fontId="59" fillId="0" borderId="1" xfId="0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 wrapText="1"/>
    </xf>
    <xf numFmtId="3" fontId="67" fillId="0" borderId="1" xfId="0" applyNumberFormat="1" applyFont="1" applyFill="1" applyBorder="1"/>
    <xf numFmtId="0" fontId="5" fillId="0" borderId="1" xfId="0" applyNumberFormat="1" applyFont="1" applyFill="1" applyBorder="1" applyAlignment="1">
      <alignment horizontal="left"/>
    </xf>
    <xf numFmtId="16" fontId="0" fillId="0" borderId="1" xfId="0" applyNumberFormat="1" applyFont="1" applyFill="1" applyBorder="1" applyAlignment="1">
      <alignment horizontal="left"/>
    </xf>
    <xf numFmtId="3" fontId="59" fillId="0" borderId="0" xfId="0" applyNumberFormat="1" applyFont="1" applyFill="1" applyBorder="1"/>
    <xf numFmtId="0" fontId="73" fillId="0" borderId="0" xfId="0" applyFont="1"/>
    <xf numFmtId="3" fontId="70" fillId="0" borderId="1" xfId="0" applyNumberFormat="1" applyFont="1" applyFill="1" applyBorder="1"/>
    <xf numFmtId="0" fontId="74" fillId="0" borderId="1" xfId="0" applyFont="1" applyFill="1" applyBorder="1"/>
    <xf numFmtId="3" fontId="75" fillId="0" borderId="1" xfId="0" applyNumberFormat="1" applyFont="1" applyFill="1" applyBorder="1"/>
    <xf numFmtId="3" fontId="76" fillId="0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78" fillId="0" borderId="1" xfId="0" applyFont="1" applyBorder="1"/>
    <xf numFmtId="0" fontId="41" fillId="0" borderId="1" xfId="0" applyFont="1" applyBorder="1" applyAlignment="1">
      <alignment horizontal="center" wrapText="1"/>
    </xf>
    <xf numFmtId="0" fontId="41" fillId="0" borderId="49" xfId="0" applyFont="1" applyFill="1" applyBorder="1" applyAlignment="1">
      <alignment horizontal="center" wrapText="1"/>
    </xf>
    <xf numFmtId="0" fontId="41" fillId="0" borderId="73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4" fontId="41" fillId="0" borderId="1" xfId="0" applyNumberFormat="1" applyFont="1" applyBorder="1"/>
    <xf numFmtId="4" fontId="0" fillId="0" borderId="49" xfId="0" applyNumberFormat="1" applyBorder="1"/>
    <xf numFmtId="4" fontId="0" fillId="0" borderId="73" xfId="0" applyNumberFormat="1" applyBorder="1"/>
    <xf numFmtId="4" fontId="0" fillId="0" borderId="0" xfId="0" applyNumberFormat="1"/>
    <xf numFmtId="0" fontId="78" fillId="0" borderId="1" xfId="0" applyFont="1" applyBorder="1" applyAlignment="1">
      <alignment wrapText="1"/>
    </xf>
    <xf numFmtId="0" fontId="78" fillId="0" borderId="0" xfId="0" applyFont="1" applyBorder="1" applyAlignment="1">
      <alignment wrapText="1"/>
    </xf>
    <xf numFmtId="4" fontId="41" fillId="0" borderId="0" xfId="0" applyNumberFormat="1" applyFont="1" applyBorder="1"/>
    <xf numFmtId="4" fontId="0" fillId="0" borderId="0" xfId="0" applyNumberFormat="1" applyBorder="1"/>
    <xf numFmtId="0" fontId="4" fillId="0" borderId="1" xfId="1" applyFont="1" applyBorder="1"/>
    <xf numFmtId="0" fontId="5" fillId="0" borderId="1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80" fillId="0" borderId="49" xfId="1" applyFont="1" applyBorder="1" applyAlignment="1">
      <alignment horizontal="center"/>
    </xf>
    <xf numFmtId="0" fontId="5" fillId="0" borderId="1" xfId="1" applyFont="1" applyBorder="1"/>
    <xf numFmtId="0" fontId="0" fillId="0" borderId="0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41" fillId="0" borderId="1" xfId="1" applyBorder="1"/>
    <xf numFmtId="4" fontId="41" fillId="0" borderId="1" xfId="1" applyNumberFormat="1" applyBorder="1"/>
    <xf numFmtId="4" fontId="41" fillId="0" borderId="49" xfId="1" applyNumberFormat="1" applyBorder="1"/>
    <xf numFmtId="4" fontId="5" fillId="0" borderId="1" xfId="1" applyNumberFormat="1" applyFont="1" applyBorder="1"/>
    <xf numFmtId="4" fontId="5" fillId="0" borderId="49" xfId="1" applyNumberFormat="1" applyFont="1" applyBorder="1"/>
    <xf numFmtId="0" fontId="5" fillId="0" borderId="49" xfId="1" applyFont="1" applyBorder="1"/>
    <xf numFmtId="0" fontId="80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4" fontId="80" fillId="0" borderId="1" xfId="1" applyNumberFormat="1" applyFont="1" applyBorder="1" applyAlignment="1">
      <alignment horizontal="center"/>
    </xf>
    <xf numFmtId="0" fontId="7" fillId="0" borderId="1" xfId="1" applyFont="1" applyBorder="1"/>
    <xf numFmtId="0" fontId="81" fillId="0" borderId="0" xfId="1" applyFont="1"/>
    <xf numFmtId="0" fontId="81" fillId="0" borderId="0" xfId="1" applyFont="1" applyAlignment="1">
      <alignment horizontal="center"/>
    </xf>
    <xf numFmtId="0" fontId="41" fillId="0" borderId="0" xfId="1"/>
    <xf numFmtId="0" fontId="82" fillId="0" borderId="0" xfId="1" applyFont="1" applyAlignment="1">
      <alignment horizontal="left"/>
    </xf>
    <xf numFmtId="0" fontId="83" fillId="0" borderId="0" xfId="1" applyFont="1" applyAlignment="1">
      <alignment horizontal="left"/>
    </xf>
    <xf numFmtId="0" fontId="83" fillId="0" borderId="0" xfId="1" applyFont="1"/>
    <xf numFmtId="0" fontId="84" fillId="0" borderId="0" xfId="1" applyFont="1"/>
    <xf numFmtId="0" fontId="79" fillId="0" borderId="0" xfId="1" applyFont="1"/>
    <xf numFmtId="0" fontId="79" fillId="0" borderId="0" xfId="1" applyFont="1" applyAlignment="1">
      <alignment horizontal="center"/>
    </xf>
    <xf numFmtId="0" fontId="41" fillId="0" borderId="0" xfId="1" applyFont="1"/>
    <xf numFmtId="0" fontId="41" fillId="0" borderId="0" xfId="1" applyAlignment="1">
      <alignment horizontal="center"/>
    </xf>
    <xf numFmtId="0" fontId="4" fillId="0" borderId="62" xfId="1" applyFont="1" applyBorder="1"/>
    <xf numFmtId="0" fontId="4" fillId="0" borderId="40" xfId="1" applyFont="1" applyBorder="1"/>
    <xf numFmtId="0" fontId="4" fillId="0" borderId="40" xfId="1" applyFont="1" applyBorder="1" applyAlignment="1">
      <alignment horizontal="center"/>
    </xf>
    <xf numFmtId="0" fontId="4" fillId="0" borderId="63" xfId="1" applyFont="1" applyBorder="1"/>
    <xf numFmtId="0" fontId="41" fillId="0" borderId="49" xfId="1" applyFont="1" applyBorder="1"/>
    <xf numFmtId="0" fontId="80" fillId="0" borderId="49" xfId="1" applyFont="1" applyBorder="1"/>
    <xf numFmtId="0" fontId="5" fillId="0" borderId="64" xfId="1" applyFont="1" applyBorder="1" applyAlignment="1">
      <alignment horizontal="center" vertical="center"/>
    </xf>
    <xf numFmtId="0" fontId="80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41" fillId="0" borderId="1" xfId="1" applyFont="1" applyBorder="1" applyAlignment="1">
      <alignment horizontal="center"/>
    </xf>
    <xf numFmtId="0" fontId="41" fillId="0" borderId="49" xfId="1" applyFont="1" applyBorder="1" applyAlignment="1">
      <alignment horizontal="center"/>
    </xf>
    <xf numFmtId="0" fontId="41" fillId="0" borderId="49" xfId="1" applyFont="1" applyBorder="1" applyAlignment="1">
      <alignment horizontal="right"/>
    </xf>
    <xf numFmtId="4" fontId="41" fillId="0" borderId="49" xfId="1" applyNumberFormat="1" applyFont="1" applyBorder="1" applyAlignment="1">
      <alignment horizontal="center"/>
    </xf>
    <xf numFmtId="4" fontId="41" fillId="0" borderId="49" xfId="1" applyNumberFormat="1" applyFont="1" applyBorder="1" applyAlignment="1">
      <alignment horizontal="right"/>
    </xf>
    <xf numFmtId="4" fontId="41" fillId="0" borderId="1" xfId="1" applyNumberFormat="1" applyFont="1" applyBorder="1" applyAlignment="1">
      <alignment horizontal="center"/>
    </xf>
    <xf numFmtId="4" fontId="41" fillId="0" borderId="64" xfId="1" applyNumberFormat="1" applyFont="1" applyBorder="1" applyAlignment="1">
      <alignment horizontal="center"/>
    </xf>
    <xf numFmtId="2" fontId="41" fillId="0" borderId="0" xfId="1" applyNumberFormat="1" applyBorder="1" applyAlignment="1">
      <alignment horizontal="center"/>
    </xf>
    <xf numFmtId="0" fontId="0" fillId="0" borderId="0" xfId="0" applyAlignment="1">
      <alignment horizontal="center"/>
    </xf>
    <xf numFmtId="4" fontId="41" fillId="0" borderId="21" xfId="1" applyNumberFormat="1" applyFont="1" applyBorder="1" applyAlignment="1">
      <alignment horizontal="center"/>
    </xf>
    <xf numFmtId="0" fontId="41" fillId="0" borderId="49" xfId="1" applyFont="1" applyBorder="1" applyAlignment="1">
      <alignment horizontal="left"/>
    </xf>
    <xf numFmtId="0" fontId="41" fillId="0" borderId="1" xfId="1" applyFont="1" applyBorder="1"/>
    <xf numFmtId="4" fontId="41" fillId="0" borderId="1" xfId="1" applyNumberFormat="1" applyFont="1" applyBorder="1" applyAlignment="1">
      <alignment horizontal="right"/>
    </xf>
    <xf numFmtId="4" fontId="41" fillId="0" borderId="21" xfId="1" applyNumberFormat="1" applyFont="1" applyBorder="1" applyAlignment="1">
      <alignment horizontal="right"/>
    </xf>
    <xf numFmtId="2" fontId="41" fillId="0" borderId="0" xfId="1" applyNumberFormat="1" applyBorder="1"/>
    <xf numFmtId="4" fontId="41" fillId="0" borderId="49" xfId="1" applyNumberFormat="1" applyFont="1" applyBorder="1"/>
    <xf numFmtId="4" fontId="41" fillId="0" borderId="1" xfId="1" applyNumberFormat="1" applyFont="1" applyBorder="1"/>
    <xf numFmtId="4" fontId="41" fillId="0" borderId="64" xfId="1" applyNumberFormat="1" applyFont="1" applyBorder="1"/>
    <xf numFmtId="0" fontId="85" fillId="0" borderId="1" xfId="1" applyFont="1" applyBorder="1"/>
    <xf numFmtId="0" fontId="85" fillId="0" borderId="49" xfId="1" applyFont="1" applyBorder="1"/>
    <xf numFmtId="0" fontId="85" fillId="0" borderId="49" xfId="1" applyFont="1" applyBorder="1" applyAlignment="1">
      <alignment horizontal="right"/>
    </xf>
    <xf numFmtId="4" fontId="85" fillId="0" borderId="49" xfId="1" applyNumberFormat="1" applyFont="1" applyBorder="1" applyAlignment="1">
      <alignment horizontal="right"/>
    </xf>
    <xf numFmtId="4" fontId="85" fillId="0" borderId="1" xfId="1" applyNumberFormat="1" applyFont="1" applyBorder="1" applyAlignment="1">
      <alignment horizontal="right"/>
    </xf>
    <xf numFmtId="4" fontId="41" fillId="0" borderId="64" xfId="1" applyNumberFormat="1" applyBorder="1"/>
    <xf numFmtId="4" fontId="41" fillId="0" borderId="49" xfId="1" applyNumberFormat="1" applyBorder="1" applyAlignment="1">
      <alignment horizontal="right"/>
    </xf>
    <xf numFmtId="0" fontId="80" fillId="0" borderId="1" xfId="1" applyFont="1" applyBorder="1"/>
    <xf numFmtId="4" fontId="80" fillId="0" borderId="49" xfId="1" applyNumberFormat="1" applyFont="1" applyBorder="1" applyAlignment="1">
      <alignment horizontal="right"/>
    </xf>
    <xf numFmtId="4" fontId="80" fillId="0" borderId="49" xfId="1" applyNumberFormat="1" applyFont="1" applyBorder="1"/>
    <xf numFmtId="4" fontId="80" fillId="0" borderId="1" xfId="1" applyNumberFormat="1" applyFont="1" applyBorder="1"/>
    <xf numFmtId="4" fontId="5" fillId="0" borderId="49" xfId="1" applyNumberFormat="1" applyFont="1" applyBorder="1" applyAlignment="1">
      <alignment horizontal="right"/>
    </xf>
    <xf numFmtId="4" fontId="5" fillId="0" borderId="64" xfId="1" applyNumberFormat="1" applyFont="1" applyBorder="1"/>
    <xf numFmtId="2" fontId="5" fillId="0" borderId="0" xfId="1" applyNumberFormat="1" applyFont="1" applyBorder="1"/>
    <xf numFmtId="0" fontId="86" fillId="0" borderId="1" xfId="1" applyFont="1" applyBorder="1"/>
    <xf numFmtId="0" fontId="86" fillId="0" borderId="49" xfId="1" applyFont="1" applyBorder="1"/>
    <xf numFmtId="0" fontId="41" fillId="0" borderId="49" xfId="1" applyBorder="1" applyAlignment="1">
      <alignment horizontal="center"/>
    </xf>
    <xf numFmtId="0" fontId="41" fillId="0" borderId="0" xfId="1" applyBorder="1"/>
    <xf numFmtId="4" fontId="80" fillId="0" borderId="49" xfId="1" applyNumberFormat="1" applyFont="1" applyBorder="1" applyAlignment="1">
      <alignment horizontal="center"/>
    </xf>
    <xf numFmtId="0" fontId="41" fillId="0" borderId="49" xfId="1" applyBorder="1"/>
    <xf numFmtId="0" fontId="1" fillId="0" borderId="0" xfId="1" applyFont="1" applyBorder="1"/>
    <xf numFmtId="0" fontId="1" fillId="0" borderId="0" xfId="1" applyFont="1" applyBorder="1" applyAlignment="1">
      <alignment horizontal="center"/>
    </xf>
    <xf numFmtId="4" fontId="1" fillId="0" borderId="0" xfId="1" applyNumberFormat="1" applyFont="1" applyBorder="1"/>
    <xf numFmtId="2" fontId="1" fillId="0" borderId="0" xfId="1" applyNumberFormat="1" applyFont="1" applyBorder="1"/>
    <xf numFmtId="0" fontId="1" fillId="0" borderId="0" xfId="1" applyFont="1" applyFill="1" applyBorder="1"/>
    <xf numFmtId="0" fontId="1" fillId="0" borderId="0" xfId="1" applyFont="1" applyFill="1" applyBorder="1" applyAlignment="1">
      <alignment horizontal="center"/>
    </xf>
    <xf numFmtId="0" fontId="0" fillId="0" borderId="16" xfId="0" applyBorder="1"/>
    <xf numFmtId="0" fontId="5" fillId="0" borderId="0" xfId="1" applyFont="1" applyBorder="1"/>
    <xf numFmtId="0" fontId="1" fillId="0" borderId="0" xfId="1" applyFont="1" applyBorder="1" applyAlignment="1">
      <alignment horizontal="left"/>
    </xf>
    <xf numFmtId="0" fontId="0" fillId="0" borderId="23" xfId="0" applyFont="1" applyBorder="1" applyAlignment="1">
      <alignment horizontal="center"/>
    </xf>
    <xf numFmtId="0" fontId="36" fillId="0" borderId="6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25" fillId="0" borderId="6" xfId="0" applyFont="1" applyBorder="1"/>
    <xf numFmtId="0" fontId="5" fillId="0" borderId="52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7" fillId="0" borderId="14" xfId="0" applyFont="1" applyBorder="1"/>
    <xf numFmtId="3" fontId="10" fillId="0" borderId="14" xfId="0" applyNumberFormat="1" applyFont="1" applyFill="1" applyBorder="1" applyAlignment="1">
      <alignment horizontal="center"/>
    </xf>
    <xf numFmtId="3" fontId="10" fillId="0" borderId="14" xfId="0" applyNumberFormat="1" applyFont="1" applyFill="1" applyBorder="1" applyAlignment="1">
      <alignment horizontal="right" vertical="center"/>
    </xf>
    <xf numFmtId="0" fontId="87" fillId="0" borderId="0" xfId="0" applyFont="1"/>
    <xf numFmtId="3" fontId="87" fillId="0" borderId="63" xfId="0" applyNumberFormat="1" applyFont="1" applyBorder="1" applyAlignment="1">
      <alignment horizontal="center"/>
    </xf>
    <xf numFmtId="3" fontId="87" fillId="0" borderId="57" xfId="0" applyNumberFormat="1" applyFont="1" applyBorder="1" applyAlignment="1">
      <alignment horizontal="right" vertical="center"/>
    </xf>
    <xf numFmtId="3" fontId="87" fillId="0" borderId="62" xfId="0" applyNumberFormat="1" applyFont="1" applyBorder="1" applyAlignment="1">
      <alignment horizontal="right" vertical="center"/>
    </xf>
    <xf numFmtId="3" fontId="88" fillId="0" borderId="17" xfId="0" applyNumberFormat="1" applyFont="1" applyBorder="1" applyAlignment="1">
      <alignment horizontal="right" vertical="center"/>
    </xf>
    <xf numFmtId="0" fontId="89" fillId="0" borderId="17" xfId="0" applyFont="1" applyBorder="1"/>
    <xf numFmtId="3" fontId="63" fillId="0" borderId="69" xfId="0" applyNumberFormat="1" applyFont="1" applyBorder="1" applyAlignment="1">
      <alignment horizontal="center"/>
    </xf>
    <xf numFmtId="3" fontId="63" fillId="0" borderId="2" xfId="0" applyNumberFormat="1" applyFont="1" applyBorder="1" applyAlignment="1">
      <alignment horizontal="right" vertical="center"/>
    </xf>
    <xf numFmtId="3" fontId="63" fillId="0" borderId="73" xfId="0" applyNumberFormat="1" applyFont="1" applyBorder="1" applyAlignment="1">
      <alignment horizontal="right" vertical="center"/>
    </xf>
    <xf numFmtId="3" fontId="63" fillId="0" borderId="19" xfId="0" applyNumberFormat="1" applyFont="1" applyBorder="1" applyAlignment="1">
      <alignment horizontal="right" vertical="center"/>
    </xf>
    <xf numFmtId="3" fontId="63" fillId="0" borderId="21" xfId="0" applyNumberFormat="1" applyFont="1" applyBorder="1" applyAlignment="1">
      <alignment horizontal="right" vertical="center"/>
    </xf>
    <xf numFmtId="3" fontId="66" fillId="0" borderId="19" xfId="0" applyNumberFormat="1" applyFont="1" applyBorder="1" applyAlignment="1">
      <alignment horizontal="right" vertical="center"/>
    </xf>
    <xf numFmtId="0" fontId="89" fillId="0" borderId="23" xfId="0" applyFont="1" applyBorder="1"/>
    <xf numFmtId="3" fontId="66" fillId="0" borderId="17" xfId="0" applyNumberFormat="1" applyFont="1" applyBorder="1" applyAlignment="1">
      <alignment horizontal="right" vertical="center"/>
    </xf>
    <xf numFmtId="3" fontId="63" fillId="0" borderId="40" xfId="0" applyNumberFormat="1" applyFont="1" applyBorder="1" applyAlignment="1">
      <alignment horizontal="right" vertical="center"/>
    </xf>
    <xf numFmtId="3" fontId="63" fillId="0" borderId="23" xfId="0" applyNumberFormat="1" applyFont="1" applyBorder="1" applyAlignment="1">
      <alignment horizontal="right" vertical="center"/>
    </xf>
    <xf numFmtId="3" fontId="63" fillId="0" borderId="22" xfId="0" applyNumberFormat="1" applyFont="1" applyBorder="1" applyAlignment="1">
      <alignment horizontal="right" vertical="center"/>
    </xf>
    <xf numFmtId="0" fontId="63" fillId="0" borderId="24" xfId="0" applyFont="1" applyBorder="1" applyAlignment="1">
      <alignment horizontal="center"/>
    </xf>
    <xf numFmtId="0" fontId="90" fillId="0" borderId="23" xfId="0" applyFont="1" applyBorder="1"/>
    <xf numFmtId="3" fontId="66" fillId="0" borderId="56" xfId="0" applyNumberFormat="1" applyFont="1" applyBorder="1" applyAlignment="1">
      <alignment horizontal="center"/>
    </xf>
    <xf numFmtId="3" fontId="66" fillId="0" borderId="51" xfId="0" applyNumberFormat="1" applyFont="1" applyBorder="1" applyAlignment="1">
      <alignment horizontal="right" vertical="center"/>
    </xf>
    <xf numFmtId="3" fontId="66" fillId="0" borderId="66" xfId="0" applyNumberFormat="1" applyFont="1" applyBorder="1" applyAlignment="1">
      <alignment horizontal="right" vertical="center"/>
    </xf>
    <xf numFmtId="3" fontId="66" fillId="0" borderId="25" xfId="0" applyNumberFormat="1" applyFont="1" applyBorder="1" applyAlignment="1">
      <alignment horizontal="right" vertical="center"/>
    </xf>
    <xf numFmtId="3" fontId="66" fillId="0" borderId="61" xfId="0" applyNumberFormat="1" applyFont="1" applyBorder="1" applyAlignment="1">
      <alignment horizontal="right" vertical="center"/>
    </xf>
    <xf numFmtId="3" fontId="63" fillId="0" borderId="25" xfId="0" applyNumberFormat="1" applyFont="1" applyBorder="1" applyAlignment="1">
      <alignment horizontal="right" vertical="center"/>
    </xf>
    <xf numFmtId="3" fontId="63" fillId="0" borderId="61" xfId="0" applyNumberFormat="1" applyFont="1" applyBorder="1" applyAlignment="1">
      <alignment horizontal="right" vertical="center"/>
    </xf>
    <xf numFmtId="3" fontId="20" fillId="0" borderId="29" xfId="0" applyNumberFormat="1" applyFont="1" applyBorder="1" applyAlignment="1">
      <alignment horizontal="right" vertical="center"/>
    </xf>
    <xf numFmtId="3" fontId="20" fillId="0" borderId="8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40" fillId="0" borderId="9" xfId="0" applyFont="1" applyBorder="1"/>
    <xf numFmtId="3" fontId="18" fillId="0" borderId="9" xfId="0" applyNumberFormat="1" applyFont="1" applyFill="1" applyBorder="1" applyAlignment="1">
      <alignment horizontal="center"/>
    </xf>
    <xf numFmtId="3" fontId="18" fillId="0" borderId="9" xfId="0" applyNumberFormat="1" applyFont="1" applyFill="1" applyBorder="1" applyAlignment="1">
      <alignment horizontal="right" vertical="center"/>
    </xf>
    <xf numFmtId="3" fontId="50" fillId="0" borderId="13" xfId="0" applyNumberFormat="1" applyFont="1" applyBorder="1" applyAlignment="1">
      <alignment horizontal="right" vertical="center"/>
    </xf>
    <xf numFmtId="0" fontId="0" fillId="7" borderId="0" xfId="0" applyFont="1" applyFill="1"/>
    <xf numFmtId="0" fontId="25" fillId="0" borderId="63" xfId="0" applyFont="1" applyBorder="1"/>
    <xf numFmtId="3" fontId="0" fillId="0" borderId="62" xfId="0" applyNumberFormat="1" applyBorder="1" applyAlignment="1">
      <alignment horizontal="center"/>
    </xf>
    <xf numFmtId="3" fontId="0" fillId="0" borderId="58" xfId="0" applyNumberFormat="1" applyBorder="1" applyAlignment="1">
      <alignment horizontal="right" vertical="center"/>
    </xf>
    <xf numFmtId="0" fontId="92" fillId="0" borderId="1" xfId="0" applyFont="1" applyBorder="1" applyAlignment="1">
      <alignment wrapText="1"/>
    </xf>
    <xf numFmtId="4" fontId="80" fillId="0" borderId="1" xfId="0" applyNumberFormat="1" applyFont="1" applyBorder="1"/>
    <xf numFmtId="4" fontId="91" fillId="0" borderId="49" xfId="0" applyNumberFormat="1" applyFont="1" applyBorder="1"/>
    <xf numFmtId="3" fontId="0" fillId="8" borderId="1" xfId="0" applyNumberFormat="1" applyFill="1" applyBorder="1"/>
    <xf numFmtId="3" fontId="52" fillId="8" borderId="1" xfId="0" applyNumberFormat="1" applyFont="1" applyFill="1" applyBorder="1"/>
    <xf numFmtId="3" fontId="0" fillId="8" borderId="1" xfId="0" applyNumberFormat="1" applyFont="1" applyFill="1" applyBorder="1"/>
    <xf numFmtId="3" fontId="51" fillId="8" borderId="1" xfId="0" applyNumberFormat="1" applyFont="1" applyFill="1" applyBorder="1"/>
    <xf numFmtId="0" fontId="0" fillId="0" borderId="1" xfId="0" applyFont="1" applyBorder="1" applyAlignment="1">
      <alignment wrapText="1"/>
    </xf>
    <xf numFmtId="3" fontId="0" fillId="5" borderId="73" xfId="0" applyNumberFormat="1" applyFill="1" applyBorder="1"/>
    <xf numFmtId="3" fontId="5" fillId="0" borderId="1" xfId="0" applyNumberFormat="1" applyFont="1" applyFill="1" applyBorder="1"/>
    <xf numFmtId="3" fontId="4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44" fillId="0" borderId="1" xfId="0" applyNumberFormat="1" applyFont="1" applyFill="1" applyBorder="1"/>
    <xf numFmtId="0" fontId="42" fillId="0" borderId="1" xfId="0" applyFont="1" applyFill="1" applyBorder="1"/>
    <xf numFmtId="3" fontId="0" fillId="0" borderId="1" xfId="0" applyNumberFormat="1" applyFont="1" applyFill="1" applyBorder="1"/>
    <xf numFmtId="3" fontId="68" fillId="0" borderId="1" xfId="0" applyNumberFormat="1" applyFont="1" applyFill="1" applyBorder="1"/>
    <xf numFmtId="3" fontId="47" fillId="0" borderId="1" xfId="0" applyNumberFormat="1" applyFont="1" applyFill="1" applyBorder="1"/>
    <xf numFmtId="3" fontId="51" fillId="0" borderId="1" xfId="0" applyNumberFormat="1" applyFont="1" applyFill="1" applyBorder="1"/>
    <xf numFmtId="3" fontId="49" fillId="0" borderId="1" xfId="0" applyNumberFormat="1" applyFont="1" applyFill="1" applyBorder="1" applyAlignment="1">
      <alignment horizontal="right"/>
    </xf>
    <xf numFmtId="3" fontId="48" fillId="0" borderId="1" xfId="0" applyNumberFormat="1" applyFont="1" applyFill="1" applyBorder="1"/>
    <xf numFmtId="3" fontId="93" fillId="0" borderId="1" xfId="0" applyNumberFormat="1" applyFont="1" applyBorder="1"/>
    <xf numFmtId="3" fontId="93" fillId="0" borderId="1" xfId="0" applyNumberFormat="1" applyFont="1" applyFill="1" applyBorder="1"/>
    <xf numFmtId="0" fontId="59" fillId="0" borderId="74" xfId="0" applyFont="1" applyFill="1" applyBorder="1"/>
    <xf numFmtId="3" fontId="0" fillId="0" borderId="1" xfId="0" applyNumberFormat="1" applyFill="1" applyBorder="1"/>
    <xf numFmtId="3" fontId="52" fillId="0" borderId="1" xfId="0" applyNumberFormat="1" applyFont="1" applyFill="1" applyBorder="1"/>
    <xf numFmtId="3" fontId="66" fillId="0" borderId="1" xfId="0" applyNumberFormat="1" applyFont="1" applyFill="1" applyBorder="1"/>
    <xf numFmtId="3" fontId="63" fillId="0" borderId="1" xfId="0" applyNumberFormat="1" applyFont="1" applyFill="1" applyBorder="1"/>
    <xf numFmtId="3" fontId="69" fillId="0" borderId="1" xfId="0" applyNumberFormat="1" applyFont="1" applyFill="1" applyBorder="1"/>
    <xf numFmtId="3" fontId="72" fillId="0" borderId="1" xfId="0" applyNumberFormat="1" applyFont="1" applyFill="1" applyBorder="1"/>
    <xf numFmtId="3" fontId="0" fillId="0" borderId="0" xfId="0" applyNumberFormat="1" applyFont="1" applyFill="1" applyBorder="1"/>
    <xf numFmtId="3" fontId="0" fillId="0" borderId="0" xfId="0" applyNumberFormat="1" applyFill="1" applyBorder="1"/>
    <xf numFmtId="3" fontId="73" fillId="0" borderId="1" xfId="0" applyNumberFormat="1" applyFont="1" applyFill="1" applyBorder="1"/>
    <xf numFmtId="3" fontId="77" fillId="0" borderId="1" xfId="0" applyNumberFormat="1" applyFont="1" applyFill="1" applyBorder="1"/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24" fillId="0" borderId="13" xfId="0" applyFont="1" applyBorder="1" applyAlignment="1">
      <alignment horizontal="left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29" xfId="0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25" fillId="0" borderId="11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5" fillId="0" borderId="13" xfId="0" applyFont="1" applyBorder="1" applyAlignment="1">
      <alignment horizontal="left"/>
    </xf>
    <xf numFmtId="14" fontId="0" fillId="0" borderId="11" xfId="0" applyNumberFormat="1" applyBorder="1" applyAlignment="1">
      <alignment horizontal="left"/>
    </xf>
    <xf numFmtId="14" fontId="0" fillId="0" borderId="12" xfId="0" applyNumberFormat="1" applyBorder="1" applyAlignment="1">
      <alignment horizontal="left"/>
    </xf>
    <xf numFmtId="14" fontId="0" fillId="0" borderId="13" xfId="0" applyNumberFormat="1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1" xfId="0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4" fillId="0" borderId="5" xfId="0" applyFont="1" applyBorder="1" applyAlignment="1">
      <alignment horizontal="left"/>
    </xf>
    <xf numFmtId="0" fontId="24" fillId="0" borderId="27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23" fillId="0" borderId="27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23" fillId="0" borderId="31" xfId="0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23" fillId="0" borderId="28" xfId="0" applyFont="1" applyBorder="1" applyAlignment="1">
      <alignment horizontal="left"/>
    </xf>
    <xf numFmtId="0" fontId="23" fillId="0" borderId="7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4" fillId="0" borderId="31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22" fillId="2" borderId="46" xfId="0" applyFont="1" applyFill="1" applyBorder="1" applyAlignment="1">
      <alignment horizontal="left" vertical="center"/>
    </xf>
    <xf numFmtId="0" fontId="22" fillId="2" borderId="32" xfId="0" applyFont="1" applyFill="1" applyBorder="1" applyAlignment="1">
      <alignment horizontal="left" vertical="center"/>
    </xf>
    <xf numFmtId="0" fontId="22" fillId="2" borderId="50" xfId="0" applyFont="1" applyFill="1" applyBorder="1" applyAlignment="1">
      <alignment horizontal="left" vertical="center"/>
    </xf>
    <xf numFmtId="0" fontId="22" fillId="2" borderId="35" xfId="0" applyFont="1" applyFill="1" applyBorder="1" applyAlignment="1">
      <alignment horizontal="left" vertical="center"/>
    </xf>
    <xf numFmtId="0" fontId="24" fillId="0" borderId="28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4" fillId="0" borderId="6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3" fontId="6" fillId="0" borderId="1" xfId="0" applyNumberFormat="1" applyFont="1" applyBorder="1" applyAlignment="1">
      <alignment horizontal="right"/>
    </xf>
  </cellXfs>
  <cellStyles count="2">
    <cellStyle name="Normálne" xfId="0" builtinId="0"/>
    <cellStyle name="normálne_Hárok1" xfId="1"/>
  </cellStyles>
  <dxfs count="0"/>
  <tableStyles count="0" defaultTableStyle="TableStyleMedium2" defaultPivotStyle="PivotStyleLight16"/>
  <colors>
    <mruColors>
      <color rgb="FF070B05"/>
      <color rgb="FFFF99FF"/>
      <color rgb="FFFF00FF"/>
      <color rgb="FFA18F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M130"/>
  <sheetViews>
    <sheetView tabSelected="1" view="pageLayout" topLeftCell="A49" zoomScaleNormal="100" workbookViewId="0">
      <selection activeCell="C109" sqref="C109"/>
    </sheetView>
  </sheetViews>
  <sheetFormatPr defaultRowHeight="12.75" x14ac:dyDescent="0.2"/>
  <cols>
    <col min="1" max="2" width="8.5703125" customWidth="1"/>
    <col min="3" max="3" width="43.85546875" customWidth="1"/>
    <col min="4" max="4" width="9.42578125" style="2" hidden="1" customWidth="1"/>
    <col min="5" max="5" width="10.7109375" customWidth="1"/>
    <col min="6" max="11" width="10.140625" customWidth="1"/>
    <col min="12" max="12" width="11.140625" customWidth="1"/>
  </cols>
  <sheetData>
    <row r="1" spans="1:12" ht="18" x14ac:dyDescent="0.25">
      <c r="A1" s="1" t="s">
        <v>0</v>
      </c>
      <c r="B1" s="1"/>
      <c r="C1" s="1"/>
    </row>
    <row r="2" spans="1:12" ht="18" x14ac:dyDescent="0.25">
      <c r="C2" s="4" t="s">
        <v>1</v>
      </c>
      <c r="D2" s="5"/>
      <c r="E2" s="7"/>
      <c r="F2" s="7"/>
      <c r="G2" s="7"/>
      <c r="H2" s="7"/>
      <c r="I2" s="7"/>
      <c r="J2" s="7"/>
      <c r="K2" s="7"/>
      <c r="L2" s="7"/>
    </row>
    <row r="3" spans="1:12" ht="15.75" x14ac:dyDescent="0.25">
      <c r="A3" s="8"/>
      <c r="B3" s="8"/>
      <c r="C3" s="8" t="s">
        <v>2</v>
      </c>
      <c r="D3" s="9"/>
      <c r="E3" s="11" t="s">
        <v>4</v>
      </c>
      <c r="F3" s="11" t="s">
        <v>5</v>
      </c>
      <c r="G3" s="11" t="s">
        <v>6</v>
      </c>
      <c r="H3" s="773" t="s">
        <v>7</v>
      </c>
      <c r="I3" s="773" t="s">
        <v>7</v>
      </c>
      <c r="J3" s="11" t="s">
        <v>269</v>
      </c>
      <c r="K3" s="11" t="s">
        <v>277</v>
      </c>
      <c r="L3" s="11" t="s">
        <v>281</v>
      </c>
    </row>
    <row r="4" spans="1:12" ht="15.75" x14ac:dyDescent="0.25">
      <c r="A4" s="12" t="s">
        <v>8</v>
      </c>
      <c r="B4" s="12"/>
      <c r="C4" s="8" t="s">
        <v>9</v>
      </c>
      <c r="D4" s="13"/>
      <c r="E4" s="411" t="s">
        <v>10</v>
      </c>
      <c r="F4" s="411" t="s">
        <v>10</v>
      </c>
      <c r="G4" s="411" t="s">
        <v>10</v>
      </c>
      <c r="H4" s="774" t="s">
        <v>11</v>
      </c>
      <c r="I4" s="774" t="s">
        <v>37</v>
      </c>
      <c r="J4" s="13" t="s">
        <v>11</v>
      </c>
      <c r="K4" s="412" t="s">
        <v>11</v>
      </c>
      <c r="L4" s="412" t="s">
        <v>11</v>
      </c>
    </row>
    <row r="5" spans="1:12" ht="14.25" x14ac:dyDescent="0.2">
      <c r="A5" s="14">
        <v>111003</v>
      </c>
      <c r="B5" s="14"/>
      <c r="C5" s="15" t="s">
        <v>13</v>
      </c>
      <c r="D5" s="16"/>
      <c r="E5" s="17">
        <v>640862</v>
      </c>
      <c r="F5" s="17">
        <v>715137</v>
      </c>
      <c r="G5" s="17">
        <v>822245</v>
      </c>
      <c r="H5" s="471">
        <v>885000</v>
      </c>
      <c r="I5" s="471">
        <v>975840</v>
      </c>
      <c r="J5" s="471">
        <v>1031500</v>
      </c>
      <c r="K5" s="471">
        <v>1100000</v>
      </c>
      <c r="L5" s="457">
        <v>1200000</v>
      </c>
    </row>
    <row r="6" spans="1:12" ht="14.25" x14ac:dyDescent="0.2">
      <c r="A6" s="14">
        <v>121001</v>
      </c>
      <c r="B6" s="14"/>
      <c r="C6" s="15" t="s">
        <v>14</v>
      </c>
      <c r="D6" s="16"/>
      <c r="E6" s="17">
        <v>249455</v>
      </c>
      <c r="F6" s="17">
        <v>246056</v>
      </c>
      <c r="G6" s="17">
        <v>246245</v>
      </c>
      <c r="H6" s="471">
        <v>246000</v>
      </c>
      <c r="I6" s="471">
        <v>245700</v>
      </c>
      <c r="J6" s="413">
        <v>245800</v>
      </c>
      <c r="K6" s="413">
        <v>246000</v>
      </c>
      <c r="L6" s="17">
        <v>246500</v>
      </c>
    </row>
    <row r="7" spans="1:12" ht="14.25" x14ac:dyDescent="0.2">
      <c r="A7" s="14">
        <v>121002</v>
      </c>
      <c r="B7" s="14"/>
      <c r="C7" s="15" t="s">
        <v>15</v>
      </c>
      <c r="D7" s="16"/>
      <c r="E7" s="17">
        <v>2604358</v>
      </c>
      <c r="F7" s="17">
        <v>2477875</v>
      </c>
      <c r="G7" s="17">
        <v>2360457</v>
      </c>
      <c r="H7" s="471">
        <v>2411000</v>
      </c>
      <c r="I7" s="471">
        <v>2472700</v>
      </c>
      <c r="J7" s="413">
        <v>2422700</v>
      </c>
      <c r="K7" s="413">
        <v>2370000</v>
      </c>
      <c r="L7" s="17">
        <v>2320000</v>
      </c>
    </row>
    <row r="8" spans="1:12" ht="14.25" x14ac:dyDescent="0.2">
      <c r="A8" s="14">
        <v>121033</v>
      </c>
      <c r="B8" s="14"/>
      <c r="C8" s="15" t="s">
        <v>16</v>
      </c>
      <c r="D8" s="16"/>
      <c r="E8" s="17">
        <v>3745</v>
      </c>
      <c r="F8" s="17">
        <v>3758</v>
      </c>
      <c r="G8" s="17">
        <v>3752</v>
      </c>
      <c r="H8" s="471">
        <v>3703</v>
      </c>
      <c r="I8" s="471">
        <v>3550</v>
      </c>
      <c r="J8" s="413">
        <v>3550</v>
      </c>
      <c r="K8" s="413">
        <v>3550</v>
      </c>
      <c r="L8" s="17">
        <v>3550</v>
      </c>
    </row>
    <row r="9" spans="1:12" ht="14.25" x14ac:dyDescent="0.2">
      <c r="A9" s="14">
        <v>133001</v>
      </c>
      <c r="B9" s="14"/>
      <c r="C9" s="15" t="s">
        <v>17</v>
      </c>
      <c r="D9" s="16"/>
      <c r="E9" s="17">
        <v>2076</v>
      </c>
      <c r="F9" s="17">
        <v>2164</v>
      </c>
      <c r="G9" s="17">
        <v>2353</v>
      </c>
      <c r="H9" s="471">
        <v>2300</v>
      </c>
      <c r="I9" s="471">
        <v>2280</v>
      </c>
      <c r="J9" s="413">
        <v>2260</v>
      </c>
      <c r="K9" s="413">
        <v>2260</v>
      </c>
      <c r="L9" s="17">
        <v>2260</v>
      </c>
    </row>
    <row r="10" spans="1:12" ht="14.25" x14ac:dyDescent="0.2">
      <c r="A10" s="14">
        <v>133003</v>
      </c>
      <c r="B10" s="14"/>
      <c r="C10" s="15" t="s">
        <v>18</v>
      </c>
      <c r="D10" s="16"/>
      <c r="E10" s="17">
        <v>70</v>
      </c>
      <c r="F10" s="17">
        <v>70</v>
      </c>
      <c r="G10" s="17">
        <v>70</v>
      </c>
      <c r="H10" s="471">
        <v>70</v>
      </c>
      <c r="I10" s="471">
        <v>70</v>
      </c>
      <c r="J10" s="413">
        <v>70</v>
      </c>
      <c r="K10" s="413">
        <v>70</v>
      </c>
      <c r="L10" s="17">
        <v>70</v>
      </c>
    </row>
    <row r="11" spans="1:12" ht="14.25" x14ac:dyDescent="0.2">
      <c r="A11" s="14">
        <v>133006</v>
      </c>
      <c r="B11" s="14"/>
      <c r="C11" s="15" t="s">
        <v>19</v>
      </c>
      <c r="D11" s="16"/>
      <c r="E11" s="17">
        <v>6136</v>
      </c>
      <c r="F11" s="17">
        <v>8195</v>
      </c>
      <c r="G11" s="17">
        <v>15404</v>
      </c>
      <c r="H11" s="471">
        <v>15000</v>
      </c>
      <c r="I11" s="471">
        <v>13000</v>
      </c>
      <c r="J11" s="413">
        <v>13000</v>
      </c>
      <c r="K11" s="413">
        <v>13000</v>
      </c>
      <c r="L11" s="17">
        <v>13000</v>
      </c>
    </row>
    <row r="12" spans="1:12" ht="14.25" x14ac:dyDescent="0.2">
      <c r="A12" s="14">
        <v>133012</v>
      </c>
      <c r="B12" s="14"/>
      <c r="C12" s="18" t="s">
        <v>20</v>
      </c>
      <c r="D12" s="16"/>
      <c r="E12" s="17">
        <v>916</v>
      </c>
      <c r="F12" s="17">
        <v>2926</v>
      </c>
      <c r="G12" s="17">
        <v>3186</v>
      </c>
      <c r="H12" s="471">
        <v>2500</v>
      </c>
      <c r="I12" s="471">
        <v>3000</v>
      </c>
      <c r="J12" s="413">
        <v>3000</v>
      </c>
      <c r="K12" s="413">
        <v>3000</v>
      </c>
      <c r="L12" s="17">
        <v>3000</v>
      </c>
    </row>
    <row r="13" spans="1:12" ht="14.25" x14ac:dyDescent="0.2">
      <c r="A13" s="14">
        <v>133013</v>
      </c>
      <c r="B13" s="14"/>
      <c r="C13" s="18" t="s">
        <v>573</v>
      </c>
      <c r="D13" s="16"/>
      <c r="E13" s="17">
        <v>72538</v>
      </c>
      <c r="F13" s="17">
        <v>78670</v>
      </c>
      <c r="G13" s="17">
        <v>83180</v>
      </c>
      <c r="H13" s="471">
        <v>50130</v>
      </c>
      <c r="I13" s="471">
        <v>50900</v>
      </c>
      <c r="J13" s="413">
        <v>63000</v>
      </c>
      <c r="K13" s="413">
        <v>63600</v>
      </c>
      <c r="L13" s="17">
        <v>64000</v>
      </c>
    </row>
    <row r="14" spans="1:12" ht="14.25" x14ac:dyDescent="0.2">
      <c r="A14" s="14">
        <v>133015</v>
      </c>
      <c r="B14" s="14"/>
      <c r="C14" s="18" t="s">
        <v>574</v>
      </c>
      <c r="D14" s="16"/>
      <c r="E14" s="17"/>
      <c r="F14" s="17"/>
      <c r="G14" s="17"/>
      <c r="H14" s="471"/>
      <c r="I14" s="471"/>
      <c r="J14" s="413">
        <v>1000</v>
      </c>
      <c r="K14" s="413">
        <v>1000</v>
      </c>
      <c r="L14" s="17">
        <v>1000</v>
      </c>
    </row>
    <row r="15" spans="1:12" ht="14.25" x14ac:dyDescent="0.2">
      <c r="A15" s="14">
        <v>133014</v>
      </c>
      <c r="B15" s="14"/>
      <c r="C15" s="15" t="s">
        <v>21</v>
      </c>
      <c r="D15" s="19"/>
      <c r="E15" s="17">
        <v>78322</v>
      </c>
      <c r="F15" s="17">
        <v>78322</v>
      </c>
      <c r="G15" s="17">
        <v>78322</v>
      </c>
      <c r="H15" s="471">
        <v>78322</v>
      </c>
      <c r="I15" s="471">
        <v>78322</v>
      </c>
      <c r="J15" s="413">
        <v>78322</v>
      </c>
      <c r="K15" s="413">
        <v>78322</v>
      </c>
      <c r="L15" s="17">
        <v>78322</v>
      </c>
    </row>
    <row r="16" spans="1:12" ht="14.25" x14ac:dyDescent="0.2">
      <c r="A16" s="14">
        <v>134001</v>
      </c>
      <c r="B16" s="14"/>
      <c r="C16" s="15" t="s">
        <v>270</v>
      </c>
      <c r="D16" s="19"/>
      <c r="E16" s="413">
        <v>1002</v>
      </c>
      <c r="F16" s="413">
        <v>1002</v>
      </c>
      <c r="G16" s="413">
        <v>1002</v>
      </c>
      <c r="H16" s="471">
        <v>1000</v>
      </c>
      <c r="I16" s="471">
        <v>2000</v>
      </c>
      <c r="J16" s="413">
        <v>1500</v>
      </c>
      <c r="K16" s="413">
        <v>1500</v>
      </c>
      <c r="L16" s="413">
        <v>1500</v>
      </c>
    </row>
    <row r="17" spans="1:12" ht="15.75" x14ac:dyDescent="0.25">
      <c r="A17" s="15"/>
      <c r="B17" s="15"/>
      <c r="C17" s="8" t="s">
        <v>22</v>
      </c>
      <c r="D17" s="20"/>
      <c r="E17" s="20">
        <f t="shared" ref="E17:H17" si="0">SUM(E5:E16)</f>
        <v>3659480</v>
      </c>
      <c r="F17" s="20">
        <f t="shared" si="0"/>
        <v>3614175</v>
      </c>
      <c r="G17" s="20">
        <f>SUM(G5:G16)</f>
        <v>3616216</v>
      </c>
      <c r="H17" s="769">
        <f t="shared" si="0"/>
        <v>3695025</v>
      </c>
      <c r="I17" s="769">
        <f>SUM(I5:I16)</f>
        <v>3847362</v>
      </c>
      <c r="J17" s="20">
        <f>SUM(J5:J16)</f>
        <v>3865702</v>
      </c>
      <c r="K17" s="20">
        <f>SUM(K5:K16)</f>
        <v>3882302</v>
      </c>
      <c r="L17" s="20">
        <f>SUM(L5:L16)</f>
        <v>3933202</v>
      </c>
    </row>
    <row r="18" spans="1:12" ht="14.25" x14ac:dyDescent="0.2">
      <c r="A18" s="15"/>
      <c r="B18" s="15"/>
      <c r="C18" s="15"/>
      <c r="D18" s="19"/>
      <c r="E18" s="10"/>
      <c r="F18" s="10"/>
      <c r="G18" s="10"/>
      <c r="H18" s="771"/>
      <c r="I18" s="771"/>
      <c r="J18" s="10"/>
      <c r="K18" s="10"/>
      <c r="L18" s="10"/>
    </row>
    <row r="19" spans="1:12" ht="15.75" x14ac:dyDescent="0.25">
      <c r="A19" s="21" t="s">
        <v>8</v>
      </c>
      <c r="B19" s="21"/>
      <c r="C19" s="8" t="s">
        <v>23</v>
      </c>
      <c r="D19" s="19"/>
      <c r="E19" s="10"/>
      <c r="F19" s="10"/>
      <c r="G19" s="10"/>
      <c r="H19" s="771"/>
      <c r="I19" s="771"/>
      <c r="J19" s="10"/>
      <c r="K19" s="10"/>
      <c r="L19" s="10"/>
    </row>
    <row r="20" spans="1:12" ht="15" x14ac:dyDescent="0.25">
      <c r="A20" s="15">
        <v>211004</v>
      </c>
      <c r="B20" s="15"/>
      <c r="C20" s="21" t="s">
        <v>634</v>
      </c>
      <c r="D20" s="417"/>
      <c r="E20" s="10"/>
      <c r="F20" s="10"/>
      <c r="G20" s="10"/>
      <c r="H20" s="771"/>
      <c r="I20" s="471">
        <v>39550</v>
      </c>
      <c r="J20" s="413">
        <v>41000</v>
      </c>
      <c r="K20" s="413">
        <v>42000</v>
      </c>
      <c r="L20" s="413">
        <v>43000</v>
      </c>
    </row>
    <row r="21" spans="1:12" ht="14.25" x14ac:dyDescent="0.2">
      <c r="A21" s="14">
        <v>212002</v>
      </c>
      <c r="B21" s="14"/>
      <c r="C21" s="18" t="s">
        <v>24</v>
      </c>
      <c r="D21" s="19"/>
      <c r="E21" s="17">
        <v>1590</v>
      </c>
      <c r="F21" s="17">
        <v>1590</v>
      </c>
      <c r="G21" s="17">
        <v>1590</v>
      </c>
      <c r="H21" s="471">
        <v>1500</v>
      </c>
      <c r="I21" s="471">
        <v>1690</v>
      </c>
      <c r="J21" s="413">
        <v>1500</v>
      </c>
      <c r="K21" s="413">
        <v>1500</v>
      </c>
      <c r="L21" s="17">
        <v>1500</v>
      </c>
    </row>
    <row r="22" spans="1:12" ht="14.25" x14ac:dyDescent="0.2">
      <c r="A22" s="14">
        <v>212002</v>
      </c>
      <c r="B22" s="14"/>
      <c r="C22" s="15" t="s">
        <v>25</v>
      </c>
      <c r="D22" s="19"/>
      <c r="E22" s="17">
        <v>1353</v>
      </c>
      <c r="F22" s="17">
        <v>960</v>
      </c>
      <c r="G22" s="17">
        <v>5870</v>
      </c>
      <c r="H22" s="471">
        <v>3500</v>
      </c>
      <c r="I22" s="471">
        <v>2330</v>
      </c>
      <c r="J22" s="413">
        <v>2000</v>
      </c>
      <c r="K22" s="413">
        <v>2000</v>
      </c>
      <c r="L22" s="17">
        <v>2000</v>
      </c>
    </row>
    <row r="23" spans="1:12" ht="14.25" hidden="1" x14ac:dyDescent="0.2">
      <c r="A23" s="14"/>
      <c r="B23" s="14"/>
      <c r="C23" s="15"/>
      <c r="D23" s="19"/>
      <c r="E23" s="17"/>
      <c r="F23" s="17"/>
      <c r="G23" s="17"/>
      <c r="H23" s="471"/>
      <c r="I23" s="471"/>
      <c r="J23" s="413"/>
      <c r="K23" s="413"/>
      <c r="L23" s="17"/>
    </row>
    <row r="24" spans="1:12" ht="14.25" x14ac:dyDescent="0.2">
      <c r="A24" s="14">
        <v>212003</v>
      </c>
      <c r="B24" s="14"/>
      <c r="C24" s="15" t="s">
        <v>26</v>
      </c>
      <c r="D24" s="19"/>
      <c r="E24" s="17">
        <v>88464</v>
      </c>
      <c r="F24" s="17">
        <v>81366</v>
      </c>
      <c r="G24" s="17">
        <v>79951</v>
      </c>
      <c r="H24" s="471">
        <v>85000</v>
      </c>
      <c r="I24" s="471">
        <v>82000</v>
      </c>
      <c r="J24" s="413">
        <v>85000</v>
      </c>
      <c r="K24" s="413">
        <v>85000</v>
      </c>
      <c r="L24" s="17">
        <v>85000</v>
      </c>
    </row>
    <row r="25" spans="1:12" ht="14.25" x14ac:dyDescent="0.2">
      <c r="A25" s="14">
        <v>212003</v>
      </c>
      <c r="B25" s="14"/>
      <c r="C25" s="15" t="s">
        <v>27</v>
      </c>
      <c r="D25" s="19"/>
      <c r="E25" s="17">
        <v>106586</v>
      </c>
      <c r="F25" s="17">
        <v>104341</v>
      </c>
      <c r="G25" s="17">
        <v>101880</v>
      </c>
      <c r="H25" s="471">
        <v>101500</v>
      </c>
      <c r="I25" s="471">
        <v>101500</v>
      </c>
      <c r="J25" s="413">
        <v>101500</v>
      </c>
      <c r="K25" s="413">
        <v>101500</v>
      </c>
      <c r="L25" s="17">
        <v>101500</v>
      </c>
    </row>
    <row r="26" spans="1:12" ht="14.25" x14ac:dyDescent="0.2">
      <c r="A26" s="15"/>
      <c r="B26" s="15"/>
      <c r="C26" s="15" t="s">
        <v>28</v>
      </c>
      <c r="D26" s="16"/>
      <c r="E26" s="17">
        <v>73506</v>
      </c>
      <c r="F26" s="17">
        <v>75557</v>
      </c>
      <c r="G26" s="17">
        <v>73270</v>
      </c>
      <c r="H26" s="471">
        <v>74200</v>
      </c>
      <c r="I26" s="471">
        <v>74200</v>
      </c>
      <c r="J26" s="413">
        <v>74200</v>
      </c>
      <c r="K26" s="413">
        <v>74200</v>
      </c>
      <c r="L26" s="17">
        <v>74200</v>
      </c>
    </row>
    <row r="27" spans="1:12" ht="14.25" x14ac:dyDescent="0.2">
      <c r="A27" s="15"/>
      <c r="B27" s="15"/>
      <c r="C27" s="15" t="s">
        <v>29</v>
      </c>
      <c r="D27" s="19"/>
      <c r="E27" s="17">
        <v>22681</v>
      </c>
      <c r="F27" s="17">
        <v>22745</v>
      </c>
      <c r="G27" s="17">
        <v>22648</v>
      </c>
      <c r="H27" s="471">
        <v>22600</v>
      </c>
      <c r="I27" s="471">
        <v>22600</v>
      </c>
      <c r="J27" s="413">
        <v>22600</v>
      </c>
      <c r="K27" s="413">
        <v>22600</v>
      </c>
      <c r="L27" s="17">
        <v>22600</v>
      </c>
    </row>
    <row r="28" spans="1:12" ht="14.25" x14ac:dyDescent="0.2">
      <c r="A28" s="14">
        <v>212003</v>
      </c>
      <c r="B28" s="15"/>
      <c r="C28" s="15" t="s">
        <v>293</v>
      </c>
      <c r="D28" s="417"/>
      <c r="E28" s="413"/>
      <c r="F28" s="413"/>
      <c r="G28" s="413"/>
      <c r="H28" s="471"/>
      <c r="I28" s="471">
        <v>117875</v>
      </c>
      <c r="J28" s="413">
        <v>120000</v>
      </c>
      <c r="K28" s="413">
        <v>122000</v>
      </c>
      <c r="L28" s="413">
        <v>124000</v>
      </c>
    </row>
    <row r="29" spans="1:12" ht="14.25" x14ac:dyDescent="0.2">
      <c r="A29" s="14">
        <v>212004</v>
      </c>
      <c r="B29" s="14"/>
      <c r="C29" s="15" t="s">
        <v>30</v>
      </c>
      <c r="D29" s="16"/>
      <c r="E29" s="17">
        <v>4180</v>
      </c>
      <c r="F29" s="17">
        <v>5015</v>
      </c>
      <c r="G29" s="17">
        <v>3216</v>
      </c>
      <c r="H29" s="471">
        <v>3500</v>
      </c>
      <c r="I29" s="471">
        <v>3400</v>
      </c>
      <c r="J29" s="413">
        <v>3500</v>
      </c>
      <c r="K29" s="413">
        <v>3500</v>
      </c>
      <c r="L29" s="17">
        <v>3500</v>
      </c>
    </row>
    <row r="30" spans="1:12" ht="14.25" x14ac:dyDescent="0.2">
      <c r="A30" s="14">
        <v>221004</v>
      </c>
      <c r="B30" s="14"/>
      <c r="C30" s="15" t="s">
        <v>31</v>
      </c>
      <c r="D30" s="16"/>
      <c r="E30" s="17">
        <v>12640</v>
      </c>
      <c r="F30" s="17">
        <v>12303</v>
      </c>
      <c r="G30" s="17">
        <v>5231</v>
      </c>
      <c r="H30" s="471">
        <v>5000</v>
      </c>
      <c r="I30" s="471">
        <v>4600</v>
      </c>
      <c r="J30" s="413">
        <v>6000</v>
      </c>
      <c r="K30" s="413">
        <v>6000</v>
      </c>
      <c r="L30" s="17">
        <v>6000</v>
      </c>
    </row>
    <row r="31" spans="1:12" ht="14.25" x14ac:dyDescent="0.2">
      <c r="A31" s="14">
        <v>222003</v>
      </c>
      <c r="B31" s="14"/>
      <c r="C31" s="15" t="s">
        <v>32</v>
      </c>
      <c r="D31" s="16"/>
      <c r="E31" s="17">
        <v>85</v>
      </c>
      <c r="F31" s="17">
        <v>333</v>
      </c>
      <c r="G31" s="17">
        <v>66</v>
      </c>
      <c r="H31" s="471">
        <v>100</v>
      </c>
      <c r="I31" s="471">
        <v>300</v>
      </c>
      <c r="J31" s="413">
        <v>100</v>
      </c>
      <c r="K31" s="413">
        <v>100</v>
      </c>
      <c r="L31" s="17">
        <v>100</v>
      </c>
    </row>
    <row r="32" spans="1:12" ht="14.25" x14ac:dyDescent="0.2">
      <c r="A32" s="14">
        <v>223001</v>
      </c>
      <c r="B32" s="14"/>
      <c r="C32" s="15" t="s">
        <v>33</v>
      </c>
      <c r="D32" s="19"/>
      <c r="E32" s="17">
        <v>111830</v>
      </c>
      <c r="F32" s="17">
        <v>113546</v>
      </c>
      <c r="G32" s="17">
        <v>124560</v>
      </c>
      <c r="H32" s="471">
        <v>115880</v>
      </c>
      <c r="I32" s="471">
        <v>126000</v>
      </c>
      <c r="J32" s="413">
        <v>128000</v>
      </c>
      <c r="K32" s="413">
        <v>130000</v>
      </c>
      <c r="L32" s="17">
        <v>132000</v>
      </c>
    </row>
    <row r="33" spans="1:12" ht="14.25" x14ac:dyDescent="0.2">
      <c r="A33" s="14">
        <v>223001</v>
      </c>
      <c r="B33" s="14"/>
      <c r="C33" s="15" t="s">
        <v>34</v>
      </c>
      <c r="D33" s="19"/>
      <c r="E33" s="17">
        <v>2665</v>
      </c>
      <c r="F33" s="17">
        <v>3102</v>
      </c>
      <c r="G33" s="17">
        <v>3000</v>
      </c>
      <c r="H33" s="471">
        <v>3300</v>
      </c>
      <c r="I33" s="471">
        <v>3400</v>
      </c>
      <c r="J33" s="413">
        <v>3500</v>
      </c>
      <c r="K33" s="413">
        <v>3500</v>
      </c>
      <c r="L33" s="17">
        <v>3500</v>
      </c>
    </row>
    <row r="34" spans="1:12" ht="14.25" x14ac:dyDescent="0.2">
      <c r="A34" s="14">
        <v>223001</v>
      </c>
      <c r="B34" s="14"/>
      <c r="C34" s="15" t="s">
        <v>35</v>
      </c>
      <c r="D34" s="16"/>
      <c r="E34" s="17">
        <v>628</v>
      </c>
      <c r="F34" s="17">
        <v>0</v>
      </c>
      <c r="G34" s="17">
        <v>0</v>
      </c>
      <c r="H34" s="471">
        <v>0</v>
      </c>
      <c r="I34" s="471">
        <v>248</v>
      </c>
      <c r="J34" s="413">
        <v>1000</v>
      </c>
      <c r="K34" s="413">
        <v>100</v>
      </c>
      <c r="L34" s="17">
        <v>100</v>
      </c>
    </row>
    <row r="35" spans="1:12" ht="14.25" x14ac:dyDescent="0.2">
      <c r="A35" s="14">
        <v>223001</v>
      </c>
      <c r="B35" s="14"/>
      <c r="C35" s="15" t="s">
        <v>36</v>
      </c>
      <c r="D35" s="16"/>
      <c r="E35" s="17">
        <v>13730</v>
      </c>
      <c r="F35" s="17">
        <v>12498</v>
      </c>
      <c r="G35" s="17">
        <v>12457</v>
      </c>
      <c r="H35" s="471">
        <v>13000</v>
      </c>
      <c r="I35" s="471">
        <v>13000</v>
      </c>
      <c r="J35" s="413">
        <v>13000</v>
      </c>
      <c r="K35" s="413">
        <v>13000</v>
      </c>
      <c r="L35" s="17">
        <v>13000</v>
      </c>
    </row>
    <row r="36" spans="1:12" ht="14.25" x14ac:dyDescent="0.2">
      <c r="A36" s="22"/>
      <c r="B36" s="22"/>
      <c r="C36" s="23"/>
      <c r="D36" s="24"/>
      <c r="E36" s="25"/>
      <c r="F36" s="25"/>
      <c r="G36" s="25"/>
      <c r="H36" s="772"/>
      <c r="I36" s="772"/>
      <c r="J36" s="472"/>
      <c r="K36" s="472"/>
      <c r="L36" s="25"/>
    </row>
    <row r="37" spans="1:12" ht="14.25" x14ac:dyDescent="0.2">
      <c r="A37" s="22"/>
      <c r="B37" s="22"/>
      <c r="C37" s="23"/>
      <c r="D37" s="24"/>
      <c r="E37" s="25"/>
      <c r="F37" s="25"/>
      <c r="G37" s="25"/>
      <c r="H37" s="772"/>
      <c r="I37" s="772"/>
      <c r="J37" s="472"/>
      <c r="K37" s="472"/>
      <c r="L37" s="25"/>
    </row>
    <row r="38" spans="1:12" ht="14.25" x14ac:dyDescent="0.2">
      <c r="A38" s="22"/>
      <c r="B38" s="22"/>
      <c r="C38" s="23"/>
      <c r="D38" s="24"/>
      <c r="E38" s="25"/>
      <c r="F38" s="25"/>
      <c r="G38" s="25"/>
      <c r="H38" s="772"/>
      <c r="I38" s="772"/>
      <c r="J38" s="472"/>
      <c r="K38" s="472"/>
      <c r="L38" s="25"/>
    </row>
    <row r="39" spans="1:12" ht="14.25" x14ac:dyDescent="0.2">
      <c r="A39" s="22"/>
      <c r="B39" s="22"/>
      <c r="C39" s="23"/>
      <c r="D39" s="24"/>
      <c r="E39" s="25"/>
      <c r="F39" s="25"/>
      <c r="G39" s="25"/>
      <c r="H39" s="772"/>
      <c r="I39" s="772"/>
      <c r="J39" s="472"/>
      <c r="K39" s="472"/>
      <c r="L39" s="25"/>
    </row>
    <row r="40" spans="1:12" ht="14.25" x14ac:dyDescent="0.2">
      <c r="A40" s="22"/>
      <c r="B40" s="22"/>
      <c r="C40" s="23"/>
      <c r="D40" s="24"/>
      <c r="E40" s="25"/>
      <c r="F40" s="25"/>
      <c r="G40" s="25"/>
      <c r="H40" s="772"/>
      <c r="I40" s="772"/>
      <c r="J40" s="472"/>
      <c r="K40" s="472"/>
      <c r="L40" s="25"/>
    </row>
    <row r="41" spans="1:12" ht="14.25" x14ac:dyDescent="0.2">
      <c r="A41" s="22"/>
      <c r="B41" s="22"/>
      <c r="C41" s="23"/>
      <c r="D41" s="24"/>
      <c r="E41" s="25"/>
      <c r="F41" s="25"/>
      <c r="G41" s="25"/>
      <c r="H41" s="772"/>
      <c r="I41" s="772"/>
      <c r="J41" s="472"/>
      <c r="K41" s="472"/>
      <c r="L41" s="25"/>
    </row>
    <row r="42" spans="1:12" ht="14.25" x14ac:dyDescent="0.2">
      <c r="A42" s="14"/>
      <c r="B42" s="14"/>
      <c r="C42" s="15"/>
      <c r="D42" s="9"/>
      <c r="E42" s="11" t="s">
        <v>4</v>
      </c>
      <c r="F42" s="11" t="s">
        <v>5</v>
      </c>
      <c r="G42" s="11" t="s">
        <v>6</v>
      </c>
      <c r="H42" s="773" t="s">
        <v>7</v>
      </c>
      <c r="I42" s="773" t="s">
        <v>7</v>
      </c>
      <c r="J42" s="11" t="s">
        <v>269</v>
      </c>
      <c r="K42" s="11" t="s">
        <v>277</v>
      </c>
      <c r="L42" s="11" t="s">
        <v>281</v>
      </c>
    </row>
    <row r="43" spans="1:12" ht="14.25" x14ac:dyDescent="0.2">
      <c r="A43" s="14"/>
      <c r="B43" s="14"/>
      <c r="C43" s="15"/>
      <c r="D43" s="13"/>
      <c r="E43" s="412" t="s">
        <v>10</v>
      </c>
      <c r="F43" s="412" t="s">
        <v>10</v>
      </c>
      <c r="G43" s="412" t="s">
        <v>10</v>
      </c>
      <c r="H43" s="774" t="s">
        <v>11</v>
      </c>
      <c r="I43" s="774" t="s">
        <v>37</v>
      </c>
      <c r="J43" s="412" t="s">
        <v>11</v>
      </c>
      <c r="K43" s="412" t="s">
        <v>11</v>
      </c>
      <c r="L43" s="412" t="s">
        <v>11</v>
      </c>
    </row>
    <row r="44" spans="1:12" ht="14.25" x14ac:dyDescent="0.2">
      <c r="A44" s="14">
        <v>223001</v>
      </c>
      <c r="B44" s="14"/>
      <c r="C44" s="15" t="s">
        <v>38</v>
      </c>
      <c r="D44" s="16"/>
      <c r="E44" s="17">
        <v>1344</v>
      </c>
      <c r="F44" s="17">
        <v>1494</v>
      </c>
      <c r="G44" s="17">
        <v>150</v>
      </c>
      <c r="H44" s="471">
        <v>500</v>
      </c>
      <c r="I44" s="471">
        <v>200</v>
      </c>
      <c r="J44" s="413">
        <v>500</v>
      </c>
      <c r="K44" s="413">
        <v>500</v>
      </c>
      <c r="L44" s="17">
        <v>500</v>
      </c>
    </row>
    <row r="45" spans="1:12" ht="14.25" x14ac:dyDescent="0.2">
      <c r="A45" s="14">
        <v>223001</v>
      </c>
      <c r="B45" s="14"/>
      <c r="C45" s="15" t="s">
        <v>39</v>
      </c>
      <c r="D45" s="16"/>
      <c r="E45" s="17">
        <v>10121</v>
      </c>
      <c r="F45" s="17">
        <v>24130</v>
      </c>
      <c r="G45" s="17">
        <v>17296</v>
      </c>
      <c r="H45" s="471">
        <v>12000</v>
      </c>
      <c r="I45" s="471">
        <v>24820</v>
      </c>
      <c r="J45" s="413">
        <v>15000</v>
      </c>
      <c r="K45" s="413">
        <v>15000</v>
      </c>
      <c r="L45" s="17">
        <v>15000</v>
      </c>
    </row>
    <row r="46" spans="1:12" ht="14.25" x14ac:dyDescent="0.2">
      <c r="A46" s="14">
        <v>223001</v>
      </c>
      <c r="B46" s="14"/>
      <c r="C46" s="15" t="s">
        <v>40</v>
      </c>
      <c r="D46" s="16"/>
      <c r="E46" s="17">
        <v>150</v>
      </c>
      <c r="F46" s="17">
        <v>100</v>
      </c>
      <c r="G46" s="17">
        <v>110</v>
      </c>
      <c r="H46" s="471">
        <v>200</v>
      </c>
      <c r="I46" s="471">
        <v>100</v>
      </c>
      <c r="J46" s="413">
        <v>200</v>
      </c>
      <c r="K46" s="413">
        <v>200</v>
      </c>
      <c r="L46" s="17">
        <v>200</v>
      </c>
    </row>
    <row r="47" spans="1:12" ht="14.25" x14ac:dyDescent="0.2">
      <c r="A47" s="14">
        <v>223001</v>
      </c>
      <c r="B47" s="14"/>
      <c r="C47" s="15" t="s">
        <v>276</v>
      </c>
      <c r="D47" s="16"/>
      <c r="E47" s="17"/>
      <c r="F47" s="17">
        <v>502</v>
      </c>
      <c r="G47" s="17">
        <v>1322</v>
      </c>
      <c r="H47" s="471">
        <v>500</v>
      </c>
      <c r="I47" s="471">
        <v>850</v>
      </c>
      <c r="J47" s="413">
        <v>1000</v>
      </c>
      <c r="K47" s="413">
        <v>1000</v>
      </c>
      <c r="L47" s="17">
        <v>1000</v>
      </c>
    </row>
    <row r="48" spans="1:12" ht="14.25" x14ac:dyDescent="0.2">
      <c r="A48" s="14">
        <v>223001</v>
      </c>
      <c r="B48" s="14"/>
      <c r="C48" s="15" t="s">
        <v>41</v>
      </c>
      <c r="D48" s="16"/>
      <c r="E48" s="17">
        <v>2979</v>
      </c>
      <c r="F48" s="17">
        <v>5121</v>
      </c>
      <c r="G48" s="17">
        <v>348</v>
      </c>
      <c r="H48" s="471">
        <v>0</v>
      </c>
      <c r="I48" s="471">
        <v>0</v>
      </c>
      <c r="J48" s="413">
        <v>0</v>
      </c>
      <c r="K48" s="413">
        <v>0</v>
      </c>
      <c r="L48" s="17">
        <v>0</v>
      </c>
    </row>
    <row r="49" spans="1:12" ht="14.25" x14ac:dyDescent="0.2">
      <c r="A49" s="14">
        <v>223001</v>
      </c>
      <c r="B49" s="14"/>
      <c r="C49" s="15" t="s">
        <v>286</v>
      </c>
      <c r="D49" s="16"/>
      <c r="E49" s="17"/>
      <c r="F49" s="17"/>
      <c r="G49" s="17"/>
      <c r="H49" s="471"/>
      <c r="I49" s="471">
        <v>100</v>
      </c>
      <c r="J49" s="413">
        <v>200</v>
      </c>
      <c r="K49" s="413">
        <v>200</v>
      </c>
      <c r="L49" s="17">
        <v>200</v>
      </c>
    </row>
    <row r="50" spans="1:12" ht="14.25" x14ac:dyDescent="0.2">
      <c r="A50" s="14">
        <v>223001</v>
      </c>
      <c r="B50" s="14"/>
      <c r="C50" s="15" t="s">
        <v>42</v>
      </c>
      <c r="D50" s="16"/>
      <c r="E50" s="17">
        <v>1889</v>
      </c>
      <c r="F50" s="17">
        <v>8104</v>
      </c>
      <c r="G50" s="17">
        <v>11715</v>
      </c>
      <c r="H50" s="471">
        <v>7000</v>
      </c>
      <c r="I50" s="471">
        <v>10000</v>
      </c>
      <c r="J50" s="413">
        <v>10000</v>
      </c>
      <c r="K50" s="413">
        <v>10000</v>
      </c>
      <c r="L50" s="17">
        <v>10000</v>
      </c>
    </row>
    <row r="51" spans="1:12" ht="14.25" x14ac:dyDescent="0.2">
      <c r="A51" s="14">
        <v>223003</v>
      </c>
      <c r="B51" s="14"/>
      <c r="C51" s="15" t="s">
        <v>292</v>
      </c>
      <c r="D51" s="473"/>
      <c r="E51" s="413"/>
      <c r="F51" s="413"/>
      <c r="G51" s="413"/>
      <c r="H51" s="471"/>
      <c r="I51" s="471">
        <v>45960</v>
      </c>
      <c r="J51" s="413">
        <v>47000</v>
      </c>
      <c r="K51" s="413">
        <v>48500</v>
      </c>
      <c r="L51" s="413">
        <v>50000</v>
      </c>
    </row>
    <row r="52" spans="1:12" ht="14.25" x14ac:dyDescent="0.2">
      <c r="A52" s="14">
        <v>223003</v>
      </c>
      <c r="B52" s="14"/>
      <c r="C52" s="15" t="s">
        <v>43</v>
      </c>
      <c r="D52" s="16"/>
      <c r="E52" s="17">
        <v>11803</v>
      </c>
      <c r="F52" s="17">
        <v>11994</v>
      </c>
      <c r="G52" s="17">
        <v>10908</v>
      </c>
      <c r="H52" s="471">
        <v>13500</v>
      </c>
      <c r="I52" s="471">
        <v>0</v>
      </c>
      <c r="J52" s="413">
        <v>0</v>
      </c>
      <c r="K52" s="413">
        <v>0</v>
      </c>
      <c r="L52" s="17">
        <v>0</v>
      </c>
    </row>
    <row r="53" spans="1:12" ht="14.25" x14ac:dyDescent="0.2">
      <c r="A53" s="15">
        <v>242</v>
      </c>
      <c r="B53" s="15"/>
      <c r="C53" s="15" t="s">
        <v>562</v>
      </c>
      <c r="D53" s="16"/>
      <c r="E53" s="17">
        <v>27729</v>
      </c>
      <c r="F53" s="17">
        <v>23070</v>
      </c>
      <c r="G53" s="17">
        <v>23675</v>
      </c>
      <c r="H53" s="471">
        <v>15000</v>
      </c>
      <c r="I53" s="471">
        <v>8800</v>
      </c>
      <c r="J53" s="413">
        <v>8000</v>
      </c>
      <c r="K53" s="413">
        <v>8000</v>
      </c>
      <c r="L53" s="17">
        <v>8000</v>
      </c>
    </row>
    <row r="54" spans="1:12" ht="14.25" x14ac:dyDescent="0.2">
      <c r="A54" s="15">
        <v>242</v>
      </c>
      <c r="B54" s="15"/>
      <c r="C54" s="15" t="s">
        <v>563</v>
      </c>
      <c r="D54" s="473"/>
      <c r="E54" s="413"/>
      <c r="F54" s="413"/>
      <c r="G54" s="413"/>
      <c r="H54" s="471"/>
      <c r="I54" s="471">
        <v>440</v>
      </c>
      <c r="J54" s="413">
        <v>500</v>
      </c>
      <c r="K54" s="413">
        <v>500</v>
      </c>
      <c r="L54" s="413">
        <v>500</v>
      </c>
    </row>
    <row r="55" spans="1:12" ht="14.25" x14ac:dyDescent="0.2">
      <c r="A55" s="15">
        <v>292</v>
      </c>
      <c r="B55" s="15"/>
      <c r="C55" s="15" t="s">
        <v>44</v>
      </c>
      <c r="D55" s="16"/>
      <c r="E55" s="17">
        <v>5856</v>
      </c>
      <c r="F55" s="17">
        <v>1494</v>
      </c>
      <c r="G55" s="17">
        <v>5258</v>
      </c>
      <c r="H55" s="471">
        <v>1500</v>
      </c>
      <c r="I55" s="471">
        <v>6900</v>
      </c>
      <c r="J55" s="413">
        <v>3000</v>
      </c>
      <c r="K55" s="413">
        <v>3000</v>
      </c>
      <c r="L55" s="17">
        <v>3000</v>
      </c>
    </row>
    <row r="56" spans="1:12" ht="15.75" x14ac:dyDescent="0.25">
      <c r="A56" s="15"/>
      <c r="B56" s="15"/>
      <c r="C56" s="8" t="s">
        <v>45</v>
      </c>
      <c r="D56" s="20"/>
      <c r="E56" s="20">
        <f t="shared" ref="E56:H56" si="1">SUM(E21:E55)</f>
        <v>501809</v>
      </c>
      <c r="F56" s="20">
        <f t="shared" si="1"/>
        <v>509365</v>
      </c>
      <c r="G56" s="20">
        <f t="shared" si="1"/>
        <v>504521</v>
      </c>
      <c r="H56" s="769">
        <f t="shared" si="1"/>
        <v>479280</v>
      </c>
      <c r="I56" s="769">
        <f>SUM(I20:I55)</f>
        <v>690863</v>
      </c>
      <c r="J56" s="20">
        <f>SUM(J20:J55)</f>
        <v>688300</v>
      </c>
      <c r="K56" s="20">
        <f>SUM(K20:K55)</f>
        <v>693900</v>
      </c>
      <c r="L56" s="20">
        <f>SUM(L20:L55)</f>
        <v>700400</v>
      </c>
    </row>
    <row r="57" spans="1:12" ht="15.75" x14ac:dyDescent="0.25">
      <c r="A57" s="15"/>
      <c r="B57" s="15"/>
      <c r="C57" s="8"/>
      <c r="D57" s="20"/>
      <c r="E57" s="20"/>
      <c r="F57" s="20"/>
      <c r="G57" s="20"/>
      <c r="H57" s="769"/>
      <c r="I57" s="769"/>
      <c r="J57" s="20"/>
      <c r="K57" s="20"/>
      <c r="L57" s="20"/>
    </row>
    <row r="58" spans="1:12" ht="15.75" x14ac:dyDescent="0.25">
      <c r="A58" s="21" t="s">
        <v>8</v>
      </c>
      <c r="B58" s="21"/>
      <c r="C58" s="8" t="s">
        <v>46</v>
      </c>
      <c r="D58" s="9"/>
      <c r="E58" s="10">
        <v>300</v>
      </c>
      <c r="F58" s="10">
        <v>3750</v>
      </c>
      <c r="G58" s="10">
        <v>10100</v>
      </c>
      <c r="H58" s="771">
        <v>5000</v>
      </c>
      <c r="I58" s="771">
        <v>9050</v>
      </c>
      <c r="J58" s="10">
        <v>5000</v>
      </c>
      <c r="K58" s="10">
        <v>5000</v>
      </c>
      <c r="L58" s="10">
        <v>5000</v>
      </c>
    </row>
    <row r="59" spans="1:12" ht="15" x14ac:dyDescent="0.25">
      <c r="A59" s="21"/>
      <c r="B59" s="21"/>
      <c r="C59" s="15"/>
      <c r="D59" s="16"/>
      <c r="E59" s="10"/>
      <c r="F59" s="10"/>
      <c r="G59" s="10"/>
      <c r="H59" s="771"/>
      <c r="I59" s="771"/>
      <c r="J59" s="10"/>
      <c r="K59" s="10"/>
      <c r="L59" s="10"/>
    </row>
    <row r="60" spans="1:12" ht="15.75" x14ac:dyDescent="0.25">
      <c r="A60" s="21" t="s">
        <v>8</v>
      </c>
      <c r="B60" s="21"/>
      <c r="C60" s="8" t="s">
        <v>47</v>
      </c>
      <c r="D60" s="16"/>
      <c r="E60" s="10"/>
      <c r="F60" s="10"/>
      <c r="G60" s="10"/>
      <c r="H60" s="771"/>
      <c r="I60" s="771"/>
      <c r="J60" s="10"/>
      <c r="K60" s="10"/>
      <c r="L60" s="10"/>
    </row>
    <row r="61" spans="1:12" ht="14.25" x14ac:dyDescent="0.2">
      <c r="A61" s="14">
        <v>312001</v>
      </c>
      <c r="B61" s="14"/>
      <c r="C61" s="15" t="s">
        <v>48</v>
      </c>
      <c r="D61" s="19"/>
      <c r="E61" s="17">
        <v>548</v>
      </c>
      <c r="F61" s="17">
        <v>486</v>
      </c>
      <c r="G61" s="17">
        <v>152</v>
      </c>
      <c r="H61" s="471">
        <v>0</v>
      </c>
      <c r="I61" s="471">
        <v>0</v>
      </c>
      <c r="J61" s="413">
        <v>0</v>
      </c>
      <c r="K61" s="413">
        <v>0</v>
      </c>
      <c r="L61" s="17">
        <v>0</v>
      </c>
    </row>
    <row r="62" spans="1:12" ht="14.25" x14ac:dyDescent="0.2">
      <c r="A62" s="14">
        <v>312001</v>
      </c>
      <c r="B62" s="14"/>
      <c r="C62" s="15" t="s">
        <v>49</v>
      </c>
      <c r="D62" s="19"/>
      <c r="E62" s="17">
        <v>165</v>
      </c>
      <c r="F62" s="17">
        <v>71</v>
      </c>
      <c r="G62" s="17">
        <v>71</v>
      </c>
      <c r="H62" s="471">
        <v>100</v>
      </c>
      <c r="I62" s="471">
        <v>100</v>
      </c>
      <c r="J62" s="413">
        <v>100</v>
      </c>
      <c r="K62" s="413">
        <v>100</v>
      </c>
      <c r="L62" s="17">
        <v>100</v>
      </c>
    </row>
    <row r="63" spans="1:12" ht="14.25" x14ac:dyDescent="0.2">
      <c r="A63" s="14">
        <v>312001</v>
      </c>
      <c r="B63" s="14"/>
      <c r="C63" s="15" t="s">
        <v>50</v>
      </c>
      <c r="D63" s="16"/>
      <c r="E63" s="17">
        <v>1508</v>
      </c>
      <c r="F63" s="17">
        <v>4318</v>
      </c>
      <c r="G63" s="17"/>
      <c r="H63" s="471"/>
      <c r="I63" s="471"/>
      <c r="J63" s="413"/>
      <c r="K63" s="413"/>
      <c r="L63" s="17"/>
    </row>
    <row r="64" spans="1:12" ht="14.25" x14ac:dyDescent="0.2">
      <c r="A64" s="14">
        <v>312001</v>
      </c>
      <c r="B64" s="14"/>
      <c r="C64" s="15" t="s">
        <v>51</v>
      </c>
      <c r="D64" s="16"/>
      <c r="E64" s="17">
        <v>8545</v>
      </c>
      <c r="F64" s="17">
        <v>24468</v>
      </c>
      <c r="G64" s="17"/>
      <c r="H64" s="471"/>
      <c r="I64" s="471"/>
      <c r="J64" s="413"/>
      <c r="K64" s="413"/>
      <c r="L64" s="17"/>
    </row>
    <row r="65" spans="1:12" ht="15.75" x14ac:dyDescent="0.25">
      <c r="A65" s="14">
        <v>312012</v>
      </c>
      <c r="B65" s="14"/>
      <c r="C65" s="8" t="s">
        <v>52</v>
      </c>
      <c r="D65" s="16"/>
      <c r="E65" s="17">
        <v>0</v>
      </c>
      <c r="F65" s="17">
        <v>1200</v>
      </c>
      <c r="G65" s="17">
        <v>470</v>
      </c>
      <c r="H65" s="471"/>
      <c r="I65" s="471"/>
      <c r="J65" s="413"/>
      <c r="K65" s="413"/>
      <c r="L65" s="17"/>
    </row>
    <row r="66" spans="1:12" ht="14.25" x14ac:dyDescent="0.2">
      <c r="A66" s="14">
        <v>312012</v>
      </c>
      <c r="B66" s="14"/>
      <c r="C66" s="15" t="s">
        <v>53</v>
      </c>
      <c r="D66" s="16"/>
      <c r="E66" s="17">
        <v>2234</v>
      </c>
      <c r="F66" s="17">
        <v>2266</v>
      </c>
      <c r="G66" s="17">
        <v>2315</v>
      </c>
      <c r="H66" s="471">
        <v>2310</v>
      </c>
      <c r="I66" s="471">
        <v>2803</v>
      </c>
      <c r="J66" s="413">
        <v>2900</v>
      </c>
      <c r="K66" s="413">
        <v>3000</v>
      </c>
      <c r="L66" s="17">
        <v>3100</v>
      </c>
    </row>
    <row r="67" spans="1:12" ht="14.25" x14ac:dyDescent="0.2">
      <c r="A67" s="14">
        <v>312012</v>
      </c>
      <c r="B67" s="14"/>
      <c r="C67" s="15" t="s">
        <v>54</v>
      </c>
      <c r="D67" s="16"/>
      <c r="E67" s="17">
        <v>2933</v>
      </c>
      <c r="F67" s="17">
        <v>3001</v>
      </c>
      <c r="G67" s="17">
        <v>3068</v>
      </c>
      <c r="H67" s="471">
        <v>3100</v>
      </c>
      <c r="I67" s="471">
        <v>3243</v>
      </c>
      <c r="J67" s="413">
        <v>3300</v>
      </c>
      <c r="K67" s="413">
        <v>3400</v>
      </c>
      <c r="L67" s="17">
        <v>3500</v>
      </c>
    </row>
    <row r="68" spans="1:12" ht="14.25" x14ac:dyDescent="0.2">
      <c r="A68" s="14">
        <v>312012</v>
      </c>
      <c r="B68" s="14"/>
      <c r="C68" s="15" t="s">
        <v>274</v>
      </c>
      <c r="D68" s="16"/>
      <c r="E68" s="17"/>
      <c r="F68" s="17">
        <v>75</v>
      </c>
      <c r="G68" s="17">
        <v>220</v>
      </c>
      <c r="H68" s="471">
        <v>83</v>
      </c>
      <c r="I68" s="471">
        <v>146</v>
      </c>
      <c r="J68" s="413">
        <v>150</v>
      </c>
      <c r="K68" s="413">
        <v>150</v>
      </c>
      <c r="L68" s="17">
        <v>150</v>
      </c>
    </row>
    <row r="69" spans="1:12" ht="14.25" x14ac:dyDescent="0.2">
      <c r="A69" s="14">
        <v>312012</v>
      </c>
      <c r="B69" s="14"/>
      <c r="C69" s="15" t="s">
        <v>55</v>
      </c>
      <c r="D69" s="19"/>
      <c r="E69" s="17">
        <v>691</v>
      </c>
      <c r="F69" s="17">
        <v>701</v>
      </c>
      <c r="G69" s="17">
        <v>716</v>
      </c>
      <c r="H69" s="471">
        <v>730</v>
      </c>
      <c r="I69" s="471">
        <v>742</v>
      </c>
      <c r="J69" s="413">
        <v>770</v>
      </c>
      <c r="K69" s="413">
        <v>800</v>
      </c>
      <c r="L69" s="17">
        <v>830</v>
      </c>
    </row>
    <row r="70" spans="1:12" ht="14.25" x14ac:dyDescent="0.2">
      <c r="A70" s="14">
        <v>312012</v>
      </c>
      <c r="B70" s="14"/>
      <c r="C70" s="15" t="s">
        <v>56</v>
      </c>
      <c r="D70" s="19"/>
      <c r="E70" s="17">
        <v>1280</v>
      </c>
      <c r="F70" s="17">
        <v>1741</v>
      </c>
      <c r="G70" s="17">
        <v>568</v>
      </c>
      <c r="H70" s="471">
        <v>1500</v>
      </c>
      <c r="I70" s="471">
        <v>2073</v>
      </c>
      <c r="J70" s="413">
        <v>1800</v>
      </c>
      <c r="K70" s="413">
        <v>1000</v>
      </c>
      <c r="L70" s="17"/>
    </row>
    <row r="71" spans="1:12" ht="14.25" x14ac:dyDescent="0.2">
      <c r="A71" s="14">
        <v>312012</v>
      </c>
      <c r="B71" s="14"/>
      <c r="C71" s="15" t="s">
        <v>57</v>
      </c>
      <c r="D71" s="16"/>
      <c r="E71" s="17">
        <v>187</v>
      </c>
      <c r="F71" s="17">
        <v>187</v>
      </c>
      <c r="G71" s="17">
        <v>209</v>
      </c>
      <c r="H71" s="471">
        <v>187</v>
      </c>
      <c r="I71" s="471">
        <v>230</v>
      </c>
      <c r="J71" s="413">
        <v>240</v>
      </c>
      <c r="K71" s="413">
        <v>250</v>
      </c>
      <c r="L71" s="17">
        <v>260</v>
      </c>
    </row>
    <row r="72" spans="1:12" ht="14.25" x14ac:dyDescent="0.2">
      <c r="A72" s="14">
        <v>312002</v>
      </c>
      <c r="B72" s="14"/>
      <c r="C72" s="15" t="s">
        <v>282</v>
      </c>
      <c r="D72" s="16"/>
      <c r="E72" s="17"/>
      <c r="F72" s="17"/>
      <c r="G72" s="17">
        <v>35872</v>
      </c>
      <c r="H72" s="471"/>
      <c r="I72" s="471"/>
      <c r="J72" s="413"/>
      <c r="K72" s="413"/>
      <c r="L72" s="17"/>
    </row>
    <row r="73" spans="1:12" ht="15.75" x14ac:dyDescent="0.25">
      <c r="A73" s="15"/>
      <c r="B73" s="15"/>
      <c r="C73" s="8" t="s">
        <v>58</v>
      </c>
      <c r="D73" s="20"/>
      <c r="E73" s="20">
        <f>SUM(E61:E71)</f>
        <v>18091</v>
      </c>
      <c r="F73" s="20">
        <f>SUM(F61:F71)</f>
        <v>38514</v>
      </c>
      <c r="G73" s="20">
        <f>SUM(G61:G72)</f>
        <v>43661</v>
      </c>
      <c r="H73" s="769">
        <f>SUM(H61:H71)</f>
        <v>8010</v>
      </c>
      <c r="I73" s="769">
        <f>SUM(I61:I72)</f>
        <v>9337</v>
      </c>
      <c r="J73" s="20">
        <f>SUM(J61:J72)</f>
        <v>9260</v>
      </c>
      <c r="K73" s="20">
        <f>SUM(K61:K72)</f>
        <v>8700</v>
      </c>
      <c r="L73" s="20">
        <f>SUM(L61:L72)</f>
        <v>7940</v>
      </c>
    </row>
    <row r="74" spans="1:12" ht="15.75" x14ac:dyDescent="0.25">
      <c r="A74" s="8"/>
      <c r="B74" s="8"/>
      <c r="C74" s="26" t="s">
        <v>59</v>
      </c>
      <c r="D74" s="27"/>
      <c r="E74" s="27">
        <f t="shared" ref="E74:J74" si="2">SUM(E17+E56+E58+E73)</f>
        <v>4179680</v>
      </c>
      <c r="F74" s="27">
        <f t="shared" si="2"/>
        <v>4165804</v>
      </c>
      <c r="G74" s="27">
        <f t="shared" si="2"/>
        <v>4174498</v>
      </c>
      <c r="H74" s="775">
        <f t="shared" si="2"/>
        <v>4187315</v>
      </c>
      <c r="I74" s="775">
        <f t="shared" si="2"/>
        <v>4556612</v>
      </c>
      <c r="J74" s="418">
        <f t="shared" si="2"/>
        <v>4568262</v>
      </c>
      <c r="K74" s="418">
        <f>SUM(K17+K56+K58+K73)</f>
        <v>4589902</v>
      </c>
      <c r="L74" s="27">
        <f>SUM(L17+L56+L58+L73)</f>
        <v>4646542</v>
      </c>
    </row>
    <row r="75" spans="1:12" x14ac:dyDescent="0.2">
      <c r="A75" s="28"/>
      <c r="B75" s="28"/>
      <c r="C75" s="28"/>
      <c r="D75" s="17"/>
      <c r="E75" s="29"/>
      <c r="F75" s="29"/>
      <c r="G75" s="29"/>
      <c r="H75" s="776"/>
      <c r="I75" s="776"/>
      <c r="J75" s="460"/>
      <c r="K75" s="460"/>
      <c r="L75" s="29"/>
    </row>
    <row r="76" spans="1:12" ht="15.75" x14ac:dyDescent="0.25">
      <c r="A76" s="30"/>
      <c r="B76" s="30"/>
      <c r="C76" s="8" t="s">
        <v>60</v>
      </c>
      <c r="D76" s="31"/>
      <c r="E76" s="32"/>
      <c r="F76" s="11" t="s">
        <v>5</v>
      </c>
      <c r="G76" s="11" t="s">
        <v>6</v>
      </c>
      <c r="H76" s="773" t="s">
        <v>7</v>
      </c>
      <c r="I76" s="773" t="s">
        <v>7</v>
      </c>
      <c r="J76" s="11" t="s">
        <v>269</v>
      </c>
      <c r="K76" s="11" t="s">
        <v>277</v>
      </c>
      <c r="L76" s="11" t="s">
        <v>281</v>
      </c>
    </row>
    <row r="77" spans="1:12" ht="15.75" x14ac:dyDescent="0.25">
      <c r="A77" s="30"/>
      <c r="B77" s="30"/>
      <c r="C77" s="8"/>
      <c r="D77" s="31"/>
      <c r="E77" s="412"/>
      <c r="F77" s="412" t="s">
        <v>10</v>
      </c>
      <c r="G77" s="412" t="s">
        <v>10</v>
      </c>
      <c r="H77" s="774" t="s">
        <v>11</v>
      </c>
      <c r="I77" s="774" t="s">
        <v>37</v>
      </c>
      <c r="J77" s="412" t="s">
        <v>11</v>
      </c>
      <c r="K77" s="412" t="s">
        <v>11</v>
      </c>
      <c r="L77" s="412" t="s">
        <v>11</v>
      </c>
    </row>
    <row r="78" spans="1:12" ht="14.25" x14ac:dyDescent="0.2">
      <c r="A78" s="14">
        <v>312012</v>
      </c>
      <c r="B78" s="15"/>
      <c r="C78" s="15" t="s">
        <v>61</v>
      </c>
      <c r="D78" s="10"/>
      <c r="E78" s="12"/>
      <c r="F78" s="417">
        <v>115200</v>
      </c>
      <c r="G78" s="417">
        <v>115670</v>
      </c>
      <c r="H78" s="777">
        <v>147465</v>
      </c>
      <c r="I78" s="777">
        <v>149814</v>
      </c>
      <c r="J78" s="417">
        <v>201600</v>
      </c>
      <c r="K78" s="417">
        <v>201600</v>
      </c>
      <c r="L78" s="19">
        <v>201600</v>
      </c>
    </row>
    <row r="79" spans="1:12" ht="14.25" x14ac:dyDescent="0.2">
      <c r="A79" s="14">
        <v>223001</v>
      </c>
      <c r="B79" s="15"/>
      <c r="C79" s="15" t="s">
        <v>62</v>
      </c>
      <c r="D79" s="31"/>
      <c r="E79" s="32"/>
      <c r="F79" s="417">
        <v>126090</v>
      </c>
      <c r="G79" s="417">
        <v>164944</v>
      </c>
      <c r="H79" s="777">
        <v>185200</v>
      </c>
      <c r="I79" s="777">
        <v>202300</v>
      </c>
      <c r="J79" s="417">
        <v>236000</v>
      </c>
      <c r="K79" s="417">
        <v>236000</v>
      </c>
      <c r="L79" s="19">
        <v>236000</v>
      </c>
    </row>
    <row r="80" spans="1:12" ht="14.25" x14ac:dyDescent="0.2">
      <c r="A80" s="14">
        <v>292006</v>
      </c>
      <c r="B80" s="15"/>
      <c r="C80" s="15" t="s">
        <v>287</v>
      </c>
      <c r="D80" s="31"/>
      <c r="E80" s="32"/>
      <c r="F80" s="417"/>
      <c r="G80" s="417">
        <v>1079</v>
      </c>
      <c r="H80" s="777"/>
      <c r="I80" s="777">
        <v>1024</v>
      </c>
      <c r="J80" s="417"/>
      <c r="K80" s="417"/>
      <c r="L80" s="19"/>
    </row>
    <row r="81" spans="1:12" ht="14.25" x14ac:dyDescent="0.2">
      <c r="A81" s="14">
        <v>312011</v>
      </c>
      <c r="B81" s="15"/>
      <c r="C81" s="15" t="s">
        <v>278</v>
      </c>
      <c r="D81" s="31"/>
      <c r="E81" s="32"/>
      <c r="F81" s="417"/>
      <c r="G81" s="417">
        <v>2332</v>
      </c>
      <c r="H81" s="777"/>
      <c r="I81" s="777">
        <v>787</v>
      </c>
      <c r="J81" s="461"/>
      <c r="K81" s="461"/>
      <c r="L81" s="19"/>
    </row>
    <row r="82" spans="1:12" ht="14.25" x14ac:dyDescent="0.2">
      <c r="A82" s="751" t="s">
        <v>288</v>
      </c>
      <c r="B82" s="15"/>
      <c r="C82" s="15" t="s">
        <v>289</v>
      </c>
      <c r="D82" s="31"/>
      <c r="E82" s="32"/>
      <c r="F82" s="417"/>
      <c r="G82" s="417">
        <v>2627</v>
      </c>
      <c r="H82" s="777"/>
      <c r="I82" s="777">
        <v>1899</v>
      </c>
      <c r="J82" s="461"/>
      <c r="K82" s="461"/>
      <c r="L82" s="19"/>
    </row>
    <row r="83" spans="1:12" ht="15" x14ac:dyDescent="0.25">
      <c r="A83" s="30"/>
      <c r="B83" s="30"/>
      <c r="C83" s="30" t="s">
        <v>63</v>
      </c>
      <c r="D83" s="31"/>
      <c r="E83" s="32"/>
      <c r="F83" s="418">
        <f>SUM(F78:F79)</f>
        <v>241290</v>
      </c>
      <c r="G83" s="418">
        <f>SUM(G78:G82)</f>
        <v>286652</v>
      </c>
      <c r="H83" s="775">
        <f>SUM(H78:H79)</f>
        <v>332665</v>
      </c>
      <c r="I83" s="775">
        <f>SUM(I78:I82)</f>
        <v>355824</v>
      </c>
      <c r="J83" s="418">
        <f>SUM(J78:J82)</f>
        <v>437600</v>
      </c>
      <c r="K83" s="418">
        <f>SUM(K78:K82)</f>
        <v>437600</v>
      </c>
      <c r="L83" s="27">
        <f>SUM(L78:L82)</f>
        <v>437600</v>
      </c>
    </row>
    <row r="84" spans="1:12" ht="14.25" x14ac:dyDescent="0.2">
      <c r="A84" s="23"/>
      <c r="B84" s="23"/>
      <c r="C84" s="23"/>
      <c r="D84" s="33"/>
      <c r="E84" s="35"/>
      <c r="F84" s="35"/>
      <c r="G84" s="35"/>
      <c r="H84" s="475"/>
      <c r="I84" s="475"/>
      <c r="J84" s="462"/>
      <c r="K84" s="462"/>
      <c r="L84" s="35"/>
    </row>
    <row r="85" spans="1:12" ht="14.25" x14ac:dyDescent="0.2">
      <c r="A85" s="15"/>
      <c r="B85" s="15"/>
      <c r="C85" s="15"/>
      <c r="D85" s="9"/>
      <c r="E85" s="11" t="s">
        <v>4</v>
      </c>
      <c r="F85" s="11" t="s">
        <v>5</v>
      </c>
      <c r="G85" s="11" t="s">
        <v>6</v>
      </c>
      <c r="H85" s="773" t="s">
        <v>7</v>
      </c>
      <c r="I85" s="773" t="s">
        <v>7</v>
      </c>
      <c r="J85" s="11" t="s">
        <v>269</v>
      </c>
      <c r="K85" s="11" t="s">
        <v>277</v>
      </c>
      <c r="L85" s="11" t="s">
        <v>281</v>
      </c>
    </row>
    <row r="86" spans="1:12" ht="15.75" x14ac:dyDescent="0.25">
      <c r="A86" s="14"/>
      <c r="B86" s="14"/>
      <c r="C86" s="8" t="s">
        <v>64</v>
      </c>
      <c r="D86" s="13"/>
      <c r="E86" s="412" t="s">
        <v>10</v>
      </c>
      <c r="F86" s="412" t="s">
        <v>10</v>
      </c>
      <c r="G86" s="412" t="s">
        <v>10</v>
      </c>
      <c r="H86" s="774" t="s">
        <v>11</v>
      </c>
      <c r="I86" s="774" t="s">
        <v>37</v>
      </c>
      <c r="J86" s="412" t="s">
        <v>11</v>
      </c>
      <c r="K86" s="412" t="s">
        <v>11</v>
      </c>
      <c r="L86" s="412" t="s">
        <v>11</v>
      </c>
    </row>
    <row r="87" spans="1:12" ht="15" x14ac:dyDescent="0.2">
      <c r="A87" s="14"/>
      <c r="B87" s="14"/>
      <c r="C87" s="36"/>
      <c r="D87" s="13"/>
      <c r="E87" s="13"/>
      <c r="F87" s="13"/>
      <c r="G87" s="13"/>
      <c r="H87" s="774"/>
      <c r="I87" s="774"/>
      <c r="J87" s="412"/>
      <c r="K87" s="412"/>
      <c r="L87" s="13"/>
    </row>
    <row r="88" spans="1:12" ht="14.25" x14ac:dyDescent="0.2">
      <c r="A88" s="14">
        <v>312012</v>
      </c>
      <c r="B88" s="14"/>
      <c r="C88" s="15" t="s">
        <v>272</v>
      </c>
      <c r="D88" s="16"/>
      <c r="E88" s="17">
        <v>361595</v>
      </c>
      <c r="F88" s="17">
        <v>373501</v>
      </c>
      <c r="G88" s="17">
        <v>404358</v>
      </c>
      <c r="H88" s="471">
        <v>431000</v>
      </c>
      <c r="I88" s="471">
        <v>440026</v>
      </c>
      <c r="J88" s="413">
        <v>483993</v>
      </c>
      <c r="K88" s="413">
        <v>508200</v>
      </c>
      <c r="L88" s="17">
        <v>533600</v>
      </c>
    </row>
    <row r="89" spans="1:12" ht="14.25" x14ac:dyDescent="0.2">
      <c r="A89" s="14">
        <v>312012</v>
      </c>
      <c r="B89" s="15"/>
      <c r="C89" s="15" t="s">
        <v>632</v>
      </c>
      <c r="D89" s="16"/>
      <c r="E89" s="17">
        <v>19397</v>
      </c>
      <c r="F89" s="17">
        <v>22949</v>
      </c>
      <c r="G89" s="17">
        <v>20396</v>
      </c>
      <c r="H89" s="471">
        <v>23340</v>
      </c>
      <c r="I89" s="471">
        <v>20790</v>
      </c>
      <c r="J89" s="413">
        <v>22360</v>
      </c>
      <c r="K89" s="413">
        <v>22280</v>
      </c>
      <c r="L89" s="17">
        <v>22280</v>
      </c>
    </row>
    <row r="90" spans="1:12" ht="14.25" x14ac:dyDescent="0.2">
      <c r="A90" s="14">
        <v>223001</v>
      </c>
      <c r="B90" s="15"/>
      <c r="C90" s="15" t="s">
        <v>65</v>
      </c>
      <c r="D90" s="16"/>
      <c r="E90" s="17">
        <v>14302</v>
      </c>
      <c r="F90" s="17">
        <v>14478</v>
      </c>
      <c r="G90" s="17">
        <v>17827</v>
      </c>
      <c r="H90" s="471">
        <v>15200</v>
      </c>
      <c r="I90" s="471">
        <v>15350</v>
      </c>
      <c r="J90" s="413">
        <v>15800</v>
      </c>
      <c r="K90" s="413">
        <v>16300</v>
      </c>
      <c r="L90" s="17">
        <v>16300</v>
      </c>
    </row>
    <row r="91" spans="1:12" ht="14.25" x14ac:dyDescent="0.2">
      <c r="A91" s="14">
        <v>223001</v>
      </c>
      <c r="B91" s="15"/>
      <c r="C91" s="15" t="s">
        <v>66</v>
      </c>
      <c r="D91" s="16"/>
      <c r="E91" s="17">
        <v>2702</v>
      </c>
      <c r="F91" s="17">
        <v>4758</v>
      </c>
      <c r="G91" s="17">
        <v>7968</v>
      </c>
      <c r="H91" s="471">
        <v>8480</v>
      </c>
      <c r="I91" s="471">
        <v>9080</v>
      </c>
      <c r="J91" s="413">
        <v>8880</v>
      </c>
      <c r="K91" s="413">
        <v>9000</v>
      </c>
      <c r="L91" s="17">
        <v>9000</v>
      </c>
    </row>
    <row r="92" spans="1:12" ht="14.25" x14ac:dyDescent="0.2">
      <c r="A92" s="14">
        <v>223003</v>
      </c>
      <c r="B92" s="15"/>
      <c r="C92" s="15" t="s">
        <v>291</v>
      </c>
      <c r="D92" s="16"/>
      <c r="E92" s="17"/>
      <c r="F92" s="17"/>
      <c r="G92" s="17"/>
      <c r="H92" s="471"/>
      <c r="I92" s="471">
        <v>62000</v>
      </c>
      <c r="J92" s="413">
        <v>43000</v>
      </c>
      <c r="K92" s="413">
        <v>12000</v>
      </c>
      <c r="L92" s="17">
        <v>12000</v>
      </c>
    </row>
    <row r="93" spans="1:12" ht="14.25" x14ac:dyDescent="0.2">
      <c r="A93" s="14">
        <v>312012</v>
      </c>
      <c r="B93" s="15"/>
      <c r="C93" s="15" t="s">
        <v>633</v>
      </c>
      <c r="D93" s="16"/>
      <c r="E93" s="17"/>
      <c r="F93" s="17"/>
      <c r="G93" s="17"/>
      <c r="H93" s="471"/>
      <c r="I93" s="471"/>
      <c r="J93" s="413">
        <v>20230</v>
      </c>
      <c r="K93" s="413">
        <v>51230</v>
      </c>
      <c r="L93" s="17">
        <v>51230</v>
      </c>
    </row>
    <row r="94" spans="1:12" ht="15.75" x14ac:dyDescent="0.25">
      <c r="A94" s="8"/>
      <c r="B94" s="8"/>
      <c r="C94" s="26" t="s">
        <v>67</v>
      </c>
      <c r="D94" s="27"/>
      <c r="E94" s="418">
        <f>SUM(E87:E91)</f>
        <v>397996</v>
      </c>
      <c r="F94" s="418">
        <f>SUM(F88:F91)</f>
        <v>415686</v>
      </c>
      <c r="G94" s="418">
        <f>SUM(G88:G93)</f>
        <v>450549</v>
      </c>
      <c r="H94" s="775">
        <f>SUM(H88:H91)</f>
        <v>478020</v>
      </c>
      <c r="I94" s="775">
        <f>SUM(I88:I93)</f>
        <v>547246</v>
      </c>
      <c r="J94" s="418">
        <f>SUM(J88:J93)</f>
        <v>594263</v>
      </c>
      <c r="K94" s="418">
        <f>SUM(K88:K93)</f>
        <v>619010</v>
      </c>
      <c r="L94" s="418">
        <f>SUM(L88:L93)</f>
        <v>644410</v>
      </c>
    </row>
    <row r="95" spans="1:12" ht="15.75" x14ac:dyDescent="0.25">
      <c r="A95" s="8"/>
      <c r="B95" s="8"/>
      <c r="C95" s="8"/>
      <c r="D95" s="20"/>
      <c r="E95" s="418"/>
      <c r="F95" s="418"/>
      <c r="G95" s="418"/>
      <c r="H95" s="775"/>
      <c r="I95" s="775"/>
      <c r="J95" s="418"/>
      <c r="K95" s="418"/>
      <c r="L95" s="418"/>
    </row>
    <row r="96" spans="1:12" ht="15.75" x14ac:dyDescent="0.25">
      <c r="A96" s="15"/>
      <c r="B96" s="15"/>
      <c r="C96" s="37" t="s">
        <v>68</v>
      </c>
      <c r="D96" s="38"/>
      <c r="E96" s="466">
        <f>SUM(E74+E94)</f>
        <v>4577676</v>
      </c>
      <c r="F96" s="466">
        <f t="shared" ref="F96:K96" si="3">SUM(F74+F83+F94)</f>
        <v>4822780</v>
      </c>
      <c r="G96" s="466">
        <f t="shared" si="3"/>
        <v>4911699</v>
      </c>
      <c r="H96" s="779">
        <f t="shared" si="3"/>
        <v>4998000</v>
      </c>
      <c r="I96" s="779">
        <f t="shared" si="3"/>
        <v>5459682</v>
      </c>
      <c r="J96" s="466">
        <f t="shared" si="3"/>
        <v>5600125</v>
      </c>
      <c r="K96" s="466">
        <f t="shared" si="3"/>
        <v>5646512</v>
      </c>
      <c r="L96" s="466">
        <f>SUM(L74+L83+L94)</f>
        <v>5728552</v>
      </c>
    </row>
    <row r="97" spans="1:13" ht="14.25" x14ac:dyDescent="0.2">
      <c r="A97" s="15"/>
      <c r="B97" s="15"/>
      <c r="C97" s="15"/>
      <c r="D97" s="16"/>
      <c r="E97" s="10"/>
      <c r="F97" s="10"/>
      <c r="G97" s="10"/>
      <c r="H97" s="770"/>
      <c r="I97" s="770"/>
      <c r="J97" s="459"/>
      <c r="K97" s="459"/>
      <c r="L97" s="10"/>
    </row>
    <row r="98" spans="1:13" ht="15.75" x14ac:dyDescent="0.25">
      <c r="A98" s="15"/>
      <c r="B98" s="15"/>
      <c r="C98" s="8" t="s">
        <v>69</v>
      </c>
      <c r="D98" s="16"/>
      <c r="E98" s="10"/>
      <c r="F98" s="10"/>
      <c r="G98" s="10"/>
      <c r="H98" s="770"/>
      <c r="I98" s="770"/>
      <c r="J98" s="459"/>
      <c r="K98" s="459"/>
      <c r="L98" s="10"/>
    </row>
    <row r="99" spans="1:13" ht="14.25" x14ac:dyDescent="0.2">
      <c r="A99" s="15">
        <v>325</v>
      </c>
      <c r="B99" s="15"/>
      <c r="C99" s="15" t="s">
        <v>280</v>
      </c>
      <c r="D99" s="473"/>
      <c r="E99" s="413"/>
      <c r="F99" s="413"/>
      <c r="G99" s="413"/>
      <c r="H99" s="471">
        <v>14000</v>
      </c>
      <c r="I99" s="471">
        <v>0</v>
      </c>
      <c r="J99" s="413">
        <v>14000</v>
      </c>
      <c r="K99" s="458">
        <v>0</v>
      </c>
      <c r="L99" s="413">
        <v>0</v>
      </c>
    </row>
    <row r="100" spans="1:13" ht="14.25" x14ac:dyDescent="0.2">
      <c r="A100" s="14">
        <v>223001</v>
      </c>
      <c r="B100" s="14"/>
      <c r="C100" s="15" t="s">
        <v>70</v>
      </c>
      <c r="D100" s="16"/>
      <c r="E100" s="17">
        <v>34557</v>
      </c>
      <c r="F100" s="17">
        <v>3532</v>
      </c>
      <c r="G100" s="17">
        <v>2946</v>
      </c>
      <c r="H100" s="471">
        <v>500000</v>
      </c>
      <c r="I100" s="471">
        <v>130000</v>
      </c>
      <c r="J100" s="413">
        <v>780000</v>
      </c>
      <c r="K100" s="474">
        <v>400000</v>
      </c>
      <c r="L100" s="17"/>
    </row>
    <row r="101" spans="1:13" ht="15" x14ac:dyDescent="0.2">
      <c r="A101" s="14">
        <v>322002</v>
      </c>
      <c r="B101" s="14"/>
      <c r="C101" s="36" t="s">
        <v>71</v>
      </c>
      <c r="D101" s="16"/>
      <c r="E101" s="17">
        <v>94905</v>
      </c>
      <c r="F101" s="17">
        <v>0</v>
      </c>
      <c r="G101" s="17"/>
      <c r="H101" s="471"/>
      <c r="I101" s="471">
        <v>30000</v>
      </c>
      <c r="J101" s="413">
        <v>95620</v>
      </c>
      <c r="K101" s="458"/>
      <c r="L101" s="17"/>
    </row>
    <row r="102" spans="1:13" ht="15.75" x14ac:dyDescent="0.25">
      <c r="A102" s="15"/>
      <c r="B102" s="15"/>
      <c r="C102" s="39" t="s">
        <v>72</v>
      </c>
      <c r="D102" s="40"/>
      <c r="E102" s="783">
        <f>SUM(E100:E101)</f>
        <v>129462</v>
      </c>
      <c r="F102" s="783">
        <f>SUM(F100:F101)</f>
        <v>3532</v>
      </c>
      <c r="G102" s="783">
        <f>SUM(G100:G101)</f>
        <v>2946</v>
      </c>
      <c r="H102" s="784">
        <f>SUM(H99:H101)</f>
        <v>514000</v>
      </c>
      <c r="I102" s="784">
        <f>SUM(I99:I101)</f>
        <v>160000</v>
      </c>
      <c r="J102" s="783">
        <f>SUM(J99:J101)</f>
        <v>889620</v>
      </c>
      <c r="K102" s="783">
        <f>SUM(K99:K101)</f>
        <v>400000</v>
      </c>
      <c r="L102" s="783">
        <f>SUM(L99:L101)</f>
        <v>0</v>
      </c>
      <c r="M102" s="469"/>
    </row>
    <row r="103" spans="1:13" ht="15.75" x14ac:dyDescent="0.25">
      <c r="A103" s="751"/>
      <c r="B103" s="15"/>
      <c r="C103" s="39"/>
      <c r="D103" s="40"/>
      <c r="E103" s="470"/>
      <c r="F103" s="470"/>
      <c r="G103" s="470"/>
      <c r="H103" s="780"/>
      <c r="I103" s="780"/>
      <c r="J103" s="470"/>
      <c r="K103" s="470"/>
      <c r="L103" s="470"/>
      <c r="M103" s="469"/>
    </row>
    <row r="104" spans="1:13" ht="14.25" x14ac:dyDescent="0.2">
      <c r="A104" s="751"/>
      <c r="B104" s="15"/>
      <c r="C104" s="15"/>
      <c r="D104" s="16"/>
      <c r="E104" s="10"/>
      <c r="F104" s="10"/>
      <c r="G104" s="10"/>
      <c r="H104" s="770"/>
      <c r="I104" s="770"/>
      <c r="J104" s="10"/>
      <c r="K104" s="10"/>
      <c r="L104" s="10"/>
    </row>
    <row r="105" spans="1:13" ht="15.75" x14ac:dyDescent="0.25">
      <c r="A105" s="751"/>
      <c r="B105" s="41"/>
      <c r="C105" s="8" t="s">
        <v>73</v>
      </c>
      <c r="D105" s="16"/>
      <c r="E105" s="10"/>
      <c r="F105" s="10"/>
      <c r="G105" s="10"/>
      <c r="H105" s="770"/>
      <c r="I105" s="770"/>
      <c r="J105" s="10"/>
      <c r="K105" s="10"/>
      <c r="L105" s="10"/>
    </row>
    <row r="106" spans="1:13" ht="14.25" x14ac:dyDescent="0.2">
      <c r="A106" s="751">
        <v>453</v>
      </c>
      <c r="B106" s="41"/>
      <c r="C106" s="15" t="s">
        <v>290</v>
      </c>
      <c r="D106" s="16"/>
      <c r="E106" s="413">
        <v>7594</v>
      </c>
      <c r="F106" s="413">
        <v>12241</v>
      </c>
      <c r="G106" s="413">
        <v>12031</v>
      </c>
      <c r="H106" s="471">
        <v>0</v>
      </c>
      <c r="I106" s="471">
        <v>2093</v>
      </c>
      <c r="J106" s="413">
        <v>0</v>
      </c>
      <c r="K106" s="413">
        <v>0</v>
      </c>
      <c r="L106" s="10">
        <v>0</v>
      </c>
    </row>
    <row r="107" spans="1:13" ht="14.25" hidden="1" x14ac:dyDescent="0.2">
      <c r="A107" s="751">
        <v>513</v>
      </c>
      <c r="B107" s="41"/>
      <c r="C107" s="15" t="s">
        <v>74</v>
      </c>
      <c r="D107" s="16"/>
      <c r="E107" s="413"/>
      <c r="F107" s="413"/>
      <c r="G107" s="413"/>
      <c r="H107" s="471"/>
      <c r="I107" s="471"/>
      <c r="J107" s="413"/>
      <c r="K107" s="413"/>
      <c r="L107" s="10"/>
    </row>
    <row r="108" spans="1:13" ht="14.25" x14ac:dyDescent="0.2">
      <c r="A108" s="853">
        <v>454001</v>
      </c>
      <c r="B108" s="41"/>
      <c r="C108" s="15" t="s">
        <v>75</v>
      </c>
      <c r="D108" s="16"/>
      <c r="E108" s="413">
        <v>461076</v>
      </c>
      <c r="F108" s="413">
        <v>171411</v>
      </c>
      <c r="G108" s="413">
        <v>927222</v>
      </c>
      <c r="H108" s="471">
        <v>3160000</v>
      </c>
      <c r="I108" s="471">
        <v>1110000</v>
      </c>
      <c r="J108" s="413">
        <v>3100000</v>
      </c>
      <c r="K108" s="413"/>
      <c r="L108" s="10"/>
    </row>
    <row r="109" spans="1:13" ht="14.25" x14ac:dyDescent="0.2">
      <c r="A109" s="853">
        <v>454002</v>
      </c>
      <c r="B109" s="41"/>
      <c r="C109" s="15" t="s">
        <v>76</v>
      </c>
      <c r="D109" s="16"/>
      <c r="E109" s="413">
        <v>58000</v>
      </c>
      <c r="F109" s="413">
        <v>0</v>
      </c>
      <c r="G109" s="413">
        <v>1465</v>
      </c>
      <c r="H109" s="471"/>
      <c r="I109" s="471"/>
      <c r="J109" s="413"/>
      <c r="K109" s="413"/>
      <c r="L109" s="10"/>
    </row>
    <row r="110" spans="1:13" ht="14.25" x14ac:dyDescent="0.2">
      <c r="A110" s="751">
        <v>456</v>
      </c>
      <c r="B110" s="41"/>
      <c r="C110" s="15" t="s">
        <v>564</v>
      </c>
      <c r="D110" s="16"/>
      <c r="E110" s="413"/>
      <c r="F110" s="413"/>
      <c r="G110" s="413"/>
      <c r="H110" s="471"/>
      <c r="I110" s="471">
        <v>92680</v>
      </c>
      <c r="J110" s="471">
        <v>150000</v>
      </c>
      <c r="K110" s="471"/>
      <c r="L110" s="10"/>
    </row>
    <row r="111" spans="1:13" ht="15.75" x14ac:dyDescent="0.25">
      <c r="A111" s="42"/>
      <c r="B111" s="42"/>
      <c r="C111" s="43" t="s">
        <v>77</v>
      </c>
      <c r="D111" s="44"/>
      <c r="E111" s="45">
        <f>SUM(E106:E109)</f>
        <v>526670</v>
      </c>
      <c r="F111" s="45">
        <f>SUM(F106:F109)</f>
        <v>183652</v>
      </c>
      <c r="G111" s="45">
        <f>SUM(G106:G109)</f>
        <v>940718</v>
      </c>
      <c r="H111" s="781">
        <v>3160000</v>
      </c>
      <c r="I111" s="781">
        <f>SUM(I106:I110)</f>
        <v>1204773</v>
      </c>
      <c r="J111" s="468">
        <f>SUM(J108:J110)</f>
        <v>3250000</v>
      </c>
      <c r="K111" s="468">
        <f>SUM(K106:K109)</f>
        <v>0</v>
      </c>
      <c r="L111" s="468">
        <f>SUM(L106:L109)</f>
        <v>0</v>
      </c>
    </row>
    <row r="112" spans="1:13" ht="14.25" x14ac:dyDescent="0.2">
      <c r="A112" s="15"/>
      <c r="B112" s="15"/>
      <c r="C112" s="15"/>
      <c r="D112" s="16"/>
      <c r="E112" s="10"/>
      <c r="F112" s="10"/>
      <c r="G112" s="10"/>
      <c r="H112" s="770"/>
      <c r="I112" s="770"/>
      <c r="J112" s="459"/>
      <c r="K112" s="459"/>
      <c r="L112" s="10"/>
    </row>
    <row r="113" spans="1:12" ht="18" x14ac:dyDescent="0.25">
      <c r="A113" s="46" t="s">
        <v>78</v>
      </c>
      <c r="B113" s="46"/>
      <c r="C113" s="47"/>
      <c r="D113" s="48"/>
      <c r="E113" s="48">
        <f>SUM(E96+E102+E111)</f>
        <v>5233808</v>
      </c>
      <c r="F113" s="48">
        <f>SUM(F96+F102+F111)</f>
        <v>5009964</v>
      </c>
      <c r="G113" s="48">
        <f>SUM(G96+G102+G111)</f>
        <v>5855363</v>
      </c>
      <c r="H113" s="782">
        <f>SUM(H96+H102+H111)</f>
        <v>8672000</v>
      </c>
      <c r="I113" s="782">
        <f>SUM(I96+I102+I103+I111)</f>
        <v>6824455</v>
      </c>
      <c r="J113" s="467">
        <f>SUM(J96+J102+J103+J111)</f>
        <v>9739745</v>
      </c>
      <c r="K113" s="467">
        <f>SUM(K96+K102)</f>
        <v>6046512</v>
      </c>
      <c r="L113" s="467">
        <f>SUM(L96+L102+L111)</f>
        <v>5728552</v>
      </c>
    </row>
    <row r="114" spans="1:12" x14ac:dyDescent="0.2">
      <c r="A114" s="7"/>
      <c r="B114" s="7"/>
      <c r="C114" s="7"/>
      <c r="D114" s="5"/>
      <c r="E114" s="7"/>
      <c r="F114" s="7"/>
      <c r="G114" s="7"/>
      <c r="H114" s="7"/>
      <c r="I114" s="7"/>
      <c r="J114" s="7"/>
      <c r="K114" s="7"/>
      <c r="L114" s="7"/>
    </row>
    <row r="115" spans="1:12" ht="14.25" x14ac:dyDescent="0.2">
      <c r="C115" s="49"/>
    </row>
    <row r="116" spans="1:12" ht="14.25" x14ac:dyDescent="0.2">
      <c r="C116" s="49"/>
    </row>
    <row r="117" spans="1:12" ht="14.25" x14ac:dyDescent="0.2">
      <c r="C117" s="49"/>
      <c r="K117" s="756"/>
    </row>
    <row r="118" spans="1:12" ht="14.25" x14ac:dyDescent="0.2">
      <c r="C118" s="49"/>
    </row>
    <row r="119" spans="1:12" ht="14.25" x14ac:dyDescent="0.2">
      <c r="C119" s="49"/>
    </row>
    <row r="120" spans="1:12" ht="14.25" x14ac:dyDescent="0.2">
      <c r="C120" s="49"/>
    </row>
    <row r="121" spans="1:12" ht="14.25" x14ac:dyDescent="0.2">
      <c r="C121" s="49"/>
    </row>
    <row r="122" spans="1:12" ht="14.25" x14ac:dyDescent="0.2">
      <c r="C122" s="49"/>
    </row>
    <row r="123" spans="1:12" ht="14.25" x14ac:dyDescent="0.2">
      <c r="C123" s="49"/>
    </row>
    <row r="124" spans="1:12" ht="14.25" x14ac:dyDescent="0.2">
      <c r="C124" s="49"/>
    </row>
    <row r="125" spans="1:12" ht="14.25" x14ac:dyDescent="0.2">
      <c r="C125" s="49"/>
    </row>
    <row r="126" spans="1:12" ht="14.25" x14ac:dyDescent="0.2">
      <c r="C126" s="49"/>
    </row>
    <row r="127" spans="1:12" ht="14.25" x14ac:dyDescent="0.2">
      <c r="C127" s="49"/>
    </row>
    <row r="128" spans="1:12" ht="14.25" x14ac:dyDescent="0.2">
      <c r="C128" s="49"/>
    </row>
    <row r="129" spans="3:3" ht="14.25" x14ac:dyDescent="0.2">
      <c r="C129" s="49"/>
    </row>
    <row r="130" spans="3:3" ht="14.25" x14ac:dyDescent="0.2">
      <c r="C130" s="49"/>
    </row>
  </sheetData>
  <printOptions horizontalCentered="1"/>
  <pageMargins left="0" right="0" top="0.23958333333333334" bottom="0.71" header="0.33" footer="0.51181102362204722"/>
  <pageSetup paperSize="9" orientation="landscape" r:id="rId1"/>
  <headerFooter alignWithMargins="0">
    <oddFooter>&amp;CStrana &amp;P</oddFooter>
  </headerFooter>
  <rowBreaks count="1" manualBreakCount="1">
    <brk id="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Q695"/>
  <sheetViews>
    <sheetView view="pageLayout" topLeftCell="A208" zoomScaleNormal="100" workbookViewId="0">
      <selection activeCell="A351" sqref="A351"/>
    </sheetView>
  </sheetViews>
  <sheetFormatPr defaultRowHeight="12.75" x14ac:dyDescent="0.2"/>
  <cols>
    <col min="1" max="1" width="16.5703125" customWidth="1"/>
    <col min="2" max="2" width="30.42578125" customWidth="1"/>
    <col min="3" max="3" width="11.140625" style="3" hidden="1" customWidth="1"/>
    <col min="4" max="7" width="10.140625" style="51" hidden="1" customWidth="1"/>
    <col min="8" max="8" width="10.140625" style="51" bestFit="1" customWidth="1"/>
    <col min="9" max="15" width="10.28515625" style="51" customWidth="1"/>
  </cols>
  <sheetData>
    <row r="1" spans="1:15" ht="18.75" thickBot="1" x14ac:dyDescent="0.3">
      <c r="A1" s="50"/>
      <c r="B1" s="1" t="s">
        <v>79</v>
      </c>
      <c r="F1" s="52"/>
      <c r="G1" s="52"/>
    </row>
    <row r="2" spans="1:15" x14ac:dyDescent="0.2">
      <c r="A2" s="799" t="s">
        <v>80</v>
      </c>
      <c r="B2" s="800"/>
      <c r="C2" s="53" t="s">
        <v>81</v>
      </c>
      <c r="D2" s="54" t="s">
        <v>82</v>
      </c>
      <c r="E2" s="54" t="s">
        <v>37</v>
      </c>
      <c r="F2" s="55"/>
      <c r="G2" s="54"/>
      <c r="H2" s="54" t="s">
        <v>98</v>
      </c>
      <c r="I2" s="55" t="s">
        <v>81</v>
      </c>
      <c r="J2" s="55" t="s">
        <v>81</v>
      </c>
      <c r="K2" s="55" t="s">
        <v>11</v>
      </c>
      <c r="L2" s="55" t="s">
        <v>12</v>
      </c>
      <c r="M2" s="55" t="s">
        <v>11</v>
      </c>
      <c r="N2" s="55" t="s">
        <v>82</v>
      </c>
      <c r="O2" s="55" t="s">
        <v>11</v>
      </c>
    </row>
    <row r="3" spans="1:15" ht="21" customHeight="1" thickBot="1" x14ac:dyDescent="0.25">
      <c r="A3" s="801"/>
      <c r="B3" s="802"/>
      <c r="C3" s="56" t="s">
        <v>83</v>
      </c>
      <c r="D3" s="58" t="s">
        <v>3</v>
      </c>
      <c r="E3" s="57" t="s">
        <v>3</v>
      </c>
      <c r="F3" s="57"/>
      <c r="G3" s="58"/>
      <c r="H3" s="59" t="s">
        <v>4</v>
      </c>
      <c r="I3" s="59" t="s">
        <v>5</v>
      </c>
      <c r="J3" s="59" t="s">
        <v>6</v>
      </c>
      <c r="K3" s="59" t="s">
        <v>7</v>
      </c>
      <c r="L3" s="59">
        <v>2018</v>
      </c>
      <c r="M3" s="59" t="s">
        <v>269</v>
      </c>
      <c r="N3" s="59" t="s">
        <v>277</v>
      </c>
      <c r="O3" s="59" t="s">
        <v>281</v>
      </c>
    </row>
    <row r="4" spans="1:15" ht="16.5" thickBot="1" x14ac:dyDescent="0.3">
      <c r="A4" s="60" t="s">
        <v>84</v>
      </c>
      <c r="B4" s="796" t="s">
        <v>85</v>
      </c>
      <c r="C4" s="797"/>
      <c r="D4" s="797"/>
      <c r="E4" s="797"/>
      <c r="F4" s="797"/>
      <c r="G4" s="797"/>
      <c r="H4" s="797"/>
      <c r="I4" s="797"/>
      <c r="J4" s="797"/>
      <c r="K4" s="797"/>
      <c r="L4" s="797"/>
      <c r="M4" s="797"/>
      <c r="N4" s="797"/>
      <c r="O4" s="798"/>
    </row>
    <row r="5" spans="1:15" ht="15.75" x14ac:dyDescent="0.25">
      <c r="A5" s="61">
        <v>610</v>
      </c>
      <c r="B5" s="62" t="s">
        <v>86</v>
      </c>
      <c r="C5" s="63">
        <v>33975.61</v>
      </c>
      <c r="D5" s="65">
        <v>35000</v>
      </c>
      <c r="E5" s="65">
        <v>35000</v>
      </c>
      <c r="F5" s="64">
        <v>35500</v>
      </c>
      <c r="G5" s="66">
        <v>36000</v>
      </c>
      <c r="H5" s="67">
        <v>37568</v>
      </c>
      <c r="I5" s="68">
        <v>36170</v>
      </c>
      <c r="J5" s="481">
        <v>36698</v>
      </c>
      <c r="K5" s="68">
        <v>42000</v>
      </c>
      <c r="L5" s="68">
        <v>42000</v>
      </c>
      <c r="M5" s="68">
        <v>48000</v>
      </c>
      <c r="N5" s="68">
        <v>49000</v>
      </c>
      <c r="O5" s="68">
        <v>50000</v>
      </c>
    </row>
    <row r="6" spans="1:15" ht="16.5" thickBot="1" x14ac:dyDescent="0.3">
      <c r="A6" s="69">
        <v>620</v>
      </c>
      <c r="B6" s="70" t="s">
        <v>87</v>
      </c>
      <c r="C6" s="71">
        <v>12779.72</v>
      </c>
      <c r="D6" s="73">
        <v>14500</v>
      </c>
      <c r="E6" s="73">
        <v>14500</v>
      </c>
      <c r="F6" s="72">
        <v>14520</v>
      </c>
      <c r="G6" s="74">
        <v>14550</v>
      </c>
      <c r="H6" s="73">
        <v>14988</v>
      </c>
      <c r="I6" s="72">
        <v>15298</v>
      </c>
      <c r="J6" s="482">
        <v>14826</v>
      </c>
      <c r="K6" s="72">
        <v>16100</v>
      </c>
      <c r="L6" s="72">
        <v>16100</v>
      </c>
      <c r="M6" s="72">
        <v>18000</v>
      </c>
      <c r="N6" s="72">
        <v>18400</v>
      </c>
      <c r="O6" s="72">
        <v>18800</v>
      </c>
    </row>
    <row r="7" spans="1:15" ht="15.75" x14ac:dyDescent="0.25">
      <c r="A7" s="69">
        <v>630</v>
      </c>
      <c r="B7" s="70" t="s">
        <v>88</v>
      </c>
      <c r="C7" s="71">
        <v>18156.04</v>
      </c>
      <c r="D7" s="73">
        <v>22000</v>
      </c>
      <c r="E7" s="73">
        <v>22000</v>
      </c>
      <c r="F7" s="72">
        <v>22000</v>
      </c>
      <c r="G7" s="74">
        <v>22000</v>
      </c>
      <c r="H7" s="73">
        <v>27671</v>
      </c>
      <c r="I7" s="72">
        <v>19092</v>
      </c>
      <c r="J7" s="483">
        <v>17923</v>
      </c>
      <c r="K7" s="72">
        <v>21500</v>
      </c>
      <c r="L7" s="72">
        <v>34000</v>
      </c>
      <c r="M7" s="72">
        <v>23000</v>
      </c>
      <c r="N7" s="72">
        <v>25000</v>
      </c>
      <c r="O7" s="72">
        <v>25000</v>
      </c>
    </row>
    <row r="8" spans="1:15" ht="16.5" thickBot="1" x14ac:dyDescent="0.3">
      <c r="A8" s="69">
        <v>640</v>
      </c>
      <c r="B8" s="75" t="s">
        <v>89</v>
      </c>
      <c r="C8" s="76">
        <v>16340.85</v>
      </c>
      <c r="D8" s="77">
        <v>1000</v>
      </c>
      <c r="E8" s="77">
        <v>1000</v>
      </c>
      <c r="F8" s="77">
        <v>1000</v>
      </c>
      <c r="G8" s="78">
        <v>1000</v>
      </c>
      <c r="H8" s="79"/>
      <c r="I8" s="80">
        <v>0</v>
      </c>
      <c r="J8" s="484">
        <v>68</v>
      </c>
      <c r="K8" s="80">
        <v>1000</v>
      </c>
      <c r="L8" s="80">
        <v>1000</v>
      </c>
      <c r="M8" s="80">
        <v>1000</v>
      </c>
      <c r="N8" s="80">
        <v>1000</v>
      </c>
      <c r="O8" s="80">
        <v>1000</v>
      </c>
    </row>
    <row r="9" spans="1:15" ht="16.5" thickBot="1" x14ac:dyDescent="0.3">
      <c r="A9" s="488">
        <v>111</v>
      </c>
      <c r="B9" s="82" t="s">
        <v>90</v>
      </c>
      <c r="C9" s="83">
        <f>C5+C6+C7+C8</f>
        <v>81252.22</v>
      </c>
      <c r="D9" s="84">
        <f t="shared" ref="D9:G9" si="0">SUM(D5:D8)</f>
        <v>72500</v>
      </c>
      <c r="E9" s="84">
        <f t="shared" si="0"/>
        <v>72500</v>
      </c>
      <c r="F9" s="84">
        <f t="shared" si="0"/>
        <v>73020</v>
      </c>
      <c r="G9" s="84">
        <f t="shared" si="0"/>
        <v>73550</v>
      </c>
      <c r="H9" s="85">
        <f t="shared" ref="H9:M9" si="1">SUM(H5:H8)</f>
        <v>80227</v>
      </c>
      <c r="I9" s="86">
        <f t="shared" si="1"/>
        <v>70560</v>
      </c>
      <c r="J9" s="485">
        <f>SUM(J5:J8)</f>
        <v>69515</v>
      </c>
      <c r="K9" s="86">
        <f t="shared" si="1"/>
        <v>80600</v>
      </c>
      <c r="L9" s="86">
        <f>SUM(L5:L8)</f>
        <v>93100</v>
      </c>
      <c r="M9" s="86">
        <f t="shared" si="1"/>
        <v>90000</v>
      </c>
      <c r="N9" s="86">
        <f>SUM(N5:N8)</f>
        <v>93400</v>
      </c>
      <c r="O9" s="86">
        <f>SUM(O5:O8)</f>
        <v>94800</v>
      </c>
    </row>
    <row r="10" spans="1:15" ht="16.5" thickBot="1" x14ac:dyDescent="0.3">
      <c r="A10" s="87" t="s">
        <v>91</v>
      </c>
      <c r="B10" s="796" t="s">
        <v>92</v>
      </c>
      <c r="C10" s="797"/>
      <c r="D10" s="797"/>
      <c r="E10" s="797"/>
      <c r="F10" s="797"/>
      <c r="G10" s="797"/>
      <c r="H10" s="797"/>
      <c r="I10" s="797"/>
      <c r="J10" s="797"/>
      <c r="K10" s="797"/>
      <c r="L10" s="797"/>
      <c r="M10" s="797"/>
      <c r="N10" s="797"/>
      <c r="O10" s="798"/>
    </row>
    <row r="11" spans="1:15" ht="16.5" thickBot="1" x14ac:dyDescent="0.3">
      <c r="A11" s="88">
        <v>640</v>
      </c>
      <c r="B11" s="89" t="s">
        <v>89</v>
      </c>
      <c r="C11" s="90">
        <v>732.47</v>
      </c>
      <c r="D11" s="91">
        <v>2130</v>
      </c>
      <c r="E11" s="91">
        <v>2000</v>
      </c>
      <c r="F11" s="215">
        <v>2000</v>
      </c>
      <c r="G11" s="215">
        <v>2000</v>
      </c>
      <c r="H11" s="93">
        <v>3891</v>
      </c>
      <c r="I11" s="93">
        <v>2395</v>
      </c>
      <c r="J11" s="93">
        <v>5050</v>
      </c>
      <c r="K11" s="93">
        <v>6200</v>
      </c>
      <c r="L11" s="93">
        <v>7080</v>
      </c>
      <c r="M11" s="93">
        <v>7200</v>
      </c>
      <c r="N11" s="93">
        <v>7200</v>
      </c>
      <c r="O11" s="93">
        <v>7200</v>
      </c>
    </row>
    <row r="12" spans="1:15" ht="16.5" thickBot="1" x14ac:dyDescent="0.3">
      <c r="A12" s="489">
        <v>850</v>
      </c>
      <c r="B12" s="82" t="s">
        <v>93</v>
      </c>
      <c r="C12" s="83">
        <f>C11</f>
        <v>732.47</v>
      </c>
      <c r="D12" s="84">
        <v>2130</v>
      </c>
      <c r="E12" s="84">
        <f>SUM(E11)</f>
        <v>2000</v>
      </c>
      <c r="F12" s="84">
        <v>2000</v>
      </c>
      <c r="G12" s="84">
        <v>2000</v>
      </c>
      <c r="H12" s="95">
        <f>SUM(H11)</f>
        <v>3891</v>
      </c>
      <c r="I12" s="95">
        <v>2395</v>
      </c>
      <c r="J12" s="95">
        <f>SUM(J11)</f>
        <v>5050</v>
      </c>
      <c r="K12" s="95">
        <f>SUM(K11)</f>
        <v>6200</v>
      </c>
      <c r="L12" s="95">
        <f>SUM(L11)</f>
        <v>7080</v>
      </c>
      <c r="M12" s="95">
        <v>7200</v>
      </c>
      <c r="N12" s="95">
        <v>7200</v>
      </c>
      <c r="O12" s="95">
        <v>7200</v>
      </c>
    </row>
    <row r="13" spans="1:15" ht="16.5" thickBot="1" x14ac:dyDescent="0.3">
      <c r="A13" s="96"/>
      <c r="B13" s="97" t="s">
        <v>94</v>
      </c>
      <c r="C13" s="98">
        <f>C9+C12</f>
        <v>81984.69</v>
      </c>
      <c r="D13" s="99">
        <f>D9+D12</f>
        <v>74630</v>
      </c>
      <c r="E13" s="99">
        <f t="shared" ref="E13:G13" si="2">SUM(E9+E12)</f>
        <v>74500</v>
      </c>
      <c r="F13" s="99">
        <f t="shared" si="2"/>
        <v>75020</v>
      </c>
      <c r="G13" s="99">
        <f t="shared" si="2"/>
        <v>75550</v>
      </c>
      <c r="H13" s="101">
        <f t="shared" ref="H13:K13" si="3">SUM(H9+H12)</f>
        <v>84118</v>
      </c>
      <c r="I13" s="101">
        <f t="shared" si="3"/>
        <v>72955</v>
      </c>
      <c r="J13" s="101">
        <f>SUM(J9+J12)</f>
        <v>74565</v>
      </c>
      <c r="K13" s="101">
        <f t="shared" si="3"/>
        <v>86800</v>
      </c>
      <c r="L13" s="101">
        <f>SUM(L9+L12)</f>
        <v>100180</v>
      </c>
      <c r="M13" s="101">
        <f>SUM(M9+M12)</f>
        <v>97200</v>
      </c>
      <c r="N13" s="101">
        <f>SUM(N9+N12)</f>
        <v>100600</v>
      </c>
      <c r="O13" s="101">
        <f>SUM(O9+O12)</f>
        <v>102000</v>
      </c>
    </row>
    <row r="14" spans="1:15" ht="16.5" thickBot="1" x14ac:dyDescent="0.3">
      <c r="A14" s="69"/>
      <c r="B14" s="102" t="s">
        <v>95</v>
      </c>
      <c r="C14" s="103"/>
      <c r="D14" s="104"/>
      <c r="E14" s="104"/>
      <c r="F14" s="104"/>
      <c r="G14" s="104"/>
      <c r="H14" s="93"/>
      <c r="I14" s="93"/>
      <c r="J14" s="93"/>
      <c r="K14" s="93"/>
      <c r="L14" s="93"/>
      <c r="M14" s="755">
        <v>0</v>
      </c>
      <c r="N14" s="755">
        <v>0</v>
      </c>
      <c r="O14" s="755">
        <v>0</v>
      </c>
    </row>
    <row r="15" spans="1:15" ht="13.5" thickBot="1" x14ac:dyDescent="0.25">
      <c r="A15" s="105"/>
      <c r="B15" s="106" t="s">
        <v>96</v>
      </c>
      <c r="C15" s="107">
        <f>C13+C14</f>
        <v>81984.69</v>
      </c>
      <c r="D15" s="108">
        <f>D13+D14</f>
        <v>74630</v>
      </c>
      <c r="E15" s="108">
        <f>E13+E14</f>
        <v>74500</v>
      </c>
      <c r="F15" s="108">
        <f>F13+F14</f>
        <v>75020</v>
      </c>
      <c r="G15" s="108">
        <f>G13+G14</f>
        <v>75550</v>
      </c>
      <c r="H15" s="111">
        <f t="shared" ref="H15:K15" si="4">SUM(H13:H14)</f>
        <v>84118</v>
      </c>
      <c r="I15" s="111">
        <f t="shared" si="4"/>
        <v>72955</v>
      </c>
      <c r="J15" s="111">
        <f>SUM(J13:J14)</f>
        <v>74565</v>
      </c>
      <c r="K15" s="111">
        <f t="shared" si="4"/>
        <v>86800</v>
      </c>
      <c r="L15" s="111">
        <f>SUM(L13:L14)</f>
        <v>100180</v>
      </c>
      <c r="M15" s="111">
        <f>SUM(M13:M14)</f>
        <v>97200</v>
      </c>
      <c r="N15" s="111">
        <f>SUM(N13:N14)</f>
        <v>100600</v>
      </c>
      <c r="O15" s="111">
        <f>SUM(O13:O14)</f>
        <v>102000</v>
      </c>
    </row>
    <row r="16" spans="1:15" ht="25.5" customHeight="1" thickBot="1" x14ac:dyDescent="0.25">
      <c r="A16" s="7"/>
      <c r="B16" s="34"/>
      <c r="C16" s="112"/>
    </row>
    <row r="17" spans="1:15" ht="16.5" customHeight="1" x14ac:dyDescent="0.2">
      <c r="A17" s="803" t="s">
        <v>97</v>
      </c>
      <c r="B17" s="804"/>
      <c r="C17" s="53" t="s">
        <v>81</v>
      </c>
      <c r="D17" s="54" t="s">
        <v>82</v>
      </c>
      <c r="E17" s="54" t="s">
        <v>37</v>
      </c>
      <c r="F17" s="55" t="s">
        <v>98</v>
      </c>
      <c r="G17" s="54" t="s">
        <v>82</v>
      </c>
      <c r="H17" s="54" t="s">
        <v>98</v>
      </c>
      <c r="I17" s="55" t="s">
        <v>81</v>
      </c>
      <c r="J17" s="55" t="s">
        <v>81</v>
      </c>
      <c r="K17" s="55" t="s">
        <v>11</v>
      </c>
      <c r="L17" s="55" t="s">
        <v>37</v>
      </c>
      <c r="M17" s="55" t="s">
        <v>11</v>
      </c>
      <c r="N17" s="55" t="s">
        <v>11</v>
      </c>
      <c r="O17" s="55" t="s">
        <v>11</v>
      </c>
    </row>
    <row r="18" spans="1:15" ht="13.5" thickBot="1" x14ac:dyDescent="0.25">
      <c r="A18" s="805"/>
      <c r="B18" s="806"/>
      <c r="C18" s="56" t="s">
        <v>83</v>
      </c>
      <c r="D18" s="58" t="s">
        <v>3</v>
      </c>
      <c r="E18" s="57" t="s">
        <v>3</v>
      </c>
      <c r="F18" s="57" t="s">
        <v>99</v>
      </c>
      <c r="G18" s="58" t="s">
        <v>3</v>
      </c>
      <c r="H18" s="59" t="s">
        <v>4</v>
      </c>
      <c r="I18" s="59" t="s">
        <v>5</v>
      </c>
      <c r="J18" s="59" t="s">
        <v>6</v>
      </c>
      <c r="K18" s="59" t="s">
        <v>7</v>
      </c>
      <c r="L18" s="59" t="s">
        <v>7</v>
      </c>
      <c r="M18" s="59" t="s">
        <v>269</v>
      </c>
      <c r="N18" s="59" t="s">
        <v>277</v>
      </c>
      <c r="O18" s="59" t="s">
        <v>281</v>
      </c>
    </row>
    <row r="19" spans="1:15" ht="15.75" x14ac:dyDescent="0.25">
      <c r="A19" s="486">
        <v>620</v>
      </c>
      <c r="B19" s="114" t="s">
        <v>87</v>
      </c>
      <c r="C19" s="115"/>
      <c r="D19" s="116"/>
      <c r="E19" s="116">
        <v>1000</v>
      </c>
      <c r="F19" s="117">
        <v>300</v>
      </c>
      <c r="G19" s="118">
        <v>300</v>
      </c>
      <c r="H19" s="67"/>
      <c r="I19" s="68">
        <v>0</v>
      </c>
      <c r="J19" s="68">
        <v>134</v>
      </c>
      <c r="K19" s="68">
        <v>350</v>
      </c>
      <c r="L19" s="68">
        <v>350</v>
      </c>
      <c r="M19" s="68">
        <v>350</v>
      </c>
      <c r="N19" s="68">
        <v>350</v>
      </c>
      <c r="O19" s="68">
        <v>350</v>
      </c>
    </row>
    <row r="20" spans="1:15" x14ac:dyDescent="0.2">
      <c r="A20" s="487">
        <v>630</v>
      </c>
      <c r="B20" s="119" t="s">
        <v>88</v>
      </c>
      <c r="C20" s="120">
        <v>14698.71</v>
      </c>
      <c r="D20" s="121">
        <v>47500</v>
      </c>
      <c r="E20" s="121">
        <v>60000</v>
      </c>
      <c r="F20" s="122">
        <v>24000</v>
      </c>
      <c r="G20" s="123">
        <v>24000</v>
      </c>
      <c r="H20" s="73">
        <v>13221</v>
      </c>
      <c r="I20" s="72">
        <v>19433</v>
      </c>
      <c r="J20" s="72">
        <v>16754</v>
      </c>
      <c r="K20" s="72">
        <v>20000</v>
      </c>
      <c r="L20" s="72">
        <v>24000</v>
      </c>
      <c r="M20" s="72">
        <v>20000</v>
      </c>
      <c r="N20" s="72">
        <v>20000</v>
      </c>
      <c r="O20" s="72">
        <v>20000</v>
      </c>
    </row>
    <row r="21" spans="1:15" x14ac:dyDescent="0.2">
      <c r="A21" s="487">
        <v>640</v>
      </c>
      <c r="B21" s="119" t="s">
        <v>89</v>
      </c>
      <c r="C21" s="120">
        <v>740</v>
      </c>
      <c r="D21" s="121">
        <v>15000</v>
      </c>
      <c r="E21" s="121">
        <v>1800</v>
      </c>
      <c r="F21" s="122">
        <v>4015</v>
      </c>
      <c r="G21" s="123">
        <v>4016</v>
      </c>
      <c r="H21" s="73">
        <v>1820</v>
      </c>
      <c r="I21" s="72">
        <v>1420</v>
      </c>
      <c r="J21" s="72">
        <v>900</v>
      </c>
      <c r="K21" s="72">
        <v>3000</v>
      </c>
      <c r="L21" s="72">
        <v>5000</v>
      </c>
      <c r="M21" s="72">
        <v>3000</v>
      </c>
      <c r="N21" s="72">
        <v>3000</v>
      </c>
      <c r="O21" s="72">
        <v>3000</v>
      </c>
    </row>
    <row r="22" spans="1:15" ht="16.5" thickBot="1" x14ac:dyDescent="0.3">
      <c r="A22" s="488" t="s">
        <v>283</v>
      </c>
      <c r="B22" s="124" t="s">
        <v>100</v>
      </c>
      <c r="C22" s="125">
        <f>C20+C21</f>
        <v>15438.71</v>
      </c>
      <c r="D22" s="126">
        <f>D20+D21</f>
        <v>62500</v>
      </c>
      <c r="E22" s="126">
        <f t="shared" ref="E22:I22" si="5">SUM(E19:E21)</f>
        <v>62800</v>
      </c>
      <c r="F22" s="126">
        <f t="shared" si="5"/>
        <v>28315</v>
      </c>
      <c r="G22" s="127">
        <f t="shared" si="5"/>
        <v>28316</v>
      </c>
      <c r="H22" s="128">
        <f>SUM(H20:H21)</f>
        <v>15041</v>
      </c>
      <c r="I22" s="129">
        <f t="shared" si="5"/>
        <v>20853</v>
      </c>
      <c r="J22" s="129">
        <f t="shared" ref="J22:O22" si="6">SUM(J19:J21)</f>
        <v>17788</v>
      </c>
      <c r="K22" s="129">
        <f t="shared" si="6"/>
        <v>23350</v>
      </c>
      <c r="L22" s="129">
        <f t="shared" si="6"/>
        <v>29350</v>
      </c>
      <c r="M22" s="129">
        <f t="shared" si="6"/>
        <v>23350</v>
      </c>
      <c r="N22" s="129">
        <f t="shared" si="6"/>
        <v>23350</v>
      </c>
      <c r="O22" s="129">
        <f t="shared" si="6"/>
        <v>23350</v>
      </c>
    </row>
    <row r="23" spans="1:15" ht="16.5" thickBot="1" x14ac:dyDescent="0.3">
      <c r="A23" s="130"/>
      <c r="B23" s="131" t="s">
        <v>101</v>
      </c>
      <c r="C23" s="132"/>
      <c r="D23" s="133"/>
      <c r="E23" s="133"/>
      <c r="F23" s="133"/>
      <c r="G23" s="134"/>
      <c r="H23" s="135"/>
      <c r="I23" s="136">
        <v>0</v>
      </c>
      <c r="J23" s="136">
        <v>2709</v>
      </c>
      <c r="K23" s="136"/>
      <c r="L23" s="136"/>
      <c r="M23" s="136">
        <v>10000</v>
      </c>
      <c r="N23" s="136">
        <v>0</v>
      </c>
      <c r="O23" s="136">
        <v>0</v>
      </c>
    </row>
    <row r="24" spans="1:15" ht="27.75" customHeight="1" thickBot="1" x14ac:dyDescent="0.3">
      <c r="A24" s="137"/>
      <c r="B24" s="138" t="s">
        <v>102</v>
      </c>
      <c r="C24" s="139">
        <f>C22+C23</f>
        <v>15438.71</v>
      </c>
      <c r="D24" s="140">
        <f>D22+D23</f>
        <v>62500</v>
      </c>
      <c r="E24" s="140">
        <f>E22+E23</f>
        <v>62800</v>
      </c>
      <c r="F24" s="140">
        <f t="shared" ref="F24:I24" si="7">SUM(F22:F23)</f>
        <v>28315</v>
      </c>
      <c r="G24" s="140">
        <f t="shared" si="7"/>
        <v>28316</v>
      </c>
      <c r="H24" s="140">
        <f>SUM(H22:H23)</f>
        <v>15041</v>
      </c>
      <c r="I24" s="108">
        <f t="shared" si="7"/>
        <v>20853</v>
      </c>
      <c r="J24" s="108">
        <f t="shared" ref="J24:O24" si="8">SUM(J22:J23)</f>
        <v>20497</v>
      </c>
      <c r="K24" s="108">
        <f t="shared" si="8"/>
        <v>23350</v>
      </c>
      <c r="L24" s="108">
        <f t="shared" si="8"/>
        <v>29350</v>
      </c>
      <c r="M24" s="108">
        <f t="shared" si="8"/>
        <v>33350</v>
      </c>
      <c r="N24" s="108">
        <f t="shared" si="8"/>
        <v>23350</v>
      </c>
      <c r="O24" s="108">
        <f t="shared" si="8"/>
        <v>23350</v>
      </c>
    </row>
    <row r="25" spans="1:15" ht="27.75" customHeight="1" x14ac:dyDescent="0.25">
      <c r="A25" s="141"/>
      <c r="B25" s="142"/>
      <c r="C25" s="143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</row>
    <row r="26" spans="1:15" ht="122.25" customHeight="1" thickBot="1" x14ac:dyDescent="0.25">
      <c r="A26" s="7"/>
      <c r="B26" s="7"/>
      <c r="C26" s="146"/>
      <c r="D26" s="113"/>
      <c r="E26" s="113"/>
      <c r="F26" s="113"/>
      <c r="G26" s="113"/>
    </row>
    <row r="27" spans="1:15" ht="16.5" customHeight="1" x14ac:dyDescent="0.2">
      <c r="A27" s="803" t="s">
        <v>103</v>
      </c>
      <c r="B27" s="804"/>
      <c r="C27" s="53" t="s">
        <v>81</v>
      </c>
      <c r="D27" s="54" t="s">
        <v>82</v>
      </c>
      <c r="E27" s="54" t="s">
        <v>37</v>
      </c>
      <c r="F27" s="55" t="s">
        <v>98</v>
      </c>
      <c r="G27" s="54" t="s">
        <v>82</v>
      </c>
      <c r="H27" s="54" t="s">
        <v>81</v>
      </c>
      <c r="I27" s="55" t="s">
        <v>81</v>
      </c>
      <c r="J27" s="55" t="s">
        <v>81</v>
      </c>
      <c r="K27" s="55" t="s">
        <v>11</v>
      </c>
      <c r="L27" s="55" t="s">
        <v>37</v>
      </c>
      <c r="M27" s="55" t="s">
        <v>82</v>
      </c>
      <c r="N27" s="55" t="s">
        <v>82</v>
      </c>
      <c r="O27" s="55" t="s">
        <v>11</v>
      </c>
    </row>
    <row r="28" spans="1:15" ht="13.5" thickBot="1" x14ac:dyDescent="0.25">
      <c r="A28" s="807"/>
      <c r="B28" s="808"/>
      <c r="C28" s="148" t="s">
        <v>83</v>
      </c>
      <c r="D28" s="387" t="s">
        <v>3</v>
      </c>
      <c r="E28" s="59" t="s">
        <v>3</v>
      </c>
      <c r="F28" s="59" t="s">
        <v>99</v>
      </c>
      <c r="G28" s="387" t="s">
        <v>3</v>
      </c>
      <c r="H28" s="59" t="s">
        <v>4</v>
      </c>
      <c r="I28" s="59" t="s">
        <v>5</v>
      </c>
      <c r="J28" s="59" t="s">
        <v>6</v>
      </c>
      <c r="K28" s="59" t="s">
        <v>7</v>
      </c>
      <c r="L28" s="59" t="s">
        <v>7</v>
      </c>
      <c r="M28" s="59" t="s">
        <v>269</v>
      </c>
      <c r="N28" s="59" t="s">
        <v>277</v>
      </c>
      <c r="O28" s="59" t="s">
        <v>281</v>
      </c>
    </row>
    <row r="29" spans="1:15" ht="16.5" thickBot="1" x14ac:dyDescent="0.3">
      <c r="A29" s="149" t="s">
        <v>104</v>
      </c>
      <c r="B29" s="796" t="s">
        <v>105</v>
      </c>
      <c r="C29" s="797"/>
      <c r="D29" s="797"/>
      <c r="E29" s="797"/>
      <c r="F29" s="797"/>
      <c r="G29" s="797"/>
      <c r="H29" s="797"/>
      <c r="I29" s="797"/>
      <c r="J29" s="797"/>
      <c r="K29" s="797"/>
      <c r="L29" s="797"/>
      <c r="M29" s="797"/>
      <c r="N29" s="797"/>
      <c r="O29" s="798"/>
    </row>
    <row r="30" spans="1:15" ht="15.75" x14ac:dyDescent="0.25">
      <c r="A30" s="150">
        <v>620</v>
      </c>
      <c r="B30" s="62" t="s">
        <v>87</v>
      </c>
      <c r="C30" s="151"/>
      <c r="D30" s="67">
        <v>13900</v>
      </c>
      <c r="E30" s="68">
        <v>7000</v>
      </c>
      <c r="F30" s="68">
        <v>700</v>
      </c>
      <c r="G30" s="152">
        <v>700</v>
      </c>
      <c r="H30" s="67">
        <v>405</v>
      </c>
      <c r="I30" s="153">
        <v>285</v>
      </c>
      <c r="J30" s="153">
        <v>530</v>
      </c>
      <c r="K30" s="153">
        <v>300</v>
      </c>
      <c r="L30" s="153">
        <v>310</v>
      </c>
      <c r="M30" s="153">
        <v>320</v>
      </c>
      <c r="N30" s="153">
        <v>320</v>
      </c>
      <c r="O30" s="153">
        <v>320</v>
      </c>
    </row>
    <row r="31" spans="1:15" ht="15.75" x14ac:dyDescent="0.25">
      <c r="A31" s="69">
        <v>630</v>
      </c>
      <c r="B31" s="154" t="s">
        <v>88</v>
      </c>
      <c r="C31" s="71">
        <v>2018.81</v>
      </c>
      <c r="D31" s="73">
        <v>92200</v>
      </c>
      <c r="E31" s="73">
        <v>53700</v>
      </c>
      <c r="F31" s="73">
        <v>5000</v>
      </c>
      <c r="G31" s="155">
        <v>5000</v>
      </c>
      <c r="H31" s="73">
        <v>3383</v>
      </c>
      <c r="I31" s="156">
        <v>2548</v>
      </c>
      <c r="J31" s="156">
        <v>3790</v>
      </c>
      <c r="K31" s="156">
        <v>20000</v>
      </c>
      <c r="L31" s="156">
        <v>15000</v>
      </c>
      <c r="M31" s="156">
        <v>9000</v>
      </c>
      <c r="N31" s="156">
        <v>9500</v>
      </c>
      <c r="O31" s="156">
        <v>10000</v>
      </c>
    </row>
    <row r="32" spans="1:15" ht="15.75" x14ac:dyDescent="0.25">
      <c r="A32" s="88">
        <v>642</v>
      </c>
      <c r="B32" s="154" t="s">
        <v>106</v>
      </c>
      <c r="C32" s="71"/>
      <c r="D32" s="73"/>
      <c r="E32" s="73"/>
      <c r="F32" s="73">
        <v>2000</v>
      </c>
      <c r="G32" s="155">
        <v>2000</v>
      </c>
      <c r="H32" s="73">
        <v>1700</v>
      </c>
      <c r="I32" s="156">
        <v>1300</v>
      </c>
      <c r="J32" s="156">
        <v>1600</v>
      </c>
      <c r="K32" s="156">
        <v>2000</v>
      </c>
      <c r="L32" s="156">
        <v>800</v>
      </c>
      <c r="M32" s="156">
        <v>1500</v>
      </c>
      <c r="N32" s="156">
        <v>1500</v>
      </c>
      <c r="O32" s="156">
        <v>1500</v>
      </c>
    </row>
    <row r="33" spans="1:16" ht="16.5" thickBot="1" x14ac:dyDescent="0.3">
      <c r="A33" s="96">
        <v>840</v>
      </c>
      <c r="B33" s="157" t="s">
        <v>107</v>
      </c>
      <c r="C33" s="158">
        <f>C30+C31</f>
        <v>2018.81</v>
      </c>
      <c r="D33" s="159">
        <f>D30+D31</f>
        <v>106100</v>
      </c>
      <c r="E33" s="159">
        <f>SUM(E30:E31)</f>
        <v>60700</v>
      </c>
      <c r="F33" s="160">
        <f t="shared" ref="F33:I33" si="9">SUM(F30:F32)</f>
        <v>7700</v>
      </c>
      <c r="G33" s="161">
        <f t="shared" si="9"/>
        <v>7700</v>
      </c>
      <c r="H33" s="162">
        <f>SUM(H30:H32)</f>
        <v>5488</v>
      </c>
      <c r="I33" s="163">
        <f t="shared" si="9"/>
        <v>4133</v>
      </c>
      <c r="J33" s="163">
        <f t="shared" ref="J33:O33" si="10">SUM(J30:J32)</f>
        <v>5920</v>
      </c>
      <c r="K33" s="163">
        <f t="shared" si="10"/>
        <v>22300</v>
      </c>
      <c r="L33" s="163">
        <f t="shared" si="10"/>
        <v>16110</v>
      </c>
      <c r="M33" s="163">
        <f t="shared" si="10"/>
        <v>10820</v>
      </c>
      <c r="N33" s="163">
        <f t="shared" si="10"/>
        <v>11320</v>
      </c>
      <c r="O33" s="163">
        <f t="shared" si="10"/>
        <v>11820</v>
      </c>
    </row>
    <row r="34" spans="1:16" ht="15.75" customHeight="1" thickBot="1" x14ac:dyDescent="0.3">
      <c r="A34" s="164" t="s">
        <v>108</v>
      </c>
      <c r="B34" s="796" t="s">
        <v>109</v>
      </c>
      <c r="C34" s="797"/>
      <c r="D34" s="797"/>
      <c r="E34" s="797"/>
      <c r="F34" s="797"/>
      <c r="G34" s="797"/>
      <c r="H34" s="797"/>
      <c r="I34" s="797"/>
      <c r="J34" s="797"/>
      <c r="K34" s="797"/>
      <c r="L34" s="797"/>
      <c r="M34" s="797"/>
      <c r="N34" s="797"/>
      <c r="O34" s="798"/>
      <c r="P34" s="7"/>
    </row>
    <row r="35" spans="1:16" ht="16.5" thickBot="1" x14ac:dyDescent="0.3">
      <c r="A35" s="88">
        <v>640</v>
      </c>
      <c r="B35" s="165" t="s">
        <v>89</v>
      </c>
      <c r="C35" s="166">
        <v>6771.44</v>
      </c>
      <c r="D35" s="91">
        <v>6700</v>
      </c>
      <c r="E35" s="91">
        <v>6900</v>
      </c>
      <c r="F35" s="91">
        <v>7150</v>
      </c>
      <c r="G35" s="113">
        <v>7200</v>
      </c>
      <c r="H35" s="92">
        <v>5802</v>
      </c>
      <c r="I35" s="93">
        <v>4815</v>
      </c>
      <c r="J35" s="93">
        <v>6403</v>
      </c>
      <c r="K35" s="93">
        <v>6700</v>
      </c>
      <c r="L35" s="93">
        <v>10630</v>
      </c>
      <c r="M35" s="93">
        <v>3000</v>
      </c>
      <c r="N35" s="93">
        <v>0</v>
      </c>
      <c r="O35" s="93">
        <v>0</v>
      </c>
    </row>
    <row r="36" spans="1:16" ht="16.5" thickBot="1" x14ac:dyDescent="0.3">
      <c r="A36" s="96">
        <v>1110560</v>
      </c>
      <c r="B36" s="149" t="s">
        <v>110</v>
      </c>
      <c r="C36" s="167">
        <f>C35</f>
        <v>6771.44</v>
      </c>
      <c r="D36" s="84">
        <f>D35</f>
        <v>6700</v>
      </c>
      <c r="E36" s="84">
        <f>E35</f>
        <v>6900</v>
      </c>
      <c r="F36" s="84">
        <f t="shared" ref="F36:I36" si="11">SUM(F35)</f>
        <v>7150</v>
      </c>
      <c r="G36" s="168">
        <f t="shared" si="11"/>
        <v>7200</v>
      </c>
      <c r="H36" s="85">
        <f>SUM(H35)</f>
        <v>5802</v>
      </c>
      <c r="I36" s="86">
        <f t="shared" si="11"/>
        <v>4815</v>
      </c>
      <c r="J36" s="86">
        <f>SUM(J35)</f>
        <v>6403</v>
      </c>
      <c r="K36" s="86">
        <f>SUM(K35)</f>
        <v>6700</v>
      </c>
      <c r="L36" s="86">
        <f>SUM(L35)</f>
        <v>10630</v>
      </c>
      <c r="M36" s="86">
        <f>SUM(M35)</f>
        <v>3000</v>
      </c>
      <c r="N36" s="86">
        <v>0</v>
      </c>
      <c r="O36" s="86">
        <v>0</v>
      </c>
    </row>
    <row r="37" spans="1:16" ht="16.5" thickBot="1" x14ac:dyDescent="0.3">
      <c r="A37" s="60" t="s">
        <v>111</v>
      </c>
      <c r="B37" s="796" t="s">
        <v>112</v>
      </c>
      <c r="C37" s="797"/>
      <c r="D37" s="797"/>
      <c r="E37" s="797"/>
      <c r="F37" s="797"/>
      <c r="G37" s="797"/>
      <c r="H37" s="797"/>
      <c r="I37" s="797"/>
      <c r="J37" s="797"/>
      <c r="K37" s="797"/>
      <c r="L37" s="797"/>
      <c r="M37" s="797"/>
      <c r="N37" s="797"/>
      <c r="O37" s="798"/>
    </row>
    <row r="38" spans="1:16" ht="15.75" x14ac:dyDescent="0.25">
      <c r="A38" s="88">
        <v>610</v>
      </c>
      <c r="B38" s="169" t="s">
        <v>113</v>
      </c>
      <c r="C38" s="170">
        <v>1596</v>
      </c>
      <c r="D38" s="65">
        <v>1630</v>
      </c>
      <c r="E38" s="65">
        <v>1630</v>
      </c>
      <c r="F38" s="65">
        <v>1670</v>
      </c>
      <c r="G38" s="171">
        <v>1690</v>
      </c>
      <c r="H38" s="67">
        <v>1596</v>
      </c>
      <c r="I38" s="68">
        <v>1571</v>
      </c>
      <c r="J38" s="68">
        <v>1602</v>
      </c>
      <c r="K38" s="68">
        <v>1820</v>
      </c>
      <c r="L38" s="68">
        <v>1725</v>
      </c>
      <c r="M38" s="68">
        <v>1850</v>
      </c>
      <c r="N38" s="68">
        <v>1930</v>
      </c>
      <c r="O38" s="68">
        <v>1970</v>
      </c>
    </row>
    <row r="39" spans="1:16" ht="15.75" x14ac:dyDescent="0.25">
      <c r="A39" s="69">
        <v>620</v>
      </c>
      <c r="B39" s="172" t="s">
        <v>87</v>
      </c>
      <c r="C39" s="173">
        <v>557.64</v>
      </c>
      <c r="D39" s="73">
        <v>570</v>
      </c>
      <c r="E39" s="73">
        <v>570</v>
      </c>
      <c r="F39" s="73">
        <v>580</v>
      </c>
      <c r="G39" s="155">
        <v>580</v>
      </c>
      <c r="H39" s="73">
        <v>592</v>
      </c>
      <c r="I39" s="72">
        <v>549</v>
      </c>
      <c r="J39" s="72">
        <v>560</v>
      </c>
      <c r="K39" s="72">
        <v>640</v>
      </c>
      <c r="L39" s="72">
        <v>605</v>
      </c>
      <c r="M39" s="72">
        <v>630</v>
      </c>
      <c r="N39" s="72">
        <v>650</v>
      </c>
      <c r="O39" s="72">
        <v>670</v>
      </c>
    </row>
    <row r="40" spans="1:16" ht="16.5" thickBot="1" x14ac:dyDescent="0.3">
      <c r="A40" s="69">
        <v>630</v>
      </c>
      <c r="B40" s="174" t="s">
        <v>88</v>
      </c>
      <c r="C40" s="175">
        <v>630.51</v>
      </c>
      <c r="D40" s="77">
        <v>600</v>
      </c>
      <c r="E40" s="77">
        <v>617</v>
      </c>
      <c r="F40" s="77">
        <v>620</v>
      </c>
      <c r="G40" s="78">
        <v>620</v>
      </c>
      <c r="H40" s="79">
        <v>744</v>
      </c>
      <c r="I40" s="80">
        <v>881</v>
      </c>
      <c r="J40" s="80">
        <v>906</v>
      </c>
      <c r="K40" s="80">
        <v>640</v>
      </c>
      <c r="L40" s="80">
        <v>913</v>
      </c>
      <c r="M40" s="80">
        <v>820</v>
      </c>
      <c r="N40" s="80">
        <v>820</v>
      </c>
      <c r="O40" s="80">
        <v>860</v>
      </c>
    </row>
    <row r="41" spans="1:16" ht="16.5" thickBot="1" x14ac:dyDescent="0.3">
      <c r="A41" s="96">
        <v>133</v>
      </c>
      <c r="B41" s="149" t="s">
        <v>114</v>
      </c>
      <c r="C41" s="167">
        <f>C38+C39+C40</f>
        <v>2784.1499999999996</v>
      </c>
      <c r="D41" s="176">
        <f>D38+D39+D40</f>
        <v>2800</v>
      </c>
      <c r="E41" s="176">
        <f>E38+E39+E40</f>
        <v>2817</v>
      </c>
      <c r="F41" s="84">
        <f t="shared" ref="F41:I41" si="12">SUM(F38:F40)</f>
        <v>2870</v>
      </c>
      <c r="G41" s="84">
        <f t="shared" si="12"/>
        <v>2890</v>
      </c>
      <c r="H41" s="177">
        <f>SUM(H38:H40)</f>
        <v>2932</v>
      </c>
      <c r="I41" s="86">
        <f t="shared" si="12"/>
        <v>3001</v>
      </c>
      <c r="J41" s="86">
        <f t="shared" ref="J41:O41" si="13">SUM(J38:J40)</f>
        <v>3068</v>
      </c>
      <c r="K41" s="86">
        <f t="shared" si="13"/>
        <v>3100</v>
      </c>
      <c r="L41" s="86">
        <f t="shared" si="13"/>
        <v>3243</v>
      </c>
      <c r="M41" s="86">
        <f t="shared" si="13"/>
        <v>3300</v>
      </c>
      <c r="N41" s="86">
        <f t="shared" si="13"/>
        <v>3400</v>
      </c>
      <c r="O41" s="86">
        <f t="shared" si="13"/>
        <v>3500</v>
      </c>
    </row>
    <row r="42" spans="1:16" ht="16.5" thickBot="1" x14ac:dyDescent="0.3">
      <c r="A42" s="60" t="s">
        <v>115</v>
      </c>
      <c r="B42" s="796" t="s">
        <v>273</v>
      </c>
      <c r="C42" s="797"/>
      <c r="D42" s="797"/>
      <c r="E42" s="797"/>
      <c r="F42" s="797"/>
      <c r="G42" s="797"/>
      <c r="H42" s="797"/>
      <c r="I42" s="797"/>
      <c r="J42" s="797"/>
      <c r="K42" s="797"/>
      <c r="L42" s="797"/>
      <c r="M42" s="797"/>
      <c r="N42" s="797"/>
      <c r="O42" s="798"/>
    </row>
    <row r="43" spans="1:16" ht="15.75" x14ac:dyDescent="0.25">
      <c r="A43" s="88">
        <v>610</v>
      </c>
      <c r="B43" s="169" t="s">
        <v>113</v>
      </c>
      <c r="C43" s="170">
        <v>396</v>
      </c>
      <c r="D43" s="65">
        <v>420</v>
      </c>
      <c r="E43" s="65">
        <v>420</v>
      </c>
      <c r="F43" s="65">
        <v>420</v>
      </c>
      <c r="G43" s="171">
        <v>420</v>
      </c>
      <c r="H43" s="67">
        <v>396</v>
      </c>
      <c r="I43" s="68">
        <v>396</v>
      </c>
      <c r="J43" s="68">
        <v>430</v>
      </c>
      <c r="K43" s="68">
        <v>442</v>
      </c>
      <c r="L43" s="68">
        <v>430</v>
      </c>
      <c r="M43" s="68">
        <v>440</v>
      </c>
      <c r="N43" s="68">
        <v>450</v>
      </c>
      <c r="O43" s="68">
        <v>460</v>
      </c>
    </row>
    <row r="44" spans="1:16" ht="15.75" x14ac:dyDescent="0.25">
      <c r="A44" s="69">
        <v>620</v>
      </c>
      <c r="B44" s="172" t="s">
        <v>87</v>
      </c>
      <c r="C44" s="173">
        <v>138.24</v>
      </c>
      <c r="D44" s="73">
        <v>150</v>
      </c>
      <c r="E44" s="73">
        <v>150</v>
      </c>
      <c r="F44" s="73">
        <v>150</v>
      </c>
      <c r="G44" s="155">
        <v>150</v>
      </c>
      <c r="H44" s="73">
        <v>138</v>
      </c>
      <c r="I44" s="72">
        <v>138</v>
      </c>
      <c r="J44" s="72">
        <v>150</v>
      </c>
      <c r="K44" s="72">
        <v>150</v>
      </c>
      <c r="L44" s="72">
        <v>150</v>
      </c>
      <c r="M44" s="72">
        <v>155</v>
      </c>
      <c r="N44" s="72">
        <v>160</v>
      </c>
      <c r="O44" s="72">
        <v>165</v>
      </c>
    </row>
    <row r="45" spans="1:16" ht="16.5" thickBot="1" x14ac:dyDescent="0.3">
      <c r="A45" s="69">
        <v>630</v>
      </c>
      <c r="B45" s="174" t="s">
        <v>88</v>
      </c>
      <c r="C45" s="175">
        <v>104.97</v>
      </c>
      <c r="D45" s="77">
        <v>90</v>
      </c>
      <c r="E45" s="77">
        <v>95</v>
      </c>
      <c r="F45" s="77">
        <v>100</v>
      </c>
      <c r="G45" s="78">
        <v>100</v>
      </c>
      <c r="H45" s="79">
        <v>158</v>
      </c>
      <c r="I45" s="80">
        <v>241</v>
      </c>
      <c r="J45" s="80">
        <v>356</v>
      </c>
      <c r="K45" s="80">
        <v>221</v>
      </c>
      <c r="L45" s="80">
        <v>308</v>
      </c>
      <c r="M45" s="80">
        <v>325</v>
      </c>
      <c r="N45" s="80">
        <v>340</v>
      </c>
      <c r="O45" s="80">
        <v>355</v>
      </c>
    </row>
    <row r="46" spans="1:16" ht="16.5" thickBot="1" x14ac:dyDescent="0.3">
      <c r="A46" s="69">
        <v>111</v>
      </c>
      <c r="B46" s="149" t="s">
        <v>116</v>
      </c>
      <c r="C46" s="167">
        <f t="shared" ref="C46:G46" si="14">C43+C44+C45</f>
        <v>639.21</v>
      </c>
      <c r="D46" s="176">
        <f t="shared" si="14"/>
        <v>660</v>
      </c>
      <c r="E46" s="176">
        <f t="shared" si="14"/>
        <v>665</v>
      </c>
      <c r="F46" s="176">
        <f t="shared" si="14"/>
        <v>670</v>
      </c>
      <c r="G46" s="176">
        <f t="shared" si="14"/>
        <v>670</v>
      </c>
      <c r="H46" s="178">
        <f t="shared" ref="H46:K46" si="15">SUM(H43:H45)</f>
        <v>692</v>
      </c>
      <c r="I46" s="94">
        <f t="shared" si="15"/>
        <v>775</v>
      </c>
      <c r="J46" s="94">
        <f>SUM(J43:J45)</f>
        <v>936</v>
      </c>
      <c r="K46" s="94">
        <f t="shared" si="15"/>
        <v>813</v>
      </c>
      <c r="L46" s="94">
        <f>SUM(L43:L45)</f>
        <v>888</v>
      </c>
      <c r="M46" s="94">
        <f>SUM(M43:M45)</f>
        <v>920</v>
      </c>
      <c r="N46" s="94">
        <f>SUM(N43:N45)</f>
        <v>950</v>
      </c>
      <c r="O46" s="94">
        <f>SUM(O43:O45)</f>
        <v>980</v>
      </c>
    </row>
    <row r="47" spans="1:16" ht="16.5" thickBot="1" x14ac:dyDescent="0.3">
      <c r="A47" s="96"/>
      <c r="B47" s="97" t="s">
        <v>117</v>
      </c>
      <c r="C47" s="179">
        <f>C33+C36+C41+C46</f>
        <v>12213.61</v>
      </c>
      <c r="D47" s="180">
        <f>D33+D36+D41+D46</f>
        <v>116260</v>
      </c>
      <c r="E47" s="180">
        <f>E33+E36+E41+E46</f>
        <v>71082</v>
      </c>
      <c r="F47" s="181">
        <f t="shared" ref="F47:I47" si="16">SUM(F33+F36+F41+F46)</f>
        <v>18390</v>
      </c>
      <c r="G47" s="182">
        <f t="shared" si="16"/>
        <v>18460</v>
      </c>
      <c r="H47" s="183">
        <f>SUM(H33+H36+H41+H46)</f>
        <v>14914</v>
      </c>
      <c r="I47" s="184">
        <f t="shared" si="16"/>
        <v>12724</v>
      </c>
      <c r="J47" s="184">
        <f>SUM(J33+J36+J41+J46)</f>
        <v>16327</v>
      </c>
      <c r="K47" s="184">
        <f>SUM(K33+K36+K41+K46)</f>
        <v>32913</v>
      </c>
      <c r="L47" s="184">
        <f>SUM(L33+L36+L41+L46)</f>
        <v>30871</v>
      </c>
      <c r="M47" s="184">
        <f>SUM(M33+M36+M41+M46)</f>
        <v>18040</v>
      </c>
      <c r="N47" s="184">
        <f>SUM(N33+N41+N46)</f>
        <v>15670</v>
      </c>
      <c r="O47" s="184">
        <f>SUM(O33+O41+O46)</f>
        <v>16300</v>
      </c>
    </row>
    <row r="48" spans="1:16" ht="16.5" thickBot="1" x14ac:dyDescent="0.3">
      <c r="A48" s="96"/>
      <c r="B48" s="102" t="s">
        <v>118</v>
      </c>
      <c r="C48" s="185"/>
      <c r="D48" s="186">
        <v>95000</v>
      </c>
      <c r="E48" s="186">
        <v>157796</v>
      </c>
      <c r="F48" s="186">
        <v>20000</v>
      </c>
      <c r="G48" s="187">
        <v>20000</v>
      </c>
      <c r="H48" s="188"/>
      <c r="I48" s="135">
        <v>4035</v>
      </c>
      <c r="J48" s="135">
        <v>5972</v>
      </c>
      <c r="K48" s="135">
        <v>36000</v>
      </c>
      <c r="L48" s="135">
        <v>64225</v>
      </c>
      <c r="M48" s="135">
        <v>2000</v>
      </c>
      <c r="N48" s="135">
        <v>0</v>
      </c>
      <c r="O48" s="135">
        <v>0</v>
      </c>
    </row>
    <row r="49" spans="1:15" ht="16.5" thickBot="1" x14ac:dyDescent="0.3">
      <c r="A49" s="189"/>
      <c r="B49" s="190" t="s">
        <v>119</v>
      </c>
      <c r="C49" s="191">
        <f>C47+C48</f>
        <v>12213.61</v>
      </c>
      <c r="D49" s="192">
        <f>D47+D48</f>
        <v>211260</v>
      </c>
      <c r="E49" s="192">
        <f>E47+E48</f>
        <v>228878</v>
      </c>
      <c r="F49" s="193">
        <f t="shared" ref="F49:I49" si="17">SUM(F47:F48)</f>
        <v>38390</v>
      </c>
      <c r="G49" s="194">
        <f t="shared" si="17"/>
        <v>38460</v>
      </c>
      <c r="H49" s="195">
        <f>SUM(H47:H48)</f>
        <v>14914</v>
      </c>
      <c r="I49" s="110">
        <f t="shared" si="17"/>
        <v>16759</v>
      </c>
      <c r="J49" s="110">
        <f t="shared" ref="J49:O49" si="18">SUM(J47:J48)</f>
        <v>22299</v>
      </c>
      <c r="K49" s="110">
        <f t="shared" si="18"/>
        <v>68913</v>
      </c>
      <c r="L49" s="110">
        <f t="shared" si="18"/>
        <v>95096</v>
      </c>
      <c r="M49" s="110">
        <f t="shared" si="18"/>
        <v>20040</v>
      </c>
      <c r="N49" s="110">
        <f t="shared" si="18"/>
        <v>15670</v>
      </c>
      <c r="O49" s="110">
        <f t="shared" si="18"/>
        <v>16300</v>
      </c>
    </row>
    <row r="50" spans="1:15" ht="15.75" x14ac:dyDescent="0.25">
      <c r="A50" s="196"/>
      <c r="B50" s="142"/>
      <c r="C50" s="197"/>
      <c r="D50" s="198"/>
      <c r="E50" s="198"/>
      <c r="F50" s="198"/>
      <c r="G50" s="198"/>
      <c r="H50" s="144"/>
      <c r="I50" s="144"/>
      <c r="J50" s="144"/>
      <c r="K50" s="144"/>
      <c r="L50" s="144"/>
      <c r="M50" s="144"/>
      <c r="N50" s="144"/>
      <c r="O50" s="144"/>
    </row>
    <row r="51" spans="1:15" ht="132" customHeight="1" thickBot="1" x14ac:dyDescent="0.3">
      <c r="A51" s="196"/>
      <c r="B51" s="199"/>
      <c r="C51" s="112"/>
    </row>
    <row r="52" spans="1:15" ht="16.5" customHeight="1" x14ac:dyDescent="0.2">
      <c r="A52" s="803" t="s">
        <v>120</v>
      </c>
      <c r="B52" s="804"/>
      <c r="C52" s="53" t="s">
        <v>81</v>
      </c>
      <c r="D52" s="54" t="s">
        <v>82</v>
      </c>
      <c r="E52" s="54" t="s">
        <v>37</v>
      </c>
      <c r="F52" s="55" t="s">
        <v>98</v>
      </c>
      <c r="G52" s="54" t="s">
        <v>82</v>
      </c>
      <c r="H52" s="54" t="s">
        <v>98</v>
      </c>
      <c r="I52" s="55" t="s">
        <v>81</v>
      </c>
      <c r="J52" s="55" t="s">
        <v>81</v>
      </c>
      <c r="K52" s="55" t="s">
        <v>11</v>
      </c>
      <c r="L52" s="55" t="s">
        <v>37</v>
      </c>
      <c r="M52" s="55" t="s">
        <v>11</v>
      </c>
      <c r="N52" s="55" t="s">
        <v>11</v>
      </c>
      <c r="O52" s="55" t="s">
        <v>11</v>
      </c>
    </row>
    <row r="53" spans="1:15" ht="13.5" thickBot="1" x14ac:dyDescent="0.25">
      <c r="A53" s="807"/>
      <c r="B53" s="808"/>
      <c r="C53" s="148" t="s">
        <v>83</v>
      </c>
      <c r="D53" s="58" t="s">
        <v>3</v>
      </c>
      <c r="E53" s="57" t="s">
        <v>3</v>
      </c>
      <c r="F53" s="57" t="s">
        <v>99</v>
      </c>
      <c r="G53" s="58" t="s">
        <v>3</v>
      </c>
      <c r="H53" s="59" t="s">
        <v>4</v>
      </c>
      <c r="I53" s="59" t="s">
        <v>5</v>
      </c>
      <c r="J53" s="59" t="s">
        <v>294</v>
      </c>
      <c r="K53" s="59" t="s">
        <v>7</v>
      </c>
      <c r="L53" s="59" t="s">
        <v>7</v>
      </c>
      <c r="M53" s="59" t="s">
        <v>269</v>
      </c>
      <c r="N53" s="59" t="s">
        <v>277</v>
      </c>
      <c r="O53" s="59" t="s">
        <v>281</v>
      </c>
    </row>
    <row r="54" spans="1:15" ht="16.5" thickBot="1" x14ac:dyDescent="0.3">
      <c r="A54" s="164" t="s">
        <v>121</v>
      </c>
      <c r="B54" s="796" t="s">
        <v>122</v>
      </c>
      <c r="C54" s="797"/>
      <c r="D54" s="797"/>
      <c r="E54" s="797"/>
      <c r="F54" s="797"/>
      <c r="G54" s="797"/>
      <c r="H54" s="797"/>
      <c r="I54" s="797"/>
      <c r="J54" s="797"/>
      <c r="K54" s="797"/>
      <c r="L54" s="797"/>
      <c r="M54" s="797"/>
      <c r="N54" s="797"/>
      <c r="O54" s="798"/>
    </row>
    <row r="55" spans="1:15" ht="15.75" x14ac:dyDescent="0.25">
      <c r="A55" s="200">
        <v>610</v>
      </c>
      <c r="B55" s="201" t="s">
        <v>123</v>
      </c>
      <c r="C55" s="202"/>
      <c r="D55" s="67">
        <v>3000</v>
      </c>
      <c r="E55" s="68">
        <v>3000</v>
      </c>
      <c r="F55" s="68">
        <v>3000</v>
      </c>
      <c r="G55" s="68">
        <v>3000</v>
      </c>
      <c r="H55" s="67">
        <v>1620</v>
      </c>
      <c r="I55" s="68">
        <v>0</v>
      </c>
      <c r="J55" s="68">
        <v>3330</v>
      </c>
      <c r="K55" s="68">
        <v>3500</v>
      </c>
      <c r="L55" s="68">
        <v>3500</v>
      </c>
      <c r="M55" s="68">
        <v>9000</v>
      </c>
      <c r="N55" s="68">
        <v>10000</v>
      </c>
      <c r="O55" s="68">
        <v>10500</v>
      </c>
    </row>
    <row r="56" spans="1:15" ht="15.75" x14ac:dyDescent="0.25">
      <c r="A56" s="69">
        <v>620</v>
      </c>
      <c r="B56" s="203" t="s">
        <v>87</v>
      </c>
      <c r="C56" s="204"/>
      <c r="D56" s="73">
        <v>1050</v>
      </c>
      <c r="E56" s="72">
        <v>1000</v>
      </c>
      <c r="F56" s="72">
        <v>1050</v>
      </c>
      <c r="G56" s="72">
        <v>1050</v>
      </c>
      <c r="H56" s="73">
        <v>553</v>
      </c>
      <c r="I56" s="72">
        <v>0</v>
      </c>
      <c r="J56" s="72">
        <v>1150</v>
      </c>
      <c r="K56" s="72">
        <v>1220</v>
      </c>
      <c r="L56" s="72">
        <v>1220</v>
      </c>
      <c r="M56" s="72">
        <v>3100</v>
      </c>
      <c r="N56" s="72">
        <v>3200</v>
      </c>
      <c r="O56" s="72">
        <v>3220</v>
      </c>
    </row>
    <row r="57" spans="1:15" ht="16.5" thickBot="1" x14ac:dyDescent="0.3">
      <c r="A57" s="69">
        <v>630</v>
      </c>
      <c r="B57" s="205" t="s">
        <v>88</v>
      </c>
      <c r="C57" s="76">
        <v>75651.38</v>
      </c>
      <c r="D57" s="77">
        <v>109000</v>
      </c>
      <c r="E57" s="206">
        <v>100000</v>
      </c>
      <c r="F57" s="206">
        <v>100000</v>
      </c>
      <c r="G57" s="206">
        <v>100000</v>
      </c>
      <c r="H57" s="79">
        <v>90704</v>
      </c>
      <c r="I57" s="80">
        <v>89828</v>
      </c>
      <c r="J57" s="80">
        <v>114775</v>
      </c>
      <c r="K57" s="80">
        <v>115000</v>
      </c>
      <c r="L57" s="80">
        <v>95000</v>
      </c>
      <c r="M57" s="80">
        <v>87000</v>
      </c>
      <c r="N57" s="80">
        <v>88000</v>
      </c>
      <c r="O57" s="80">
        <v>88000</v>
      </c>
    </row>
    <row r="58" spans="1:15" ht="16.5" thickBot="1" x14ac:dyDescent="0.3">
      <c r="A58" s="96">
        <v>510</v>
      </c>
      <c r="B58" s="149" t="s">
        <v>124</v>
      </c>
      <c r="C58" s="83">
        <f>C55+C56+C57</f>
        <v>75651.38</v>
      </c>
      <c r="D58" s="207">
        <f>D55+D56+D57</f>
        <v>113050</v>
      </c>
      <c r="E58" s="207">
        <f>E55+E56+E57</f>
        <v>104000</v>
      </c>
      <c r="F58" s="207">
        <f t="shared" ref="F58:I58" si="19">SUM(F55:F57)</f>
        <v>104050</v>
      </c>
      <c r="G58" s="207">
        <f t="shared" si="19"/>
        <v>104050</v>
      </c>
      <c r="H58" s="162">
        <f>SUM(H55:H57)</f>
        <v>92877</v>
      </c>
      <c r="I58" s="95">
        <f t="shared" si="19"/>
        <v>89828</v>
      </c>
      <c r="J58" s="95">
        <f t="shared" ref="J58:O58" si="20">SUM(J55:J57)</f>
        <v>119255</v>
      </c>
      <c r="K58" s="95">
        <f t="shared" si="20"/>
        <v>119720</v>
      </c>
      <c r="L58" s="95">
        <f t="shared" si="20"/>
        <v>99720</v>
      </c>
      <c r="M58" s="95">
        <f t="shared" si="20"/>
        <v>99100</v>
      </c>
      <c r="N58" s="95">
        <f t="shared" si="20"/>
        <v>101200</v>
      </c>
      <c r="O58" s="95">
        <f t="shared" si="20"/>
        <v>101720</v>
      </c>
    </row>
    <row r="59" spans="1:15" ht="16.5" thickBot="1" x14ac:dyDescent="0.3">
      <c r="A59" s="60" t="s">
        <v>125</v>
      </c>
      <c r="B59" s="796" t="s">
        <v>126</v>
      </c>
      <c r="C59" s="797"/>
      <c r="D59" s="797"/>
      <c r="E59" s="797"/>
      <c r="F59" s="797"/>
      <c r="G59" s="797"/>
      <c r="H59" s="797"/>
      <c r="I59" s="797"/>
      <c r="J59" s="797"/>
      <c r="K59" s="797"/>
      <c r="L59" s="797"/>
      <c r="M59" s="797"/>
      <c r="N59" s="797"/>
      <c r="O59" s="798"/>
    </row>
    <row r="60" spans="1:15" ht="15.75" x14ac:dyDescent="0.25">
      <c r="A60" s="88">
        <v>610</v>
      </c>
      <c r="B60" s="208" t="s">
        <v>123</v>
      </c>
      <c r="C60" s="63">
        <v>7431.18</v>
      </c>
      <c r="D60" s="65">
        <v>8500</v>
      </c>
      <c r="E60" s="64">
        <v>8500</v>
      </c>
      <c r="F60" s="64">
        <v>19000</v>
      </c>
      <c r="G60" s="66">
        <v>19000</v>
      </c>
      <c r="H60" s="67">
        <v>14576</v>
      </c>
      <c r="I60" s="68">
        <v>12021</v>
      </c>
      <c r="J60" s="68">
        <v>12861</v>
      </c>
      <c r="K60" s="68">
        <v>22500</v>
      </c>
      <c r="L60" s="68">
        <v>15000</v>
      </c>
      <c r="M60" s="68">
        <v>23000</v>
      </c>
      <c r="N60" s="68">
        <v>25000</v>
      </c>
      <c r="O60" s="68">
        <v>25500</v>
      </c>
    </row>
    <row r="61" spans="1:15" ht="15.75" x14ac:dyDescent="0.25">
      <c r="A61" s="69">
        <v>620</v>
      </c>
      <c r="B61" s="203" t="s">
        <v>87</v>
      </c>
      <c r="C61" s="71">
        <v>2224.9899999999998</v>
      </c>
      <c r="D61" s="73">
        <v>2970</v>
      </c>
      <c r="E61" s="72">
        <v>2970</v>
      </c>
      <c r="F61" s="72">
        <v>7000</v>
      </c>
      <c r="G61" s="74">
        <v>7000</v>
      </c>
      <c r="H61" s="73">
        <v>5030</v>
      </c>
      <c r="I61" s="72">
        <v>4201</v>
      </c>
      <c r="J61" s="72">
        <v>4396</v>
      </c>
      <c r="K61" s="72">
        <v>7850</v>
      </c>
      <c r="L61" s="72">
        <v>4000</v>
      </c>
      <c r="M61" s="72">
        <v>8000</v>
      </c>
      <c r="N61" s="72">
        <v>9000</v>
      </c>
      <c r="O61" s="72">
        <v>9300</v>
      </c>
    </row>
    <row r="62" spans="1:15" ht="15.75" x14ac:dyDescent="0.25">
      <c r="A62" s="69">
        <v>630</v>
      </c>
      <c r="B62" s="203" t="s">
        <v>88</v>
      </c>
      <c r="C62" s="71">
        <v>62857.98</v>
      </c>
      <c r="D62" s="72">
        <v>81000</v>
      </c>
      <c r="E62" s="72">
        <v>121500</v>
      </c>
      <c r="F62" s="72">
        <v>98000</v>
      </c>
      <c r="G62" s="74">
        <v>98000</v>
      </c>
      <c r="H62" s="73">
        <v>57997</v>
      </c>
      <c r="I62" s="72">
        <v>67365</v>
      </c>
      <c r="J62" s="72">
        <v>65636</v>
      </c>
      <c r="K62" s="72">
        <v>90000</v>
      </c>
      <c r="L62" s="72">
        <v>102000</v>
      </c>
      <c r="M62" s="72">
        <v>100000</v>
      </c>
      <c r="N62" s="72">
        <v>100000</v>
      </c>
      <c r="O62" s="72">
        <v>100000</v>
      </c>
    </row>
    <row r="63" spans="1:15" ht="16.5" thickBot="1" x14ac:dyDescent="0.3">
      <c r="A63" s="69">
        <v>640</v>
      </c>
      <c r="B63" s="209" t="s">
        <v>89</v>
      </c>
      <c r="C63" s="76"/>
      <c r="D63" s="206">
        <v>30</v>
      </c>
      <c r="E63" s="206">
        <v>200</v>
      </c>
      <c r="F63" s="206">
        <v>100</v>
      </c>
      <c r="G63" s="210">
        <v>100</v>
      </c>
      <c r="H63" s="79">
        <v>81</v>
      </c>
      <c r="I63" s="80">
        <v>0</v>
      </c>
      <c r="J63" s="80">
        <v>1089</v>
      </c>
      <c r="K63" s="80">
        <v>100</v>
      </c>
      <c r="L63" s="80">
        <v>100</v>
      </c>
      <c r="M63" s="80">
        <v>100</v>
      </c>
      <c r="N63" s="80">
        <v>100</v>
      </c>
      <c r="O63" s="80">
        <v>100</v>
      </c>
    </row>
    <row r="64" spans="1:15" ht="16.5" thickBot="1" x14ac:dyDescent="0.3">
      <c r="A64" s="96">
        <v>520</v>
      </c>
      <c r="B64" s="149" t="s">
        <v>127</v>
      </c>
      <c r="C64" s="211">
        <f>C60+C61+C62+C63</f>
        <v>72514.150000000009</v>
      </c>
      <c r="D64" s="84">
        <f>D60+D61+D62+D63</f>
        <v>92500</v>
      </c>
      <c r="E64" s="84">
        <f>E60+E61+E62+E63</f>
        <v>133170</v>
      </c>
      <c r="F64" s="84">
        <f t="shared" ref="F64:I64" si="21">SUM(F60:F63)</f>
        <v>124100</v>
      </c>
      <c r="G64" s="84">
        <f t="shared" si="21"/>
        <v>124100</v>
      </c>
      <c r="H64" s="94">
        <f>SUM(H60:H63)</f>
        <v>77684</v>
      </c>
      <c r="I64" s="95">
        <f t="shared" si="21"/>
        <v>83587</v>
      </c>
      <c r="J64" s="95">
        <f t="shared" ref="J64:O64" si="22">SUM(J60:J63)</f>
        <v>83982</v>
      </c>
      <c r="K64" s="95">
        <f t="shared" si="22"/>
        <v>120450</v>
      </c>
      <c r="L64" s="95">
        <f t="shared" si="22"/>
        <v>121100</v>
      </c>
      <c r="M64" s="95">
        <f t="shared" si="22"/>
        <v>131100</v>
      </c>
      <c r="N64" s="95">
        <f t="shared" si="22"/>
        <v>134100</v>
      </c>
      <c r="O64" s="95">
        <f t="shared" si="22"/>
        <v>134900</v>
      </c>
    </row>
    <row r="65" spans="1:15" ht="16.5" thickBot="1" x14ac:dyDescent="0.3">
      <c r="A65" s="60" t="s">
        <v>128</v>
      </c>
      <c r="B65" s="796" t="s">
        <v>271</v>
      </c>
      <c r="C65" s="797"/>
      <c r="D65" s="797"/>
      <c r="E65" s="797"/>
      <c r="F65" s="797"/>
      <c r="G65" s="797"/>
      <c r="H65" s="797"/>
      <c r="I65" s="797"/>
      <c r="J65" s="797"/>
      <c r="K65" s="797"/>
      <c r="L65" s="797"/>
      <c r="M65" s="797"/>
      <c r="N65" s="797"/>
      <c r="O65" s="798"/>
    </row>
    <row r="66" spans="1:15" ht="16.5" thickBot="1" x14ac:dyDescent="0.3">
      <c r="A66" s="212">
        <v>630</v>
      </c>
      <c r="B66" s="213" t="s">
        <v>88</v>
      </c>
      <c r="C66" s="56"/>
      <c r="D66" s="214">
        <v>1000</v>
      </c>
      <c r="E66" s="214">
        <v>1000</v>
      </c>
      <c r="F66" s="214">
        <v>1000</v>
      </c>
      <c r="G66" s="113">
        <v>1000</v>
      </c>
      <c r="H66" s="215">
        <v>0</v>
      </c>
      <c r="I66" s="216">
        <v>50437</v>
      </c>
      <c r="J66" s="216">
        <v>37760</v>
      </c>
      <c r="K66" s="216">
        <v>40000</v>
      </c>
      <c r="L66" s="216">
        <v>0</v>
      </c>
      <c r="M66" s="216">
        <v>30000</v>
      </c>
      <c r="N66" s="216">
        <v>10000</v>
      </c>
      <c r="O66" s="216">
        <v>10000</v>
      </c>
    </row>
    <row r="67" spans="1:15" ht="16.5" thickBot="1" x14ac:dyDescent="0.3">
      <c r="A67" s="217">
        <v>510</v>
      </c>
      <c r="B67" s="149" t="s">
        <v>129</v>
      </c>
      <c r="C67" s="218">
        <f>C66</f>
        <v>0</v>
      </c>
      <c r="D67" s="219">
        <f>D66</f>
        <v>1000</v>
      </c>
      <c r="E67" s="219">
        <f>E66</f>
        <v>1000</v>
      </c>
      <c r="F67" s="219">
        <f>SUM(F66)</f>
        <v>1000</v>
      </c>
      <c r="G67" s="220">
        <f>SUM(G66)</f>
        <v>1000</v>
      </c>
      <c r="H67" s="94">
        <v>0</v>
      </c>
      <c r="I67" s="95">
        <f>SUM(I66)</f>
        <v>50437</v>
      </c>
      <c r="J67" s="95">
        <f>SUM(J66)</f>
        <v>37760</v>
      </c>
      <c r="K67" s="95">
        <f>SUM(K66)</f>
        <v>40000</v>
      </c>
      <c r="L67" s="95">
        <v>0</v>
      </c>
      <c r="M67" s="95">
        <f>SUM(M66)</f>
        <v>30000</v>
      </c>
      <c r="N67" s="95">
        <f>SUM(N66)</f>
        <v>10000</v>
      </c>
      <c r="O67" s="95">
        <f>SUM(O66)</f>
        <v>10000</v>
      </c>
    </row>
    <row r="68" spans="1:15" ht="16.5" thickBot="1" x14ac:dyDescent="0.3">
      <c r="A68" s="221"/>
      <c r="B68" s="222" t="s">
        <v>130</v>
      </c>
      <c r="C68" s="223">
        <f>C58+C64+C67</f>
        <v>148165.53000000003</v>
      </c>
      <c r="D68" s="224">
        <f>SUM(D58+D64)</f>
        <v>205550</v>
      </c>
      <c r="E68" s="224">
        <f>SUM(E58+E64)</f>
        <v>237170</v>
      </c>
      <c r="F68" s="224">
        <f>SUM(F58+F64+F67)</f>
        <v>229150</v>
      </c>
      <c r="G68" s="225">
        <f>SUM(F68)</f>
        <v>229150</v>
      </c>
      <c r="H68" s="226">
        <f t="shared" ref="H68:K68" si="23">SUM(H58+H64+H67)</f>
        <v>170561</v>
      </c>
      <c r="I68" s="227">
        <f t="shared" si="23"/>
        <v>223852</v>
      </c>
      <c r="J68" s="227">
        <f>SUM(J58+J64+J67)</f>
        <v>240997</v>
      </c>
      <c r="K68" s="227">
        <f t="shared" si="23"/>
        <v>280170</v>
      </c>
      <c r="L68" s="227">
        <f>SUM(L58+L64+L67)</f>
        <v>220820</v>
      </c>
      <c r="M68" s="227">
        <f>SUM(M58+M64+M67)</f>
        <v>260200</v>
      </c>
      <c r="N68" s="227">
        <f>SUM(N58+N64+N67)</f>
        <v>245300</v>
      </c>
      <c r="O68" s="227">
        <f>SUM(O58+O64+O67)</f>
        <v>246620</v>
      </c>
    </row>
    <row r="69" spans="1:15" ht="16.5" thickBot="1" x14ac:dyDescent="0.3">
      <c r="A69" s="221"/>
      <c r="B69" s="131" t="s">
        <v>131</v>
      </c>
      <c r="C69" s="228">
        <v>18700</v>
      </c>
      <c r="D69" s="229">
        <v>602776</v>
      </c>
      <c r="E69" s="229">
        <v>670542</v>
      </c>
      <c r="F69" s="229">
        <v>100000</v>
      </c>
      <c r="G69" s="230">
        <v>0</v>
      </c>
      <c r="H69" s="231">
        <v>82644</v>
      </c>
      <c r="I69" s="232">
        <v>26318</v>
      </c>
      <c r="J69" s="232">
        <v>18221</v>
      </c>
      <c r="K69" s="232">
        <v>346600</v>
      </c>
      <c r="L69" s="232">
        <v>101450</v>
      </c>
      <c r="M69" s="232">
        <v>371600</v>
      </c>
      <c r="N69" s="232">
        <v>450000</v>
      </c>
      <c r="O69" s="232">
        <v>0</v>
      </c>
    </row>
    <row r="70" spans="1:15" ht="16.5" thickBot="1" x14ac:dyDescent="0.3">
      <c r="A70" s="233"/>
      <c r="B70" s="234" t="s">
        <v>132</v>
      </c>
      <c r="C70" s="235">
        <f>C68+C69</f>
        <v>166865.53000000003</v>
      </c>
      <c r="D70" s="236">
        <f>D68+D69</f>
        <v>808326</v>
      </c>
      <c r="E70" s="237">
        <f>E68+E69</f>
        <v>907712</v>
      </c>
      <c r="F70" s="236">
        <f t="shared" ref="F70:G70" si="24">SUM(F68:F69)</f>
        <v>329150</v>
      </c>
      <c r="G70" s="237">
        <f t="shared" si="24"/>
        <v>229150</v>
      </c>
      <c r="H70" s="110">
        <f>SUM(H58+H64+H69)</f>
        <v>253205</v>
      </c>
      <c r="I70" s="111">
        <f t="shared" ref="I70:K70" si="25">SUM(I68:I69)</f>
        <v>250170</v>
      </c>
      <c r="J70" s="490">
        <f>SUM(J68:J69)</f>
        <v>259218</v>
      </c>
      <c r="K70" s="111">
        <f t="shared" si="25"/>
        <v>626770</v>
      </c>
      <c r="L70" s="111">
        <f>SUM(L68:L69)</f>
        <v>322270</v>
      </c>
      <c r="M70" s="111">
        <f>SUM(M68:M69)</f>
        <v>631800</v>
      </c>
      <c r="N70" s="111">
        <f>SUM(N68:N69)</f>
        <v>695300</v>
      </c>
      <c r="O70" s="111">
        <f>SUM(O68:O69)</f>
        <v>246620</v>
      </c>
    </row>
    <row r="71" spans="1:15" ht="105.75" customHeight="1" thickBot="1" x14ac:dyDescent="0.25">
      <c r="C71" s="238"/>
    </row>
    <row r="72" spans="1:15" ht="15.75" customHeight="1" x14ac:dyDescent="0.2">
      <c r="A72" s="803" t="s">
        <v>133</v>
      </c>
      <c r="B72" s="804"/>
      <c r="C72" s="53" t="s">
        <v>81</v>
      </c>
      <c r="D72" s="54" t="s">
        <v>82</v>
      </c>
      <c r="E72" s="54" t="s">
        <v>37</v>
      </c>
      <c r="F72" s="55" t="s">
        <v>98</v>
      </c>
      <c r="G72" s="54" t="s">
        <v>82</v>
      </c>
      <c r="H72" s="54" t="s">
        <v>81</v>
      </c>
      <c r="I72" s="55" t="s">
        <v>81</v>
      </c>
      <c r="J72" s="55" t="s">
        <v>81</v>
      </c>
      <c r="K72" s="55" t="s">
        <v>11</v>
      </c>
      <c r="L72" s="55" t="s">
        <v>37</v>
      </c>
      <c r="M72" s="55" t="s">
        <v>11</v>
      </c>
      <c r="N72" s="55" t="s">
        <v>11</v>
      </c>
      <c r="O72" s="55" t="s">
        <v>11</v>
      </c>
    </row>
    <row r="73" spans="1:15" ht="13.5" thickBot="1" x14ac:dyDescent="0.25">
      <c r="A73" s="805"/>
      <c r="B73" s="806"/>
      <c r="C73" s="56" t="s">
        <v>83</v>
      </c>
      <c r="D73" s="58" t="s">
        <v>3</v>
      </c>
      <c r="E73" s="57" t="s">
        <v>3</v>
      </c>
      <c r="F73" s="57" t="s">
        <v>99</v>
      </c>
      <c r="G73" s="58" t="s">
        <v>3</v>
      </c>
      <c r="H73" s="59" t="s">
        <v>4</v>
      </c>
      <c r="I73" s="59" t="s">
        <v>5</v>
      </c>
      <c r="J73" s="59" t="s">
        <v>6</v>
      </c>
      <c r="K73" s="59" t="s">
        <v>7</v>
      </c>
      <c r="L73" s="59" t="s">
        <v>7</v>
      </c>
      <c r="M73" s="59" t="s">
        <v>269</v>
      </c>
      <c r="N73" s="59" t="s">
        <v>277</v>
      </c>
      <c r="O73" s="59" t="s">
        <v>281</v>
      </c>
    </row>
    <row r="74" spans="1:15" ht="16.5" thickBot="1" x14ac:dyDescent="0.3">
      <c r="A74" s="239">
        <v>630</v>
      </c>
      <c r="B74" s="240" t="s">
        <v>88</v>
      </c>
      <c r="C74" s="53">
        <v>8525.66</v>
      </c>
      <c r="D74" s="216">
        <v>22000</v>
      </c>
      <c r="E74" s="216">
        <v>20000</v>
      </c>
      <c r="F74" s="216">
        <v>20000</v>
      </c>
      <c r="G74" s="216">
        <v>20000</v>
      </c>
      <c r="H74" s="215">
        <v>19280</v>
      </c>
      <c r="I74" s="216">
        <v>33358</v>
      </c>
      <c r="J74" s="216">
        <v>4675</v>
      </c>
      <c r="K74" s="216">
        <v>160000</v>
      </c>
      <c r="L74" s="216">
        <v>185000</v>
      </c>
      <c r="M74" s="216">
        <v>50000</v>
      </c>
      <c r="N74" s="216">
        <v>20000</v>
      </c>
      <c r="O74" s="216">
        <v>20000</v>
      </c>
    </row>
    <row r="75" spans="1:15" ht="16.5" thickBot="1" x14ac:dyDescent="0.3">
      <c r="A75" s="239">
        <v>620</v>
      </c>
      <c r="B75" s="240" t="s">
        <v>134</v>
      </c>
      <c r="C75" s="53"/>
      <c r="D75" s="216"/>
      <c r="E75" s="216"/>
      <c r="F75" s="216"/>
      <c r="G75" s="216"/>
      <c r="H75" s="92">
        <v>757</v>
      </c>
      <c r="I75" s="93">
        <v>558</v>
      </c>
      <c r="J75" s="93">
        <v>63</v>
      </c>
      <c r="K75" s="93">
        <v>200</v>
      </c>
      <c r="L75" s="93">
        <v>800</v>
      </c>
      <c r="M75" s="93">
        <v>1100</v>
      </c>
      <c r="N75" s="93">
        <v>500</v>
      </c>
      <c r="O75" s="93">
        <v>500</v>
      </c>
    </row>
    <row r="76" spans="1:15" ht="16.5" thickBot="1" x14ac:dyDescent="0.3">
      <c r="A76" s="289">
        <v>451</v>
      </c>
      <c r="B76" s="97" t="s">
        <v>135</v>
      </c>
      <c r="C76" s="98">
        <f>C74</f>
        <v>8525.66</v>
      </c>
      <c r="D76" s="510">
        <f>D74</f>
        <v>22000</v>
      </c>
      <c r="E76" s="510">
        <f>E74</f>
        <v>20000</v>
      </c>
      <c r="F76" s="510">
        <f>SUM(F74)</f>
        <v>20000</v>
      </c>
      <c r="G76" s="510">
        <f>SUM(G74)</f>
        <v>20000</v>
      </c>
      <c r="H76" s="511">
        <f t="shared" ref="H76:K76" si="26">SUM(H74:H75)</f>
        <v>20037</v>
      </c>
      <c r="I76" s="512">
        <f t="shared" si="26"/>
        <v>33916</v>
      </c>
      <c r="J76" s="512">
        <f>SUM(J74:J75)</f>
        <v>4738</v>
      </c>
      <c r="K76" s="512">
        <f t="shared" si="26"/>
        <v>160200</v>
      </c>
      <c r="L76" s="512">
        <f>SUM(L74:L75)</f>
        <v>185800</v>
      </c>
      <c r="M76" s="512">
        <f>SUM(M74:M75)</f>
        <v>51100</v>
      </c>
      <c r="N76" s="512">
        <f>SUM(N74:N75)</f>
        <v>20500</v>
      </c>
      <c r="O76" s="512">
        <f>SUM(O74:O75)</f>
        <v>20500</v>
      </c>
    </row>
    <row r="77" spans="1:15" ht="16.5" thickBot="1" x14ac:dyDescent="0.3">
      <c r="A77" s="309"/>
      <c r="B77" s="102" t="s">
        <v>136</v>
      </c>
      <c r="C77" s="507">
        <v>120290.03</v>
      </c>
      <c r="D77" s="508">
        <v>286000</v>
      </c>
      <c r="E77" s="508">
        <v>264637</v>
      </c>
      <c r="F77" s="508">
        <v>290000</v>
      </c>
      <c r="G77" s="508">
        <v>130000</v>
      </c>
      <c r="H77" s="104">
        <v>471742</v>
      </c>
      <c r="I77" s="509">
        <v>194618</v>
      </c>
      <c r="J77" s="509">
        <v>50489</v>
      </c>
      <c r="K77" s="509">
        <v>133000</v>
      </c>
      <c r="L77" s="509">
        <v>131635</v>
      </c>
      <c r="M77" s="509">
        <v>214700</v>
      </c>
      <c r="N77" s="509">
        <v>0</v>
      </c>
      <c r="O77" s="509">
        <v>0</v>
      </c>
    </row>
    <row r="78" spans="1:15" ht="16.5" thickBot="1" x14ac:dyDescent="0.3">
      <c r="A78" s="309"/>
      <c r="B78" s="513" t="s">
        <v>137</v>
      </c>
      <c r="C78" s="241">
        <f>C76+C77</f>
        <v>128815.69</v>
      </c>
      <c r="D78" s="242">
        <f>D76+D77</f>
        <v>308000</v>
      </c>
      <c r="E78" s="242">
        <f>E76+E77</f>
        <v>284637</v>
      </c>
      <c r="F78" s="242">
        <f t="shared" ref="F78:I78" si="27">SUM(F76:F77)</f>
        <v>310000</v>
      </c>
      <c r="G78" s="242">
        <f t="shared" si="27"/>
        <v>150000</v>
      </c>
      <c r="H78" s="140">
        <f>SUM(H76:H77)</f>
        <v>491779</v>
      </c>
      <c r="I78" s="108">
        <f t="shared" si="27"/>
        <v>228534</v>
      </c>
      <c r="J78" s="108">
        <f t="shared" ref="J78:O78" si="28">SUM(J76:J77)</f>
        <v>55227</v>
      </c>
      <c r="K78" s="108">
        <f t="shared" si="28"/>
        <v>293200</v>
      </c>
      <c r="L78" s="108">
        <f t="shared" si="28"/>
        <v>317435</v>
      </c>
      <c r="M78" s="108">
        <f t="shared" si="28"/>
        <v>265800</v>
      </c>
      <c r="N78" s="108">
        <f t="shared" si="28"/>
        <v>20500</v>
      </c>
      <c r="O78" s="108">
        <f t="shared" si="28"/>
        <v>20500</v>
      </c>
    </row>
    <row r="79" spans="1:15" ht="62.25" customHeight="1" thickBot="1" x14ac:dyDescent="0.25">
      <c r="A79" s="243"/>
      <c r="B79" s="243"/>
      <c r="C79" s="112"/>
    </row>
    <row r="80" spans="1:15" ht="15.75" customHeight="1" x14ac:dyDescent="0.2">
      <c r="A80" s="799" t="s">
        <v>284</v>
      </c>
      <c r="B80" s="800"/>
      <c r="C80" s="53" t="s">
        <v>81</v>
      </c>
      <c r="D80" s="54" t="s">
        <v>82</v>
      </c>
      <c r="E80" s="54" t="s">
        <v>37</v>
      </c>
      <c r="F80" s="55" t="s">
        <v>98</v>
      </c>
      <c r="G80" s="54" t="s">
        <v>82</v>
      </c>
      <c r="H80" s="54" t="s">
        <v>81</v>
      </c>
      <c r="I80" s="55" t="s">
        <v>81</v>
      </c>
      <c r="J80" s="55" t="s">
        <v>81</v>
      </c>
      <c r="K80" s="55" t="s">
        <v>11</v>
      </c>
      <c r="L80" s="55" t="s">
        <v>37</v>
      </c>
      <c r="M80" s="55" t="s">
        <v>11</v>
      </c>
      <c r="N80" s="55" t="s">
        <v>11</v>
      </c>
      <c r="O80" s="55" t="s">
        <v>11</v>
      </c>
    </row>
    <row r="81" spans="1:15" ht="16.5" customHeight="1" thickBot="1" x14ac:dyDescent="0.25">
      <c r="A81" s="801"/>
      <c r="B81" s="802"/>
      <c r="C81" s="148" t="s">
        <v>83</v>
      </c>
      <c r="D81" s="58" t="s">
        <v>3</v>
      </c>
      <c r="E81" s="57" t="s">
        <v>3</v>
      </c>
      <c r="F81" s="57" t="s">
        <v>99</v>
      </c>
      <c r="G81" s="58" t="s">
        <v>3</v>
      </c>
      <c r="H81" s="59" t="s">
        <v>4</v>
      </c>
      <c r="I81" s="59" t="s">
        <v>5</v>
      </c>
      <c r="J81" s="59" t="s">
        <v>6</v>
      </c>
      <c r="K81" s="59" t="s">
        <v>7</v>
      </c>
      <c r="L81" s="59" t="s">
        <v>7</v>
      </c>
      <c r="M81" s="59" t="s">
        <v>269</v>
      </c>
      <c r="N81" s="59" t="s">
        <v>277</v>
      </c>
      <c r="O81" s="59" t="s">
        <v>281</v>
      </c>
    </row>
    <row r="82" spans="1:15" ht="16.5" thickBot="1" x14ac:dyDescent="0.3">
      <c r="A82" s="514" t="s">
        <v>138</v>
      </c>
      <c r="B82" s="796" t="s">
        <v>139</v>
      </c>
      <c r="C82" s="797"/>
      <c r="D82" s="797"/>
      <c r="E82" s="797"/>
      <c r="F82" s="797"/>
      <c r="G82" s="797"/>
      <c r="H82" s="797"/>
      <c r="I82" s="797"/>
      <c r="J82" s="797"/>
      <c r="K82" s="797"/>
      <c r="L82" s="797"/>
      <c r="M82" s="797"/>
      <c r="N82" s="797"/>
      <c r="O82" s="798"/>
    </row>
    <row r="83" spans="1:15" ht="16.5" thickBot="1" x14ac:dyDescent="0.3">
      <c r="A83" s="515">
        <v>630</v>
      </c>
      <c r="B83" s="244" t="s">
        <v>88</v>
      </c>
      <c r="C83" s="245"/>
      <c r="D83" s="247"/>
      <c r="E83" s="247"/>
      <c r="F83" s="248"/>
      <c r="G83" s="249"/>
      <c r="H83" s="250">
        <v>7752</v>
      </c>
      <c r="I83" s="251">
        <v>954</v>
      </c>
      <c r="J83" s="251"/>
      <c r="K83" s="251"/>
      <c r="L83" s="251">
        <v>20000</v>
      </c>
      <c r="M83" s="251"/>
      <c r="N83" s="251"/>
      <c r="O83" s="251"/>
    </row>
    <row r="84" spans="1:15" ht="15.75" x14ac:dyDescent="0.25">
      <c r="A84" s="252" t="s">
        <v>140</v>
      </c>
      <c r="B84" s="253" t="s">
        <v>141</v>
      </c>
      <c r="C84" s="254"/>
      <c r="D84" s="255"/>
      <c r="E84" s="255"/>
      <c r="F84" s="255"/>
      <c r="G84" s="256"/>
      <c r="H84" s="67"/>
      <c r="I84" s="68"/>
      <c r="J84" s="68"/>
      <c r="K84" s="68"/>
      <c r="L84" s="68"/>
      <c r="M84" s="68"/>
      <c r="N84" s="68"/>
      <c r="O84" s="68"/>
    </row>
    <row r="85" spans="1:15" ht="15.75" x14ac:dyDescent="0.25">
      <c r="A85" s="150">
        <v>620</v>
      </c>
      <c r="B85" s="257" t="s">
        <v>87</v>
      </c>
      <c r="C85" s="258"/>
      <c r="D85" s="64"/>
      <c r="E85" s="64">
        <v>800</v>
      </c>
      <c r="F85" s="64"/>
      <c r="G85" s="64"/>
      <c r="H85" s="73"/>
      <c r="I85" s="72"/>
      <c r="J85" s="72">
        <v>341</v>
      </c>
      <c r="K85" s="72">
        <v>450</v>
      </c>
      <c r="L85" s="72">
        <v>2600</v>
      </c>
      <c r="M85" s="72">
        <v>2500</v>
      </c>
      <c r="N85" s="72"/>
      <c r="O85" s="72"/>
    </row>
    <row r="86" spans="1:15" ht="16.5" thickBot="1" x14ac:dyDescent="0.3">
      <c r="A86" s="69">
        <v>630</v>
      </c>
      <c r="B86" s="203" t="s">
        <v>88</v>
      </c>
      <c r="C86" s="204">
        <v>11393.77</v>
      </c>
      <c r="D86" s="73">
        <v>1975</v>
      </c>
      <c r="E86" s="72">
        <v>6000</v>
      </c>
      <c r="F86" s="72">
        <v>2000</v>
      </c>
      <c r="G86" s="72">
        <v>2000</v>
      </c>
      <c r="H86" s="65">
        <v>1973</v>
      </c>
      <c r="I86" s="64">
        <v>5193</v>
      </c>
      <c r="J86" s="64">
        <v>13182</v>
      </c>
      <c r="K86" s="64">
        <v>5500</v>
      </c>
      <c r="L86" s="64">
        <v>14000</v>
      </c>
      <c r="M86" s="64">
        <v>12000</v>
      </c>
      <c r="N86" s="64">
        <v>2600</v>
      </c>
      <c r="O86" s="64">
        <v>2600</v>
      </c>
    </row>
    <row r="87" spans="1:15" ht="16.5" thickBot="1" x14ac:dyDescent="0.3">
      <c r="A87" s="69"/>
      <c r="B87" s="149" t="s">
        <v>142</v>
      </c>
      <c r="C87" s="211">
        <f>C85+C86</f>
        <v>11393.77</v>
      </c>
      <c r="D87" s="84">
        <f>D85+D86</f>
        <v>1975</v>
      </c>
      <c r="E87" s="84">
        <f>SUM(E85:E86)</f>
        <v>6800</v>
      </c>
      <c r="F87" s="84">
        <f>SUM(F86:F86)</f>
        <v>2000</v>
      </c>
      <c r="G87" s="84">
        <f>SUM(G86:G86)</f>
        <v>2000</v>
      </c>
      <c r="H87" s="94"/>
      <c r="I87" s="95">
        <f>SUM(I83:I86)</f>
        <v>6147</v>
      </c>
      <c r="J87" s="95"/>
      <c r="K87" s="95">
        <f>SUM(K85:K86)</f>
        <v>5950</v>
      </c>
      <c r="L87" s="95">
        <f>SUM(L83:L86)</f>
        <v>36600</v>
      </c>
      <c r="M87" s="95">
        <f>SUM(M85:M86)</f>
        <v>14500</v>
      </c>
      <c r="N87" s="95">
        <f>SUM(N85:N86)</f>
        <v>2600</v>
      </c>
      <c r="O87" s="95">
        <f>SUM(O85:O86)</f>
        <v>2600</v>
      </c>
    </row>
    <row r="88" spans="1:15" ht="16.5" thickBot="1" x14ac:dyDescent="0.3">
      <c r="A88" s="259" t="s">
        <v>143</v>
      </c>
      <c r="B88" s="149" t="s">
        <v>144</v>
      </c>
      <c r="C88" s="211"/>
      <c r="D88" s="84"/>
      <c r="E88" s="84"/>
      <c r="F88" s="84"/>
      <c r="G88" s="84"/>
      <c r="H88" s="91"/>
      <c r="I88" s="214"/>
      <c r="J88" s="214"/>
      <c r="K88" s="214"/>
      <c r="L88" s="214"/>
      <c r="M88" s="214"/>
      <c r="N88" s="214"/>
      <c r="O88" s="214"/>
    </row>
    <row r="89" spans="1:15" ht="16.5" thickBot="1" x14ac:dyDescent="0.3">
      <c r="A89" s="69">
        <v>640</v>
      </c>
      <c r="B89" s="260" t="s">
        <v>89</v>
      </c>
      <c r="C89" s="211"/>
      <c r="D89" s="84"/>
      <c r="E89" s="246">
        <v>300</v>
      </c>
      <c r="F89" s="84">
        <v>300</v>
      </c>
      <c r="G89" s="84">
        <v>300</v>
      </c>
      <c r="H89" s="94">
        <v>195</v>
      </c>
      <c r="I89" s="95">
        <v>238</v>
      </c>
      <c r="J89" s="95">
        <v>221</v>
      </c>
      <c r="K89" s="95">
        <v>300</v>
      </c>
      <c r="L89" s="95">
        <v>320</v>
      </c>
      <c r="M89" s="95">
        <v>350</v>
      </c>
      <c r="N89" s="95">
        <v>350</v>
      </c>
      <c r="O89" s="95">
        <v>350</v>
      </c>
    </row>
    <row r="90" spans="1:15" ht="16.5" thickBot="1" x14ac:dyDescent="0.3">
      <c r="A90" s="96"/>
      <c r="B90" s="97" t="s">
        <v>145</v>
      </c>
      <c r="C90" s="261">
        <f>C87</f>
        <v>11393.77</v>
      </c>
      <c r="D90" s="181">
        <f>D87</f>
        <v>1975</v>
      </c>
      <c r="E90" s="181">
        <f>E87+E89</f>
        <v>7100</v>
      </c>
      <c r="F90" s="181">
        <f>SUM(F87:F89)</f>
        <v>2300</v>
      </c>
      <c r="G90" s="181">
        <f>SUM(G87:G89)</f>
        <v>2300</v>
      </c>
      <c r="H90" s="100">
        <f>SUM(H83:H89)</f>
        <v>9920</v>
      </c>
      <c r="I90" s="101">
        <f>SUM(I87:I89)</f>
        <v>6385</v>
      </c>
      <c r="J90" s="101">
        <f>SUM(J83:J89)</f>
        <v>13744</v>
      </c>
      <c r="K90" s="101">
        <f>SUM(K87+K89)</f>
        <v>6250</v>
      </c>
      <c r="L90" s="101">
        <f>SUM(L87+L89)</f>
        <v>36920</v>
      </c>
      <c r="M90" s="101">
        <f>SUM(M87+M89)</f>
        <v>14850</v>
      </c>
      <c r="N90" s="101">
        <f>SUM(N87+N89)</f>
        <v>2950</v>
      </c>
      <c r="O90" s="101">
        <f>SUM(O87+O89)</f>
        <v>2950</v>
      </c>
    </row>
    <row r="91" spans="1:15" ht="16.5" thickBot="1" x14ac:dyDescent="0.3">
      <c r="A91" s="189"/>
      <c r="B91" s="131" t="s">
        <v>146</v>
      </c>
      <c r="C91" s="262">
        <v>466912.39</v>
      </c>
      <c r="D91" s="229">
        <v>445000</v>
      </c>
      <c r="E91" s="263">
        <v>939249</v>
      </c>
      <c r="F91" s="263">
        <v>0</v>
      </c>
      <c r="G91" s="263">
        <v>0</v>
      </c>
      <c r="H91" s="133">
        <v>4995</v>
      </c>
      <c r="I91" s="134">
        <v>9451</v>
      </c>
      <c r="J91" s="134">
        <v>586178</v>
      </c>
      <c r="K91" s="134">
        <v>300000</v>
      </c>
      <c r="L91" s="134">
        <v>191875</v>
      </c>
      <c r="M91" s="134">
        <v>200655</v>
      </c>
      <c r="N91" s="134">
        <v>0</v>
      </c>
      <c r="O91" s="134">
        <v>0</v>
      </c>
    </row>
    <row r="92" spans="1:15" ht="16.5" thickBot="1" x14ac:dyDescent="0.3">
      <c r="A92" s="264"/>
      <c r="B92" s="138" t="s">
        <v>147</v>
      </c>
      <c r="C92" s="107">
        <f>C90+C91</f>
        <v>478306.16000000003</v>
      </c>
      <c r="D92" s="108">
        <f>D90+D91</f>
        <v>446975</v>
      </c>
      <c r="E92" s="108">
        <f>E90+E91</f>
        <v>946349</v>
      </c>
      <c r="F92" s="108">
        <f t="shared" ref="F92:I92" si="29">SUM(F90:F91)</f>
        <v>2300</v>
      </c>
      <c r="G92" s="108">
        <f t="shared" si="29"/>
        <v>2300</v>
      </c>
      <c r="H92" s="140">
        <f>SUM(H90:H91)</f>
        <v>14915</v>
      </c>
      <c r="I92" s="108">
        <f t="shared" si="29"/>
        <v>15836</v>
      </c>
      <c r="J92" s="108">
        <f t="shared" ref="J92:O92" si="30">SUM(J90:J91)</f>
        <v>599922</v>
      </c>
      <c r="K92" s="108">
        <f t="shared" si="30"/>
        <v>306250</v>
      </c>
      <c r="L92" s="108">
        <f t="shared" si="30"/>
        <v>228795</v>
      </c>
      <c r="M92" s="108">
        <f t="shared" si="30"/>
        <v>215505</v>
      </c>
      <c r="N92" s="108">
        <f t="shared" si="30"/>
        <v>2950</v>
      </c>
      <c r="O92" s="108">
        <f t="shared" si="30"/>
        <v>2950</v>
      </c>
    </row>
    <row r="93" spans="1:15" ht="15.75" x14ac:dyDescent="0.25">
      <c r="A93" s="7"/>
      <c r="B93" s="142"/>
      <c r="C93" s="143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</row>
    <row r="94" spans="1:15" ht="18" customHeight="1" thickBot="1" x14ac:dyDescent="0.25">
      <c r="A94" s="7"/>
      <c r="B94" s="7"/>
      <c r="C94" s="146"/>
      <c r="D94" s="113"/>
      <c r="E94" s="113"/>
      <c r="F94" s="113"/>
      <c r="G94" s="113"/>
    </row>
    <row r="95" spans="1:15" ht="15.75" customHeight="1" x14ac:dyDescent="0.2">
      <c r="A95" s="803" t="s">
        <v>148</v>
      </c>
      <c r="B95" s="804"/>
      <c r="C95" s="53" t="s">
        <v>81</v>
      </c>
      <c r="D95" s="54" t="s">
        <v>82</v>
      </c>
      <c r="E95" s="54" t="s">
        <v>37</v>
      </c>
      <c r="F95" s="55" t="s">
        <v>98</v>
      </c>
      <c r="G95" s="54" t="s">
        <v>82</v>
      </c>
      <c r="H95" s="54" t="s">
        <v>81</v>
      </c>
      <c r="I95" s="55" t="s">
        <v>81</v>
      </c>
      <c r="J95" s="55" t="s">
        <v>81</v>
      </c>
      <c r="K95" s="55" t="s">
        <v>11</v>
      </c>
      <c r="L95" s="55" t="s">
        <v>37</v>
      </c>
      <c r="M95" s="55" t="s">
        <v>11</v>
      </c>
      <c r="N95" s="55" t="s">
        <v>11</v>
      </c>
      <c r="O95" s="55" t="s">
        <v>11</v>
      </c>
    </row>
    <row r="96" spans="1:15" ht="13.5" thickBot="1" x14ac:dyDescent="0.25">
      <c r="A96" s="807"/>
      <c r="B96" s="808"/>
      <c r="C96" s="148" t="s">
        <v>83</v>
      </c>
      <c r="D96" s="58" t="s">
        <v>3</v>
      </c>
      <c r="E96" s="57" t="s">
        <v>3</v>
      </c>
      <c r="F96" s="57" t="s">
        <v>99</v>
      </c>
      <c r="G96" s="58" t="s">
        <v>3</v>
      </c>
      <c r="H96" s="59">
        <v>2015</v>
      </c>
      <c r="I96" s="59">
        <v>2016</v>
      </c>
      <c r="J96" s="59" t="s">
        <v>6</v>
      </c>
      <c r="K96" s="59" t="s">
        <v>7</v>
      </c>
      <c r="L96" s="59" t="s">
        <v>7</v>
      </c>
      <c r="M96" s="59" t="s">
        <v>269</v>
      </c>
      <c r="N96" s="59" t="s">
        <v>277</v>
      </c>
      <c r="O96" s="59" t="s">
        <v>281</v>
      </c>
    </row>
    <row r="97" spans="1:15" ht="16.5" thickBot="1" x14ac:dyDescent="0.3">
      <c r="A97" s="87" t="s">
        <v>149</v>
      </c>
      <c r="B97" s="796" t="s">
        <v>150</v>
      </c>
      <c r="C97" s="797"/>
      <c r="D97" s="797"/>
      <c r="E97" s="797"/>
      <c r="F97" s="797"/>
      <c r="G97" s="797"/>
      <c r="H97" s="797"/>
      <c r="I97" s="797"/>
      <c r="J97" s="797"/>
      <c r="K97" s="797"/>
      <c r="L97" s="797"/>
      <c r="M97" s="797"/>
      <c r="N97" s="797"/>
      <c r="O97" s="798"/>
    </row>
    <row r="98" spans="1:15" ht="15.75" x14ac:dyDescent="0.25">
      <c r="A98" s="200">
        <v>610</v>
      </c>
      <c r="B98" s="201" t="s">
        <v>86</v>
      </c>
      <c r="C98" s="151">
        <v>24700.22</v>
      </c>
      <c r="D98" s="67">
        <v>20500</v>
      </c>
      <c r="E98" s="67">
        <v>20500</v>
      </c>
      <c r="F98" s="68">
        <v>27000</v>
      </c>
      <c r="G98" s="68">
        <v>27000</v>
      </c>
      <c r="H98" s="67">
        <v>23413</v>
      </c>
      <c r="I98" s="68">
        <v>26865</v>
      </c>
      <c r="J98" s="68">
        <v>29145</v>
      </c>
      <c r="K98" s="68">
        <v>32000</v>
      </c>
      <c r="L98" s="68">
        <v>32000</v>
      </c>
      <c r="M98" s="68">
        <v>35500</v>
      </c>
      <c r="N98" s="68">
        <v>39000</v>
      </c>
      <c r="O98" s="68">
        <v>40000</v>
      </c>
    </row>
    <row r="99" spans="1:15" ht="15.75" x14ac:dyDescent="0.25">
      <c r="A99" s="69">
        <v>620</v>
      </c>
      <c r="B99" s="203" t="s">
        <v>87</v>
      </c>
      <c r="C99" s="71">
        <v>8981.15</v>
      </c>
      <c r="D99" s="73">
        <v>10770</v>
      </c>
      <c r="E99" s="73">
        <v>10770</v>
      </c>
      <c r="F99" s="72">
        <v>10000</v>
      </c>
      <c r="G99" s="72">
        <v>10000</v>
      </c>
      <c r="H99" s="77">
        <v>8862</v>
      </c>
      <c r="I99" s="206">
        <v>10017</v>
      </c>
      <c r="J99" s="206">
        <v>10446</v>
      </c>
      <c r="K99" s="206">
        <v>12000</v>
      </c>
      <c r="L99" s="206">
        <v>12000</v>
      </c>
      <c r="M99" s="206">
        <v>12000</v>
      </c>
      <c r="N99" s="206">
        <v>13500</v>
      </c>
      <c r="O99" s="206">
        <v>14000</v>
      </c>
    </row>
    <row r="100" spans="1:15" ht="15.75" customHeight="1" thickBot="1" x14ac:dyDescent="0.3">
      <c r="A100" s="96">
        <v>630</v>
      </c>
      <c r="B100" s="209" t="s">
        <v>88</v>
      </c>
      <c r="C100" s="265">
        <v>41542.160000000003</v>
      </c>
      <c r="D100" s="77">
        <v>67000</v>
      </c>
      <c r="E100" s="77">
        <v>65900</v>
      </c>
      <c r="F100" s="206">
        <v>55000</v>
      </c>
      <c r="G100" s="206">
        <v>55000</v>
      </c>
      <c r="H100" s="77">
        <v>51315</v>
      </c>
      <c r="I100" s="206">
        <v>49669</v>
      </c>
      <c r="J100" s="206">
        <v>51320</v>
      </c>
      <c r="K100" s="206">
        <v>80000</v>
      </c>
      <c r="L100" s="206">
        <v>118000</v>
      </c>
      <c r="M100" s="206">
        <v>75000</v>
      </c>
      <c r="N100" s="206">
        <v>70000</v>
      </c>
      <c r="O100" s="206">
        <v>70000</v>
      </c>
    </row>
    <row r="101" spans="1:15" ht="16.5" thickBot="1" x14ac:dyDescent="0.3">
      <c r="A101" s="200">
        <v>640</v>
      </c>
      <c r="B101" s="201" t="s">
        <v>89</v>
      </c>
      <c r="C101" s="202">
        <v>97.74</v>
      </c>
      <c r="D101" s="68">
        <v>150</v>
      </c>
      <c r="E101" s="68">
        <v>150</v>
      </c>
      <c r="F101" s="68">
        <v>100</v>
      </c>
      <c r="G101" s="68">
        <v>100</v>
      </c>
      <c r="H101" s="92">
        <v>45</v>
      </c>
      <c r="I101" s="93">
        <v>0</v>
      </c>
      <c r="J101" s="93"/>
      <c r="K101" s="93">
        <v>100</v>
      </c>
      <c r="L101" s="93"/>
      <c r="M101" s="93">
        <v>100</v>
      </c>
      <c r="N101" s="93">
        <v>100</v>
      </c>
      <c r="O101" s="93">
        <v>100</v>
      </c>
    </row>
    <row r="102" spans="1:15" ht="16.5" thickBot="1" x14ac:dyDescent="0.3">
      <c r="A102" s="189">
        <v>810</v>
      </c>
      <c r="B102" s="266" t="s">
        <v>151</v>
      </c>
      <c r="C102" s="267">
        <f>C98+C99+C100+C101</f>
        <v>75321.27</v>
      </c>
      <c r="D102" s="268">
        <f>D98+D99+D100+D101</f>
        <v>98420</v>
      </c>
      <c r="E102" s="268">
        <f>E98+E99+E100+E101</f>
        <v>97320</v>
      </c>
      <c r="F102" s="268">
        <f t="shared" ref="F102:I102" si="31">SUM(F98:F101)</f>
        <v>92100</v>
      </c>
      <c r="G102" s="268">
        <f t="shared" si="31"/>
        <v>92100</v>
      </c>
      <c r="H102" s="94">
        <f>SUM(H98:H101)</f>
        <v>83635</v>
      </c>
      <c r="I102" s="95">
        <f t="shared" si="31"/>
        <v>86551</v>
      </c>
      <c r="J102" s="95">
        <f t="shared" ref="J102:O102" si="32">SUM(J98:J101)</f>
        <v>90911</v>
      </c>
      <c r="K102" s="95">
        <f t="shared" si="32"/>
        <v>124100</v>
      </c>
      <c r="L102" s="95">
        <f t="shared" si="32"/>
        <v>162000</v>
      </c>
      <c r="M102" s="95">
        <f t="shared" si="32"/>
        <v>122600</v>
      </c>
      <c r="N102" s="95">
        <f t="shared" si="32"/>
        <v>122600</v>
      </c>
      <c r="O102" s="95">
        <f t="shared" si="32"/>
        <v>124100</v>
      </c>
    </row>
    <row r="103" spans="1:15" ht="16.5" thickBot="1" x14ac:dyDescent="0.3">
      <c r="A103" s="200"/>
      <c r="B103" s="208"/>
      <c r="C103" s="63"/>
      <c r="D103" s="65"/>
      <c r="E103" s="65"/>
      <c r="F103" s="65"/>
      <c r="G103" s="65"/>
      <c r="H103" s="67"/>
      <c r="I103" s="68"/>
      <c r="J103" s="216"/>
      <c r="K103" s="55"/>
      <c r="L103" s="55"/>
      <c r="M103" s="55"/>
      <c r="N103" s="55"/>
      <c r="O103" s="55"/>
    </row>
    <row r="104" spans="1:15" ht="16.5" thickBot="1" x14ac:dyDescent="0.3">
      <c r="A104" s="812" t="s">
        <v>152</v>
      </c>
      <c r="B104" s="813"/>
      <c r="C104" s="813"/>
      <c r="D104" s="813"/>
      <c r="E104" s="813"/>
      <c r="F104" s="813"/>
      <c r="G104" s="813"/>
      <c r="H104" s="813"/>
      <c r="I104" s="813"/>
      <c r="J104" s="813"/>
      <c r="K104" s="813"/>
      <c r="L104" s="813"/>
      <c r="M104" s="813"/>
      <c r="N104" s="813"/>
      <c r="O104" s="814"/>
    </row>
    <row r="105" spans="1:15" ht="16.5" thickBot="1" x14ac:dyDescent="0.3">
      <c r="A105" s="189">
        <v>640</v>
      </c>
      <c r="B105" s="269" t="s">
        <v>89</v>
      </c>
      <c r="C105" s="270" t="e">
        <f>C103+#REF!</f>
        <v>#REF!</v>
      </c>
      <c r="D105" s="271" t="e">
        <f>D103+#REF!</f>
        <v>#REF!</v>
      </c>
      <c r="E105" s="271" t="e">
        <f>E103+#REF!</f>
        <v>#REF!</v>
      </c>
      <c r="F105" s="271" t="e">
        <f>F103+#REF!</f>
        <v>#REF!</v>
      </c>
      <c r="G105" s="271" t="e">
        <f>G103+#REF!</f>
        <v>#REF!</v>
      </c>
      <c r="H105" s="272">
        <v>148000</v>
      </c>
      <c r="I105" s="271">
        <v>128000</v>
      </c>
      <c r="J105" s="271">
        <v>132000</v>
      </c>
      <c r="K105" s="271">
        <v>130000</v>
      </c>
      <c r="L105" s="271">
        <v>130000</v>
      </c>
      <c r="M105" s="271">
        <v>130000</v>
      </c>
      <c r="N105" s="271">
        <v>130000</v>
      </c>
      <c r="O105" s="271">
        <v>130000</v>
      </c>
    </row>
    <row r="106" spans="1:15" ht="13.5" thickBot="1" x14ac:dyDescent="0.25">
      <c r="A106" s="809" t="s">
        <v>285</v>
      </c>
      <c r="B106" s="810"/>
      <c r="C106" s="810"/>
      <c r="D106" s="810"/>
      <c r="E106" s="810"/>
      <c r="F106" s="810"/>
      <c r="G106" s="810"/>
      <c r="H106" s="810"/>
      <c r="I106" s="810"/>
      <c r="J106" s="810"/>
      <c r="K106" s="810"/>
      <c r="L106" s="810"/>
      <c r="M106" s="810"/>
      <c r="N106" s="810"/>
      <c r="O106" s="811"/>
    </row>
    <row r="107" spans="1:15" ht="16.5" hidden="1" thickBot="1" x14ac:dyDescent="0.3">
      <c r="A107" s="200">
        <v>630</v>
      </c>
      <c r="B107" s="208" t="s">
        <v>88</v>
      </c>
      <c r="C107" s="258">
        <v>21034.880000000001</v>
      </c>
      <c r="D107" s="65"/>
      <c r="E107" s="65"/>
      <c r="F107" s="65"/>
      <c r="G107" s="65"/>
      <c r="H107" s="67"/>
      <c r="I107" s="68"/>
      <c r="J107" s="68"/>
      <c r="K107" s="68"/>
      <c r="L107" s="68"/>
      <c r="M107" s="68"/>
      <c r="N107" s="68"/>
      <c r="O107" s="68"/>
    </row>
    <row r="108" spans="1:15" ht="16.5" thickBot="1" x14ac:dyDescent="0.3">
      <c r="A108" s="189">
        <v>640</v>
      </c>
      <c r="B108" s="269" t="s">
        <v>89</v>
      </c>
      <c r="C108" s="270" t="e">
        <f>C107+#REF!</f>
        <v>#REF!</v>
      </c>
      <c r="D108" s="271" t="e">
        <f>D107+#REF!</f>
        <v>#REF!</v>
      </c>
      <c r="E108" s="271" t="e">
        <f>E107+#REF!</f>
        <v>#REF!</v>
      </c>
      <c r="F108" s="271" t="e">
        <f>F107+#REF!</f>
        <v>#REF!</v>
      </c>
      <c r="G108" s="271" t="e">
        <f>G107+#REF!</f>
        <v>#REF!</v>
      </c>
      <c r="H108" s="272">
        <v>27000</v>
      </c>
      <c r="I108" s="271">
        <v>27000</v>
      </c>
      <c r="J108" s="271">
        <v>30000</v>
      </c>
      <c r="K108" s="271">
        <v>35000</v>
      </c>
      <c r="L108" s="271">
        <v>35000</v>
      </c>
      <c r="M108" s="271">
        <v>35000</v>
      </c>
      <c r="N108" s="271">
        <v>35000</v>
      </c>
      <c r="O108" s="271">
        <v>35000</v>
      </c>
    </row>
    <row r="109" spans="1:15" ht="13.5" thickBot="1" x14ac:dyDescent="0.25">
      <c r="A109" s="815" t="s">
        <v>153</v>
      </c>
      <c r="B109" s="816"/>
      <c r="C109" s="816"/>
      <c r="D109" s="816"/>
      <c r="E109" s="816"/>
      <c r="F109" s="816"/>
      <c r="G109" s="816"/>
      <c r="H109" s="816"/>
      <c r="I109" s="816"/>
      <c r="J109" s="816"/>
      <c r="K109" s="816"/>
      <c r="L109" s="816"/>
      <c r="M109" s="816"/>
      <c r="N109" s="816"/>
      <c r="O109" s="817"/>
    </row>
    <row r="110" spans="1:15" ht="16.5" thickBot="1" x14ac:dyDescent="0.3">
      <c r="A110" s="189">
        <v>640</v>
      </c>
      <c r="B110" s="269" t="s">
        <v>89</v>
      </c>
      <c r="C110" s="270" t="e">
        <f>#REF!+#REF!+#REF!</f>
        <v>#REF!</v>
      </c>
      <c r="D110" s="271" t="e">
        <f>#REF!+#REF!+#REF!</f>
        <v>#REF!</v>
      </c>
      <c r="E110" s="271" t="e">
        <f>#REF!+#REF!+#REF!</f>
        <v>#REF!</v>
      </c>
      <c r="F110" s="271" t="e">
        <f>#REF!+#REF!+#REF!</f>
        <v>#REF!</v>
      </c>
      <c r="G110" s="271" t="e">
        <f>#REF!+#REF!+#REF!</f>
        <v>#REF!</v>
      </c>
      <c r="H110" s="272">
        <v>10000</v>
      </c>
      <c r="I110" s="271">
        <v>10000</v>
      </c>
      <c r="J110" s="271">
        <v>10000</v>
      </c>
      <c r="K110" s="271">
        <v>10000</v>
      </c>
      <c r="L110" s="271">
        <v>10000</v>
      </c>
      <c r="M110" s="271">
        <v>10000</v>
      </c>
      <c r="N110" s="271">
        <v>10000</v>
      </c>
      <c r="O110" s="271">
        <v>10000</v>
      </c>
    </row>
    <row r="111" spans="1:15" ht="13.5" thickBot="1" x14ac:dyDescent="0.25">
      <c r="A111" s="809" t="s">
        <v>154</v>
      </c>
      <c r="B111" s="810"/>
      <c r="C111" s="810"/>
      <c r="D111" s="810"/>
      <c r="E111" s="810"/>
      <c r="F111" s="810"/>
      <c r="G111" s="810"/>
      <c r="H111" s="810"/>
      <c r="I111" s="810"/>
      <c r="J111" s="810"/>
      <c r="K111" s="810"/>
      <c r="L111" s="810"/>
      <c r="M111" s="810"/>
      <c r="N111" s="810"/>
      <c r="O111" s="811"/>
    </row>
    <row r="112" spans="1:15" ht="16.5" thickBot="1" x14ac:dyDescent="0.3">
      <c r="A112" s="81">
        <v>640</v>
      </c>
      <c r="B112" s="274" t="s">
        <v>89</v>
      </c>
      <c r="C112" s="275">
        <v>2500</v>
      </c>
      <c r="D112" s="276">
        <v>2000</v>
      </c>
      <c r="E112" s="276">
        <v>2000</v>
      </c>
      <c r="F112" s="276">
        <v>2000</v>
      </c>
      <c r="G112" s="276">
        <v>2000</v>
      </c>
      <c r="H112" s="272">
        <v>2000</v>
      </c>
      <c r="I112" s="272">
        <v>2000</v>
      </c>
      <c r="J112" s="272">
        <v>2000</v>
      </c>
      <c r="K112" s="272">
        <v>2000</v>
      </c>
      <c r="L112" s="272">
        <v>2000</v>
      </c>
      <c r="M112" s="272">
        <v>2000</v>
      </c>
      <c r="N112" s="272">
        <v>2000</v>
      </c>
      <c r="O112" s="272">
        <v>2000</v>
      </c>
    </row>
    <row r="113" spans="1:16" ht="13.5" thickBot="1" x14ac:dyDescent="0.25">
      <c r="A113" s="809" t="s">
        <v>572</v>
      </c>
      <c r="B113" s="810"/>
      <c r="C113" s="810"/>
      <c r="D113" s="810"/>
      <c r="E113" s="810"/>
      <c r="F113" s="810"/>
      <c r="G113" s="810"/>
      <c r="H113" s="810"/>
      <c r="I113" s="810"/>
      <c r="J113" s="810"/>
      <c r="K113" s="810"/>
      <c r="L113" s="810"/>
      <c r="M113" s="810"/>
      <c r="N113" s="810"/>
      <c r="O113" s="811"/>
    </row>
    <row r="114" spans="1:16" ht="16.5" thickBot="1" x14ac:dyDescent="0.3">
      <c r="A114" s="81">
        <v>640</v>
      </c>
      <c r="B114" s="277" t="s">
        <v>89</v>
      </c>
      <c r="C114" s="278">
        <v>2612.9299999999998</v>
      </c>
      <c r="D114" s="279">
        <v>1660</v>
      </c>
      <c r="E114" s="279">
        <v>1660</v>
      </c>
      <c r="F114" s="279">
        <v>1660</v>
      </c>
      <c r="G114" s="279">
        <v>1660</v>
      </c>
      <c r="H114" s="272">
        <v>1660</v>
      </c>
      <c r="I114" s="272">
        <v>2000</v>
      </c>
      <c r="J114" s="272">
        <v>2000</v>
      </c>
      <c r="K114" s="272">
        <v>2000</v>
      </c>
      <c r="L114" s="272">
        <v>2000</v>
      </c>
      <c r="M114" s="272">
        <v>3000</v>
      </c>
      <c r="N114" s="272">
        <v>3000</v>
      </c>
      <c r="O114" s="272">
        <v>3000</v>
      </c>
    </row>
    <row r="115" spans="1:16" ht="13.5" thickBot="1" x14ac:dyDescent="0.25">
      <c r="A115" s="809" t="s">
        <v>155</v>
      </c>
      <c r="B115" s="810"/>
      <c r="C115" s="810"/>
      <c r="D115" s="810"/>
      <c r="E115" s="810"/>
      <c r="F115" s="810"/>
      <c r="G115" s="810"/>
      <c r="H115" s="810"/>
      <c r="I115" s="810"/>
      <c r="J115" s="810"/>
      <c r="K115" s="810"/>
      <c r="L115" s="810"/>
      <c r="M115" s="810"/>
      <c r="N115" s="810"/>
      <c r="O115" s="811"/>
    </row>
    <row r="116" spans="1:16" ht="16.5" thickBot="1" x14ac:dyDescent="0.3">
      <c r="A116" s="81">
        <v>640</v>
      </c>
      <c r="B116" s="277" t="s">
        <v>89</v>
      </c>
      <c r="C116" s="278">
        <v>1330.2</v>
      </c>
      <c r="D116" s="279">
        <v>1500</v>
      </c>
      <c r="E116" s="279">
        <v>1500</v>
      </c>
      <c r="F116" s="279">
        <v>1500</v>
      </c>
      <c r="G116" s="279"/>
      <c r="H116" s="272">
        <v>1500</v>
      </c>
      <c r="I116" s="272">
        <v>1500</v>
      </c>
      <c r="J116" s="272">
        <v>1600</v>
      </c>
      <c r="K116" s="272">
        <v>1600</v>
      </c>
      <c r="L116" s="272">
        <v>1600</v>
      </c>
      <c r="M116" s="272">
        <v>1800</v>
      </c>
      <c r="N116" s="272">
        <v>1800</v>
      </c>
      <c r="O116" s="272">
        <v>1800</v>
      </c>
    </row>
    <row r="117" spans="1:16" ht="13.5" thickBot="1" x14ac:dyDescent="0.25">
      <c r="A117" s="809" t="s">
        <v>156</v>
      </c>
      <c r="B117" s="810"/>
      <c r="C117" s="810"/>
      <c r="D117" s="810"/>
      <c r="E117" s="810"/>
      <c r="F117" s="810"/>
      <c r="G117" s="810"/>
      <c r="H117" s="810"/>
      <c r="I117" s="810"/>
      <c r="J117" s="810"/>
      <c r="K117" s="810"/>
      <c r="L117" s="810"/>
      <c r="M117" s="810"/>
      <c r="N117" s="810"/>
      <c r="O117" s="811"/>
    </row>
    <row r="118" spans="1:16" ht="16.5" thickBot="1" x14ac:dyDescent="0.3">
      <c r="A118" s="239">
        <v>640</v>
      </c>
      <c r="B118" s="280" t="s">
        <v>89</v>
      </c>
      <c r="C118" s="270">
        <v>1000</v>
      </c>
      <c r="D118" s="272">
        <v>1000</v>
      </c>
      <c r="E118" s="272">
        <v>1000</v>
      </c>
      <c r="F118" s="272">
        <v>1000</v>
      </c>
      <c r="G118" s="272">
        <v>1000</v>
      </c>
      <c r="H118" s="272">
        <v>1000</v>
      </c>
      <c r="I118" s="272">
        <v>1500</v>
      </c>
      <c r="J118" s="272">
        <v>1500</v>
      </c>
      <c r="K118" s="272">
        <v>1500</v>
      </c>
      <c r="L118" s="272">
        <v>1500</v>
      </c>
      <c r="M118" s="272">
        <v>1600</v>
      </c>
      <c r="N118" s="272">
        <v>1600</v>
      </c>
      <c r="O118" s="272">
        <v>1600</v>
      </c>
      <c r="P118" s="415"/>
    </row>
    <row r="119" spans="1:16" ht="12" customHeight="1" x14ac:dyDescent="0.25">
      <c r="A119" s="281"/>
      <c r="B119" s="165"/>
      <c r="C119" s="282"/>
      <c r="D119" s="283"/>
      <c r="E119" s="283"/>
      <c r="F119" s="283"/>
      <c r="G119" s="283"/>
      <c r="H119" s="284"/>
      <c r="I119" s="113"/>
      <c r="J119" s="113"/>
      <c r="K119" s="113"/>
      <c r="L119" s="113"/>
      <c r="M119" s="113"/>
      <c r="N119" s="113"/>
      <c r="O119" s="113"/>
    </row>
    <row r="120" spans="1:16" ht="12" customHeight="1" x14ac:dyDescent="0.25">
      <c r="A120" s="196"/>
      <c r="B120" s="165"/>
      <c r="C120" s="282"/>
      <c r="D120" s="283"/>
      <c r="E120" s="283"/>
      <c r="F120" s="283"/>
      <c r="G120" s="283"/>
      <c r="H120" s="113"/>
      <c r="I120" s="113"/>
      <c r="J120" s="113"/>
      <c r="K120" s="113"/>
      <c r="L120" s="113"/>
      <c r="M120" s="113"/>
      <c r="N120" s="113"/>
      <c r="O120" s="113"/>
    </row>
    <row r="121" spans="1:16" ht="139.5" customHeight="1" x14ac:dyDescent="0.25">
      <c r="A121" s="196"/>
      <c r="B121" s="165"/>
      <c r="C121" s="282"/>
      <c r="D121" s="283"/>
      <c r="E121" s="283"/>
      <c r="F121" s="283"/>
      <c r="G121" s="283"/>
      <c r="H121" s="113"/>
      <c r="I121" s="113"/>
      <c r="J121" s="113"/>
      <c r="K121" s="113"/>
      <c r="L121" s="113"/>
      <c r="M121" s="113"/>
      <c r="N121" s="113"/>
      <c r="O121" s="113"/>
    </row>
    <row r="122" spans="1:16" ht="17.25" customHeight="1" thickBot="1" x14ac:dyDescent="0.3">
      <c r="A122" s="196"/>
      <c r="B122" s="165"/>
      <c r="C122" s="282"/>
      <c r="D122" s="283"/>
      <c r="E122" s="283"/>
      <c r="F122" s="283"/>
      <c r="G122" s="283"/>
      <c r="H122" s="113"/>
      <c r="I122" s="113"/>
      <c r="J122" s="113"/>
      <c r="K122" s="113"/>
      <c r="L122" s="113"/>
      <c r="M122" s="113"/>
      <c r="N122" s="113"/>
      <c r="O122" s="113"/>
    </row>
    <row r="123" spans="1:16" ht="16.5" customHeight="1" x14ac:dyDescent="0.2">
      <c r="A123" s="818" t="s">
        <v>157</v>
      </c>
      <c r="B123" s="819"/>
      <c r="C123" s="285"/>
      <c r="D123" s="286" t="s">
        <v>82</v>
      </c>
      <c r="E123" s="286" t="s">
        <v>37</v>
      </c>
      <c r="F123" s="286" t="s">
        <v>98</v>
      </c>
      <c r="G123" s="286" t="s">
        <v>82</v>
      </c>
      <c r="H123" s="286" t="s">
        <v>81</v>
      </c>
      <c r="I123" s="286" t="s">
        <v>81</v>
      </c>
      <c r="J123" s="479" t="s">
        <v>81</v>
      </c>
      <c r="K123" s="55" t="s">
        <v>11</v>
      </c>
      <c r="L123" s="55" t="s">
        <v>37</v>
      </c>
      <c r="M123" s="55" t="s">
        <v>82</v>
      </c>
      <c r="N123" s="55" t="s">
        <v>11</v>
      </c>
      <c r="O123" s="55" t="s">
        <v>11</v>
      </c>
    </row>
    <row r="124" spans="1:16" ht="13.5" thickBot="1" x14ac:dyDescent="0.25">
      <c r="A124" s="820"/>
      <c r="B124" s="821"/>
      <c r="C124" s="287"/>
      <c r="D124" s="288" t="s">
        <v>3</v>
      </c>
      <c r="E124" s="288" t="s">
        <v>3</v>
      </c>
      <c r="F124" s="288" t="s">
        <v>99</v>
      </c>
      <c r="G124" s="288" t="s">
        <v>3</v>
      </c>
      <c r="H124" s="288" t="s">
        <v>4</v>
      </c>
      <c r="I124" s="288" t="s">
        <v>5</v>
      </c>
      <c r="J124" s="480" t="s">
        <v>6</v>
      </c>
      <c r="K124" s="59" t="s">
        <v>7</v>
      </c>
      <c r="L124" s="57">
        <v>2018</v>
      </c>
      <c r="M124" s="57" t="s">
        <v>269</v>
      </c>
      <c r="N124" s="57" t="s">
        <v>277</v>
      </c>
      <c r="O124" s="59" t="s">
        <v>281</v>
      </c>
    </row>
    <row r="125" spans="1:16" ht="15.75" x14ac:dyDescent="0.25">
      <c r="A125" s="88">
        <v>610</v>
      </c>
      <c r="B125" s="208" t="s">
        <v>86</v>
      </c>
      <c r="C125" s="447">
        <v>2300</v>
      </c>
      <c r="D125" s="64">
        <v>8000</v>
      </c>
      <c r="E125" s="171">
        <v>8000</v>
      </c>
      <c r="F125" s="64">
        <v>8000</v>
      </c>
      <c r="G125" s="171">
        <v>8000</v>
      </c>
      <c r="H125" s="67">
        <v>8443</v>
      </c>
      <c r="I125" s="67">
        <v>9155</v>
      </c>
      <c r="J125" s="67">
        <v>9990</v>
      </c>
      <c r="K125" s="452">
        <v>10500</v>
      </c>
      <c r="L125" s="67">
        <v>10500</v>
      </c>
      <c r="M125" s="67">
        <v>11550</v>
      </c>
      <c r="N125" s="68">
        <v>13000</v>
      </c>
      <c r="O125" s="68">
        <v>13500</v>
      </c>
    </row>
    <row r="126" spans="1:16" ht="15.75" x14ac:dyDescent="0.25">
      <c r="A126" s="69">
        <v>620</v>
      </c>
      <c r="B126" s="70" t="s">
        <v>87</v>
      </c>
      <c r="C126" s="448">
        <v>800</v>
      </c>
      <c r="D126" s="72">
        <v>3000</v>
      </c>
      <c r="E126" s="155">
        <v>3000</v>
      </c>
      <c r="F126" s="72">
        <v>3000</v>
      </c>
      <c r="G126" s="155">
        <v>3000</v>
      </c>
      <c r="H126" s="73">
        <v>2522</v>
      </c>
      <c r="I126" s="73">
        <v>2861</v>
      </c>
      <c r="J126" s="73">
        <v>3397</v>
      </c>
      <c r="K126" s="155">
        <v>3450</v>
      </c>
      <c r="L126" s="73">
        <v>3450</v>
      </c>
      <c r="M126" s="73">
        <v>3985</v>
      </c>
      <c r="N126" s="72">
        <v>4200</v>
      </c>
      <c r="O126" s="72">
        <v>4350</v>
      </c>
    </row>
    <row r="127" spans="1:16" ht="15.75" x14ac:dyDescent="0.25">
      <c r="A127" s="476">
        <v>630</v>
      </c>
      <c r="B127" s="477" t="s">
        <v>88</v>
      </c>
      <c r="C127" s="446">
        <v>1348.6</v>
      </c>
      <c r="D127" s="432">
        <v>10000</v>
      </c>
      <c r="E127" s="436">
        <v>10000</v>
      </c>
      <c r="F127" s="432">
        <v>13000</v>
      </c>
      <c r="G127" s="436">
        <v>13000</v>
      </c>
      <c r="H127" s="73">
        <v>2263</v>
      </c>
      <c r="I127" s="73">
        <v>868</v>
      </c>
      <c r="J127" s="73">
        <v>1015</v>
      </c>
      <c r="K127" s="155">
        <v>3000</v>
      </c>
      <c r="L127" s="73">
        <v>1500</v>
      </c>
      <c r="M127" s="73">
        <v>1500</v>
      </c>
      <c r="N127" s="72">
        <v>1500</v>
      </c>
      <c r="O127" s="72">
        <v>1500</v>
      </c>
    </row>
    <row r="128" spans="1:16" ht="16.5" thickBot="1" x14ac:dyDescent="0.3">
      <c r="A128" s="81">
        <v>64</v>
      </c>
      <c r="B128" s="277" t="s">
        <v>89</v>
      </c>
      <c r="C128" s="146"/>
      <c r="D128" s="449"/>
      <c r="E128" s="450"/>
      <c r="F128" s="449"/>
      <c r="G128" s="450"/>
      <c r="H128" s="79">
        <v>106</v>
      </c>
      <c r="I128" s="79"/>
      <c r="J128" s="77"/>
      <c r="K128" s="78">
        <v>100</v>
      </c>
      <c r="L128" s="79"/>
      <c r="M128" s="79">
        <v>100</v>
      </c>
      <c r="N128" s="206">
        <v>100</v>
      </c>
      <c r="O128" s="206">
        <v>100</v>
      </c>
    </row>
    <row r="129" spans="1:17" ht="16.5" thickBot="1" x14ac:dyDescent="0.3">
      <c r="A129" s="289"/>
      <c r="B129" s="269" t="s">
        <v>158</v>
      </c>
      <c r="C129" s="270">
        <f>C125+C126+C127</f>
        <v>4448.6000000000004</v>
      </c>
      <c r="D129" s="271">
        <f>D125+D126+D127</f>
        <v>21000</v>
      </c>
      <c r="E129" s="271">
        <f>E125+E126+E127</f>
        <v>21000</v>
      </c>
      <c r="F129" s="271">
        <f>F125+F126+F127</f>
        <v>24000</v>
      </c>
      <c r="G129" s="271">
        <f>G125+G126+G127</f>
        <v>24000</v>
      </c>
      <c r="H129" s="495">
        <f>SUM(H125:H128)</f>
        <v>13334</v>
      </c>
      <c r="I129" s="495">
        <f>SUM(I125:I127)</f>
        <v>12884</v>
      </c>
      <c r="J129" s="495">
        <f t="shared" ref="J129:O129" si="33">SUM(J125:J128)</f>
        <v>14402</v>
      </c>
      <c r="K129" s="516">
        <f t="shared" si="33"/>
        <v>17050</v>
      </c>
      <c r="L129" s="496">
        <f t="shared" si="33"/>
        <v>15450</v>
      </c>
      <c r="M129" s="496">
        <f t="shared" si="33"/>
        <v>17135</v>
      </c>
      <c r="N129" s="495">
        <f t="shared" si="33"/>
        <v>18800</v>
      </c>
      <c r="O129" s="495">
        <f t="shared" si="33"/>
        <v>19450</v>
      </c>
    </row>
    <row r="130" spans="1:17" ht="13.5" thickBot="1" x14ac:dyDescent="0.25">
      <c r="A130" s="809" t="s">
        <v>159</v>
      </c>
      <c r="B130" s="810"/>
      <c r="C130" s="810"/>
      <c r="D130" s="810"/>
      <c r="E130" s="810"/>
      <c r="F130" s="810"/>
      <c r="G130" s="810"/>
      <c r="H130" s="810"/>
      <c r="I130" s="810"/>
      <c r="J130" s="810"/>
      <c r="K130" s="810"/>
      <c r="L130" s="810"/>
      <c r="M130" s="810"/>
      <c r="N130" s="810"/>
      <c r="O130" s="811"/>
    </row>
    <row r="131" spans="1:17" ht="16.5" thickBot="1" x14ac:dyDescent="0.3">
      <c r="A131" s="239">
        <v>640</v>
      </c>
      <c r="B131" s="240" t="s">
        <v>89</v>
      </c>
      <c r="C131" s="290">
        <v>2700</v>
      </c>
      <c r="D131" s="291">
        <v>4000</v>
      </c>
      <c r="E131" s="291">
        <v>4000</v>
      </c>
      <c r="F131" s="291">
        <v>4000</v>
      </c>
      <c r="G131" s="291">
        <v>4000</v>
      </c>
      <c r="H131" s="494">
        <v>4000</v>
      </c>
      <c r="I131" s="494">
        <v>4000</v>
      </c>
      <c r="J131" s="494">
        <v>6000</v>
      </c>
      <c r="K131" s="494">
        <v>6000</v>
      </c>
      <c r="L131" s="494">
        <v>6000</v>
      </c>
      <c r="M131" s="494">
        <v>6000</v>
      </c>
      <c r="N131" s="494">
        <v>6000</v>
      </c>
      <c r="O131" s="494">
        <v>6000</v>
      </c>
    </row>
    <row r="132" spans="1:17" ht="13.5" thickBot="1" x14ac:dyDescent="0.25">
      <c r="A132" s="815" t="s">
        <v>160</v>
      </c>
      <c r="B132" s="816"/>
      <c r="C132" s="816"/>
      <c r="D132" s="816"/>
      <c r="E132" s="816"/>
      <c r="F132" s="816"/>
      <c r="G132" s="816"/>
      <c r="H132" s="816"/>
      <c r="I132" s="816"/>
      <c r="J132" s="816"/>
      <c r="K132" s="816"/>
      <c r="L132" s="816"/>
      <c r="M132" s="816"/>
      <c r="N132" s="816"/>
      <c r="O132" s="817"/>
    </row>
    <row r="133" spans="1:17" ht="16.5" thickBot="1" x14ac:dyDescent="0.3">
      <c r="A133" s="239">
        <v>640</v>
      </c>
      <c r="B133" s="240" t="s">
        <v>89</v>
      </c>
      <c r="C133" s="290">
        <v>10000</v>
      </c>
      <c r="D133" s="291">
        <v>10000</v>
      </c>
      <c r="E133" s="291">
        <v>10000</v>
      </c>
      <c r="F133" s="291">
        <v>10000</v>
      </c>
      <c r="G133" s="291">
        <v>10000</v>
      </c>
      <c r="H133" s="494">
        <v>10000</v>
      </c>
      <c r="I133" s="494">
        <v>8000</v>
      </c>
      <c r="J133" s="494">
        <v>12000</v>
      </c>
      <c r="K133" s="494">
        <v>10000</v>
      </c>
      <c r="L133" s="494">
        <v>10000</v>
      </c>
      <c r="M133" s="494">
        <v>8000</v>
      </c>
      <c r="N133" s="494">
        <v>0</v>
      </c>
      <c r="O133" s="494">
        <v>0</v>
      </c>
    </row>
    <row r="134" spans="1:17" ht="13.5" thickBot="1" x14ac:dyDescent="0.25">
      <c r="A134" s="809" t="s">
        <v>161</v>
      </c>
      <c r="B134" s="810"/>
      <c r="C134" s="810"/>
      <c r="D134" s="810"/>
      <c r="E134" s="810"/>
      <c r="F134" s="810"/>
      <c r="G134" s="810"/>
      <c r="H134" s="810"/>
      <c r="I134" s="810"/>
      <c r="J134" s="810"/>
      <c r="K134" s="810"/>
      <c r="L134" s="810"/>
      <c r="M134" s="810"/>
      <c r="N134" s="810"/>
      <c r="O134" s="811"/>
    </row>
    <row r="135" spans="1:17" ht="16.5" thickBot="1" x14ac:dyDescent="0.3">
      <c r="A135" s="81">
        <v>640</v>
      </c>
      <c r="B135" s="277" t="s">
        <v>162</v>
      </c>
      <c r="C135" s="278">
        <v>6000</v>
      </c>
      <c r="D135" s="292">
        <v>6000</v>
      </c>
      <c r="E135" s="292">
        <v>6000</v>
      </c>
      <c r="F135" s="292">
        <v>6000</v>
      </c>
      <c r="G135" s="292">
        <v>6000</v>
      </c>
      <c r="H135" s="495">
        <v>6000</v>
      </c>
      <c r="I135" s="495">
        <v>6000</v>
      </c>
      <c r="J135" s="495">
        <v>6000</v>
      </c>
      <c r="K135" s="495">
        <v>6000</v>
      </c>
      <c r="L135" s="495">
        <v>6000</v>
      </c>
      <c r="M135" s="495">
        <v>6000</v>
      </c>
      <c r="N135" s="495">
        <v>6000</v>
      </c>
      <c r="O135" s="495">
        <v>6000</v>
      </c>
    </row>
    <row r="136" spans="1:17" ht="13.5" thickBot="1" x14ac:dyDescent="0.25">
      <c r="A136" s="809" t="s">
        <v>163</v>
      </c>
      <c r="B136" s="810"/>
      <c r="C136" s="810"/>
      <c r="D136" s="810"/>
      <c r="E136" s="810"/>
      <c r="F136" s="810"/>
      <c r="G136" s="810"/>
      <c r="H136" s="810"/>
      <c r="I136" s="810"/>
      <c r="J136" s="810"/>
      <c r="K136" s="810"/>
      <c r="L136" s="810"/>
      <c r="M136" s="810"/>
      <c r="N136" s="810"/>
      <c r="O136" s="811"/>
      <c r="Q136" s="3"/>
    </row>
    <row r="137" spans="1:17" ht="16.5" thickBot="1" x14ac:dyDescent="0.3">
      <c r="A137" s="714">
        <v>640</v>
      </c>
      <c r="B137" s="213" t="s">
        <v>89</v>
      </c>
      <c r="C137" s="278"/>
      <c r="D137" s="292"/>
      <c r="E137" s="292"/>
      <c r="F137" s="271"/>
      <c r="G137" s="271"/>
      <c r="H137" s="271">
        <v>1500</v>
      </c>
      <c r="I137" s="271">
        <v>2000</v>
      </c>
      <c r="J137" s="271">
        <v>2000</v>
      </c>
      <c r="K137" s="271">
        <v>2000</v>
      </c>
      <c r="L137" s="271">
        <v>2000</v>
      </c>
      <c r="M137" s="271">
        <v>3000</v>
      </c>
      <c r="N137" s="271">
        <v>3000</v>
      </c>
      <c r="O137" s="271">
        <v>3000</v>
      </c>
    </row>
    <row r="138" spans="1:17" ht="13.5" thickBot="1" x14ac:dyDescent="0.25">
      <c r="A138" s="837" t="s">
        <v>279</v>
      </c>
      <c r="B138" s="838"/>
      <c r="C138" s="838"/>
      <c r="D138" s="838"/>
      <c r="E138" s="838"/>
      <c r="F138" s="838"/>
      <c r="G138" s="838"/>
      <c r="H138" s="838"/>
      <c r="I138" s="838"/>
      <c r="J138" s="838"/>
      <c r="K138" s="838"/>
      <c r="L138" s="838"/>
      <c r="M138" s="838"/>
      <c r="N138" s="838"/>
      <c r="O138" s="839"/>
    </row>
    <row r="139" spans="1:17" ht="16.5" thickBot="1" x14ac:dyDescent="0.3">
      <c r="A139" s="96">
        <v>640</v>
      </c>
      <c r="B139" s="213" t="s">
        <v>89</v>
      </c>
      <c r="C139" s="278"/>
      <c r="D139" s="292"/>
      <c r="E139" s="292"/>
      <c r="F139" s="271"/>
      <c r="G139" s="271"/>
      <c r="H139" s="495">
        <v>0</v>
      </c>
      <c r="I139" s="495">
        <v>0</v>
      </c>
      <c r="J139" s="495"/>
      <c r="K139" s="495">
        <v>8000</v>
      </c>
      <c r="L139" s="495">
        <v>8000</v>
      </c>
      <c r="M139" s="495">
        <v>0</v>
      </c>
      <c r="N139" s="495">
        <v>0</v>
      </c>
      <c r="O139" s="495">
        <v>0</v>
      </c>
    </row>
    <row r="140" spans="1:17" ht="16.5" thickBot="1" x14ac:dyDescent="0.3">
      <c r="A140" s="221"/>
      <c r="B140" s="260"/>
      <c r="C140" s="278"/>
      <c r="D140" s="292"/>
      <c r="E140" s="292"/>
      <c r="F140" s="271"/>
      <c r="G140" s="271"/>
      <c r="H140" s="271"/>
      <c r="I140" s="271"/>
      <c r="J140" s="271"/>
      <c r="K140" s="271"/>
      <c r="L140" s="271"/>
      <c r="M140" s="271"/>
      <c r="N140" s="271"/>
      <c r="O140" s="271"/>
    </row>
    <row r="141" spans="1:17" ht="15.75" x14ac:dyDescent="0.25">
      <c r="A141" s="96">
        <v>640</v>
      </c>
      <c r="B141" s="294" t="s">
        <v>164</v>
      </c>
      <c r="C141" s="295"/>
      <c r="D141" s="293"/>
      <c r="E141" s="293"/>
      <c r="F141" s="296"/>
      <c r="G141" s="296"/>
      <c r="H141" s="492">
        <f>SUM(H105+H108+H110+H112+H114+H116+H118+H137)</f>
        <v>192660</v>
      </c>
      <c r="I141" s="493">
        <v>174000</v>
      </c>
      <c r="J141" s="493">
        <f>SUM(J105+J108+J110+J112+J114+J116+J118+J137)</f>
        <v>181100</v>
      </c>
      <c r="K141" s="493">
        <v>184100</v>
      </c>
      <c r="L141" s="493">
        <v>184100</v>
      </c>
      <c r="M141" s="493">
        <f>SUM(M105+M108+M110+M112+M114+M116+M118+M137)</f>
        <v>186400</v>
      </c>
      <c r="N141" s="493">
        <f>SUM(N105+N108+N110+N112+N114+N116+N118+N137)</f>
        <v>186400</v>
      </c>
      <c r="O141" s="493">
        <f>SUM(O105+O108+O110+O112+O114+O116+O118+O137)</f>
        <v>186400</v>
      </c>
    </row>
    <row r="142" spans="1:17" ht="16.5" thickBot="1" x14ac:dyDescent="0.3">
      <c r="A142" s="96"/>
      <c r="B142" s="205"/>
      <c r="C142" s="297"/>
      <c r="D142" s="298"/>
      <c r="E142" s="298"/>
      <c r="F142" s="298">
        <v>1201</v>
      </c>
      <c r="G142" s="298">
        <v>1202</v>
      </c>
      <c r="H142" s="298"/>
      <c r="I142" s="298"/>
      <c r="J142" s="298"/>
      <c r="K142" s="298"/>
      <c r="L142" s="298"/>
      <c r="M142" s="298"/>
      <c r="N142" s="298"/>
      <c r="O142" s="298"/>
    </row>
    <row r="143" spans="1:17" ht="16.5" thickBot="1" x14ac:dyDescent="0.3">
      <c r="A143" s="289"/>
      <c r="B143" s="149" t="s">
        <v>165</v>
      </c>
      <c r="C143" s="83" t="e">
        <f>C105+C108+C110+C112+C114+C116+C118+C129+C131+C133+C135+C142</f>
        <v>#REF!</v>
      </c>
      <c r="D143" s="207" t="e">
        <f>D105+D108+D110+D112+D114+D116+D118+D129+D131+D133+D135+D142</f>
        <v>#REF!</v>
      </c>
      <c r="E143" s="207" t="e">
        <f>E105+E108+E110+E112+E114+E116+E118+E129+E131+E133+E135+E142</f>
        <v>#REF!</v>
      </c>
      <c r="F143" s="207" t="e">
        <f>F105+F108+F110+F112+F114+F116+F118+F129+F131+F133+F135+F142</f>
        <v>#REF!</v>
      </c>
      <c r="G143" s="207" t="e">
        <f>G105+G108+G110+G112+G114+G116+G118+G129+G131+G133+G135+G142</f>
        <v>#REF!</v>
      </c>
      <c r="H143" s="207">
        <f>SUM(H129+H131+H133+H135+H141)</f>
        <v>225994</v>
      </c>
      <c r="I143" s="207">
        <f>SUM(I105+I108+I110+I112+I114+I116+I118+I129+I131+I133+I135+I137)</f>
        <v>204884</v>
      </c>
      <c r="J143" s="207">
        <f>SUM(J129+J131+J133+J135+J141)</f>
        <v>219502</v>
      </c>
      <c r="K143" s="207">
        <f>SUM(K129+K131+K133+K135+K139+K140+K141)</f>
        <v>231150</v>
      </c>
      <c r="L143" s="207">
        <f>SUM(L129+L131+L133+L135+L139+L141)</f>
        <v>229550</v>
      </c>
      <c r="M143" s="207">
        <f>SUM(M129+M131+M133+M135+M139+M140+M141)</f>
        <v>223535</v>
      </c>
      <c r="N143" s="207">
        <f>SUM(N129+N131+N133+N135+N139+N141)</f>
        <v>217200</v>
      </c>
      <c r="O143" s="207">
        <f>SUM(O129+O131+O133+O135+O139+O141)</f>
        <v>217850</v>
      </c>
    </row>
    <row r="144" spans="1:17" ht="15.75" customHeight="1" x14ac:dyDescent="0.2">
      <c r="A144" s="826" t="s">
        <v>166</v>
      </c>
      <c r="B144" s="828" t="s">
        <v>167</v>
      </c>
      <c r="C144" s="829"/>
      <c r="D144" s="829"/>
      <c r="E144" s="829"/>
      <c r="F144" s="829"/>
      <c r="G144" s="829"/>
      <c r="H144" s="829"/>
      <c r="I144" s="829"/>
      <c r="J144" s="829"/>
      <c r="K144" s="829"/>
      <c r="L144" s="829"/>
      <c r="M144" s="829"/>
      <c r="N144" s="829"/>
      <c r="O144" s="830"/>
    </row>
    <row r="145" spans="1:15" ht="13.5" thickBot="1" x14ac:dyDescent="0.25">
      <c r="A145" s="827"/>
      <c r="B145" s="831"/>
      <c r="C145" s="832"/>
      <c r="D145" s="832"/>
      <c r="E145" s="832"/>
      <c r="F145" s="832"/>
      <c r="G145" s="832"/>
      <c r="H145" s="832"/>
      <c r="I145" s="832"/>
      <c r="J145" s="832"/>
      <c r="K145" s="832"/>
      <c r="L145" s="832"/>
      <c r="M145" s="832"/>
      <c r="N145" s="832"/>
      <c r="O145" s="833"/>
    </row>
    <row r="146" spans="1:15" ht="15.75" x14ac:dyDescent="0.25">
      <c r="A146" s="88">
        <v>630</v>
      </c>
      <c r="B146" s="208" t="s">
        <v>88</v>
      </c>
      <c r="C146" s="258">
        <v>648.09</v>
      </c>
      <c r="D146" s="64">
        <v>2500</v>
      </c>
      <c r="E146" s="64">
        <v>2500</v>
      </c>
      <c r="F146" s="64">
        <v>2500</v>
      </c>
      <c r="G146" s="64">
        <v>2500</v>
      </c>
      <c r="H146" s="68">
        <v>844</v>
      </c>
      <c r="I146" s="68">
        <v>620</v>
      </c>
      <c r="J146" s="68">
        <v>1027</v>
      </c>
      <c r="K146" s="68">
        <v>1500</v>
      </c>
      <c r="L146" s="68">
        <v>1500</v>
      </c>
      <c r="M146" s="68">
        <v>2500</v>
      </c>
      <c r="N146" s="68">
        <v>2500</v>
      </c>
      <c r="O146" s="68">
        <v>2500</v>
      </c>
    </row>
    <row r="147" spans="1:15" ht="16.5" thickBot="1" x14ac:dyDescent="0.3">
      <c r="A147" s="69">
        <v>640</v>
      </c>
      <c r="B147" s="205" t="s">
        <v>89</v>
      </c>
      <c r="C147" s="76"/>
      <c r="D147" s="206">
        <v>500</v>
      </c>
      <c r="E147" s="206">
        <v>500</v>
      </c>
      <c r="F147" s="206">
        <v>500</v>
      </c>
      <c r="G147" s="206">
        <v>500</v>
      </c>
      <c r="H147" s="206"/>
      <c r="I147" s="206">
        <v>0</v>
      </c>
      <c r="J147" s="206"/>
      <c r="K147" s="206">
        <v>1000</v>
      </c>
      <c r="L147" s="206">
        <v>1000</v>
      </c>
      <c r="M147" s="206">
        <v>1000</v>
      </c>
      <c r="N147" s="206">
        <v>1000</v>
      </c>
      <c r="O147" s="206">
        <v>1000</v>
      </c>
    </row>
    <row r="148" spans="1:15" ht="16.5" thickBot="1" x14ac:dyDescent="0.3">
      <c r="A148" s="69"/>
      <c r="B148" s="149" t="s">
        <v>168</v>
      </c>
      <c r="C148" s="83">
        <f>C146+C147</f>
        <v>648.09</v>
      </c>
      <c r="D148" s="207">
        <f>D146+D147</f>
        <v>3000</v>
      </c>
      <c r="E148" s="207">
        <f>E146+E147</f>
        <v>3000</v>
      </c>
      <c r="F148" s="207">
        <f>F146+F147</f>
        <v>3000</v>
      </c>
      <c r="G148" s="207">
        <f>G146+G147</f>
        <v>3000</v>
      </c>
      <c r="H148" s="207">
        <f t="shared" ref="H148:K148" si="34">SUM(H146:H147)</f>
        <v>844</v>
      </c>
      <c r="I148" s="207">
        <f t="shared" si="34"/>
        <v>620</v>
      </c>
      <c r="J148" s="207">
        <f>SUM(J146:J147)</f>
        <v>1027</v>
      </c>
      <c r="K148" s="207">
        <f t="shared" si="34"/>
        <v>2500</v>
      </c>
      <c r="L148" s="207">
        <f>SUM(L146:L147)</f>
        <v>2500</v>
      </c>
      <c r="M148" s="207">
        <f>SUM(M146:M147)</f>
        <v>3500</v>
      </c>
      <c r="N148" s="207">
        <f>SUM(N146:N147)</f>
        <v>3500</v>
      </c>
      <c r="O148" s="207">
        <f>SUM(O146:O147)</f>
        <v>3500</v>
      </c>
    </row>
    <row r="149" spans="1:15" ht="16.5" thickBot="1" x14ac:dyDescent="0.3">
      <c r="A149" s="96"/>
      <c r="B149" s="97" t="s">
        <v>169</v>
      </c>
      <c r="C149" s="299" t="e">
        <f>C102+C143+C148</f>
        <v>#REF!</v>
      </c>
      <c r="D149" s="300" t="e">
        <f t="shared" ref="D149:M149" si="35">SUM(D102+D143+D148)</f>
        <v>#REF!</v>
      </c>
      <c r="E149" s="300" t="e">
        <f t="shared" si="35"/>
        <v>#REF!</v>
      </c>
      <c r="F149" s="300" t="e">
        <f t="shared" si="35"/>
        <v>#REF!</v>
      </c>
      <c r="G149" s="300" t="e">
        <f t="shared" si="35"/>
        <v>#REF!</v>
      </c>
      <c r="H149" s="300">
        <f t="shared" si="35"/>
        <v>310473</v>
      </c>
      <c r="I149" s="300">
        <f t="shared" si="35"/>
        <v>292055</v>
      </c>
      <c r="J149" s="300">
        <f t="shared" si="35"/>
        <v>311440</v>
      </c>
      <c r="K149" s="300">
        <f t="shared" si="35"/>
        <v>357750</v>
      </c>
      <c r="L149" s="300">
        <f t="shared" si="35"/>
        <v>394050</v>
      </c>
      <c r="M149" s="300">
        <f t="shared" si="35"/>
        <v>349635</v>
      </c>
      <c r="N149" s="300">
        <f>SUM(N102+N143+N148)</f>
        <v>343300</v>
      </c>
      <c r="O149" s="300">
        <f>SUM(O102+O143+O148)</f>
        <v>345450</v>
      </c>
    </row>
    <row r="150" spans="1:15" ht="16.5" thickBot="1" x14ac:dyDescent="0.3">
      <c r="A150" s="96"/>
      <c r="B150" s="102" t="s">
        <v>170</v>
      </c>
      <c r="C150" s="301"/>
      <c r="D150" s="303">
        <v>17800</v>
      </c>
      <c r="E150" s="302">
        <v>24491</v>
      </c>
      <c r="F150" s="302">
        <v>29501</v>
      </c>
      <c r="G150" s="302">
        <v>29502</v>
      </c>
      <c r="H150" s="302">
        <v>4295</v>
      </c>
      <c r="I150" s="302">
        <v>57913</v>
      </c>
      <c r="J150" s="302">
        <v>19488</v>
      </c>
      <c r="K150" s="302">
        <v>125000</v>
      </c>
      <c r="L150" s="302">
        <v>32980</v>
      </c>
      <c r="M150" s="302">
        <v>179000</v>
      </c>
      <c r="N150" s="302">
        <v>140000</v>
      </c>
      <c r="O150" s="302">
        <v>150000</v>
      </c>
    </row>
    <row r="151" spans="1:15" ht="16.5" thickBot="1" x14ac:dyDescent="0.3">
      <c r="A151" s="189"/>
      <c r="B151" s="190" t="s">
        <v>171</v>
      </c>
      <c r="C151" s="304" t="e">
        <f>C149+C150</f>
        <v>#REF!</v>
      </c>
      <c r="D151" s="305" t="e">
        <f t="shared" ref="D151:G151" si="36">SUM(D149:D150)</f>
        <v>#REF!</v>
      </c>
      <c r="E151" s="305" t="e">
        <f t="shared" si="36"/>
        <v>#REF!</v>
      </c>
      <c r="F151" s="305" t="e">
        <f t="shared" si="36"/>
        <v>#REF!</v>
      </c>
      <c r="G151" s="305" t="e">
        <f t="shared" si="36"/>
        <v>#REF!</v>
      </c>
      <c r="H151" s="305">
        <f t="shared" ref="H151:K151" si="37">SUM(H149:H150)</f>
        <v>314768</v>
      </c>
      <c r="I151" s="305">
        <f t="shared" si="37"/>
        <v>349968</v>
      </c>
      <c r="J151" s="305">
        <f>SUM(J102+J143+J148+J150)</f>
        <v>330928</v>
      </c>
      <c r="K151" s="305">
        <f t="shared" si="37"/>
        <v>482750</v>
      </c>
      <c r="L151" s="305">
        <f>SUM(L149:L150)</f>
        <v>427030</v>
      </c>
      <c r="M151" s="305">
        <f>SUM(M149:M150)</f>
        <v>528635</v>
      </c>
      <c r="N151" s="305">
        <f>SUM(N149:N150)</f>
        <v>483300</v>
      </c>
      <c r="O151" s="305">
        <f>SUM(O149:O150)</f>
        <v>495450</v>
      </c>
    </row>
    <row r="152" spans="1:15" ht="10.5" customHeight="1" x14ac:dyDescent="0.25">
      <c r="A152" s="196"/>
      <c r="B152" s="142"/>
      <c r="C152" s="306"/>
      <c r="D152" s="307"/>
      <c r="E152" s="307"/>
      <c r="F152" s="307"/>
      <c r="G152" s="307"/>
      <c r="H152" s="307"/>
      <c r="I152" s="307"/>
      <c r="J152" s="307"/>
      <c r="K152" s="307"/>
      <c r="L152" s="307"/>
      <c r="M152" s="307"/>
      <c r="N152" s="307"/>
      <c r="O152" s="307"/>
    </row>
    <row r="153" spans="1:15" ht="35.25" customHeight="1" x14ac:dyDescent="0.25">
      <c r="A153" s="196"/>
      <c r="B153" s="142"/>
      <c r="C153" s="306"/>
      <c r="D153" s="307"/>
      <c r="E153" s="307"/>
      <c r="F153" s="307"/>
      <c r="G153" s="307"/>
      <c r="H153" s="307"/>
      <c r="I153" s="307"/>
      <c r="J153" s="307"/>
      <c r="K153" s="307"/>
      <c r="L153" s="307"/>
      <c r="M153" s="307"/>
      <c r="N153" s="307"/>
      <c r="O153" s="307"/>
    </row>
    <row r="154" spans="1:15" ht="12" customHeight="1" thickBot="1" x14ac:dyDescent="0.25">
      <c r="A154" s="7"/>
      <c r="C154" s="112"/>
    </row>
    <row r="155" spans="1:15" ht="16.5" customHeight="1" x14ac:dyDescent="0.2">
      <c r="A155" s="803" t="s">
        <v>172</v>
      </c>
      <c r="B155" s="804"/>
      <c r="C155" s="53" t="s">
        <v>81</v>
      </c>
      <c r="D155" s="54" t="s">
        <v>82</v>
      </c>
      <c r="E155" s="54" t="s">
        <v>37</v>
      </c>
      <c r="F155" s="55" t="s">
        <v>98</v>
      </c>
      <c r="G155" s="54" t="s">
        <v>82</v>
      </c>
      <c r="H155" s="54" t="s">
        <v>81</v>
      </c>
      <c r="I155" s="55" t="s">
        <v>81</v>
      </c>
      <c r="J155" s="55" t="s">
        <v>81</v>
      </c>
      <c r="K155" s="55" t="s">
        <v>11</v>
      </c>
      <c r="L155" s="55" t="s">
        <v>37</v>
      </c>
      <c r="M155" s="55" t="s">
        <v>11</v>
      </c>
      <c r="N155" s="55" t="s">
        <v>11</v>
      </c>
      <c r="O155" s="55" t="s">
        <v>11</v>
      </c>
    </row>
    <row r="156" spans="1:15" ht="13.5" thickBot="1" x14ac:dyDescent="0.25">
      <c r="A156" s="807"/>
      <c r="B156" s="808"/>
      <c r="C156" s="148" t="s">
        <v>83</v>
      </c>
      <c r="D156" s="58" t="s">
        <v>3</v>
      </c>
      <c r="E156" s="57" t="s">
        <v>3</v>
      </c>
      <c r="F156" s="57" t="s">
        <v>99</v>
      </c>
      <c r="G156" s="58" t="s">
        <v>3</v>
      </c>
      <c r="H156" s="59" t="s">
        <v>4</v>
      </c>
      <c r="I156" s="59" t="s">
        <v>5</v>
      </c>
      <c r="J156" s="59" t="s">
        <v>6</v>
      </c>
      <c r="K156" s="59" t="s">
        <v>7</v>
      </c>
      <c r="L156" s="59" t="s">
        <v>7</v>
      </c>
      <c r="M156" s="59" t="s">
        <v>269</v>
      </c>
      <c r="N156" s="59" t="s">
        <v>277</v>
      </c>
      <c r="O156" s="59" t="s">
        <v>281</v>
      </c>
    </row>
    <row r="157" spans="1:15" ht="16.5" thickBot="1" x14ac:dyDescent="0.3">
      <c r="A157" s="60" t="s">
        <v>173</v>
      </c>
      <c r="B157" s="834" t="s">
        <v>174</v>
      </c>
      <c r="C157" s="835"/>
      <c r="D157" s="835"/>
      <c r="E157" s="835"/>
      <c r="F157" s="835"/>
      <c r="G157" s="835"/>
      <c r="H157" s="835"/>
      <c r="I157" s="835"/>
      <c r="J157" s="835"/>
      <c r="K157" s="835"/>
      <c r="L157" s="835"/>
      <c r="M157" s="835"/>
      <c r="N157" s="835"/>
      <c r="O157" s="836"/>
    </row>
    <row r="158" spans="1:15" ht="16.5" thickBot="1" x14ac:dyDescent="0.3">
      <c r="A158" s="200">
        <v>620</v>
      </c>
      <c r="B158" s="260" t="s">
        <v>87</v>
      </c>
      <c r="C158" s="148"/>
      <c r="D158" s="250">
        <v>200</v>
      </c>
      <c r="E158" s="251">
        <v>150</v>
      </c>
      <c r="F158" s="251">
        <v>250</v>
      </c>
      <c r="G158" s="251">
        <v>250</v>
      </c>
      <c r="H158" s="93">
        <v>219</v>
      </c>
      <c r="I158" s="93">
        <v>220</v>
      </c>
      <c r="J158" s="93">
        <v>293</v>
      </c>
      <c r="K158" s="93">
        <v>350</v>
      </c>
      <c r="L158" s="93">
        <v>75</v>
      </c>
      <c r="M158" s="93">
        <v>300</v>
      </c>
      <c r="N158" s="93">
        <v>300</v>
      </c>
      <c r="O158" s="93">
        <v>300</v>
      </c>
    </row>
    <row r="159" spans="1:15" ht="16.5" thickBot="1" x14ac:dyDescent="0.3">
      <c r="A159" s="88">
        <v>630</v>
      </c>
      <c r="B159" s="240" t="s">
        <v>175</v>
      </c>
      <c r="C159" s="53">
        <v>2159</v>
      </c>
      <c r="D159" s="215">
        <v>2900</v>
      </c>
      <c r="E159" s="216">
        <v>4050</v>
      </c>
      <c r="F159" s="216">
        <v>3980</v>
      </c>
      <c r="G159" s="216">
        <v>3980</v>
      </c>
      <c r="H159" s="216">
        <v>4520</v>
      </c>
      <c r="I159" s="216">
        <v>5366</v>
      </c>
      <c r="J159" s="216">
        <v>8041</v>
      </c>
      <c r="K159" s="216">
        <v>14000</v>
      </c>
      <c r="L159" s="216">
        <v>7500</v>
      </c>
      <c r="M159" s="216">
        <v>10000</v>
      </c>
      <c r="N159" s="216">
        <v>5000</v>
      </c>
      <c r="O159" s="216">
        <v>5000</v>
      </c>
    </row>
    <row r="160" spans="1:15" ht="16.5" thickBot="1" x14ac:dyDescent="0.3">
      <c r="A160" s="189">
        <v>820</v>
      </c>
      <c r="B160" s="149" t="s">
        <v>176</v>
      </c>
      <c r="C160" s="83">
        <f>C159</f>
        <v>2159</v>
      </c>
      <c r="D160" s="207">
        <f>D159</f>
        <v>2900</v>
      </c>
      <c r="E160" s="207">
        <f>E159</f>
        <v>4050</v>
      </c>
      <c r="F160" s="207">
        <f>F158+F159</f>
        <v>4230</v>
      </c>
      <c r="G160" s="207">
        <f>G158+G159</f>
        <v>4230</v>
      </c>
      <c r="H160" s="207">
        <f t="shared" ref="H160:K160" si="38">SUM(H158:H159)</f>
        <v>4739</v>
      </c>
      <c r="I160" s="207">
        <f t="shared" si="38"/>
        <v>5586</v>
      </c>
      <c r="J160" s="207">
        <f>SUM(J158:J159)</f>
        <v>8334</v>
      </c>
      <c r="K160" s="207">
        <f t="shared" si="38"/>
        <v>14350</v>
      </c>
      <c r="L160" s="207">
        <f>SUM(L158:L159)</f>
        <v>7575</v>
      </c>
      <c r="M160" s="207">
        <f>SUM(M158:M159)</f>
        <v>10300</v>
      </c>
      <c r="N160" s="207">
        <f>SUM(N158:N159)</f>
        <v>5300</v>
      </c>
      <c r="O160" s="207">
        <f>SUM(O158:O159)</f>
        <v>5300</v>
      </c>
    </row>
    <row r="161" spans="1:15" ht="16.5" thickBot="1" x14ac:dyDescent="0.3">
      <c r="A161" s="308" t="s">
        <v>177</v>
      </c>
      <c r="B161" s="796" t="s">
        <v>178</v>
      </c>
      <c r="C161" s="797"/>
      <c r="D161" s="797"/>
      <c r="E161" s="797"/>
      <c r="F161" s="797"/>
      <c r="G161" s="797"/>
      <c r="H161" s="797"/>
      <c r="I161" s="797"/>
      <c r="J161" s="797"/>
      <c r="K161" s="797"/>
      <c r="L161" s="797"/>
      <c r="M161" s="797"/>
      <c r="N161" s="797"/>
      <c r="O161" s="798"/>
    </row>
    <row r="162" spans="1:15" ht="15.75" x14ac:dyDescent="0.25">
      <c r="A162" s="200">
        <v>620</v>
      </c>
      <c r="B162" s="257" t="s">
        <v>87</v>
      </c>
      <c r="C162" s="258"/>
      <c r="D162" s="65"/>
      <c r="E162" s="65"/>
      <c r="F162" s="65">
        <v>850</v>
      </c>
      <c r="G162" s="65">
        <v>850</v>
      </c>
      <c r="H162" s="65">
        <v>437</v>
      </c>
      <c r="I162" s="65">
        <v>277</v>
      </c>
      <c r="J162" s="65">
        <v>500</v>
      </c>
      <c r="K162" s="65">
        <v>500</v>
      </c>
      <c r="L162" s="65">
        <v>800</v>
      </c>
      <c r="M162" s="65">
        <v>800</v>
      </c>
      <c r="N162" s="65">
        <v>800</v>
      </c>
      <c r="O162" s="65">
        <v>800</v>
      </c>
    </row>
    <row r="163" spans="1:15" ht="16.5" thickBot="1" x14ac:dyDescent="0.3">
      <c r="A163" s="96">
        <v>630</v>
      </c>
      <c r="B163" s="209" t="s">
        <v>88</v>
      </c>
      <c r="C163" s="76">
        <v>17496.87</v>
      </c>
      <c r="D163" s="77">
        <v>20000</v>
      </c>
      <c r="E163" s="77">
        <v>22000</v>
      </c>
      <c r="F163" s="77">
        <v>21100</v>
      </c>
      <c r="G163" s="77">
        <v>21100</v>
      </c>
      <c r="H163" s="77">
        <v>24365</v>
      </c>
      <c r="I163" s="77">
        <v>29737</v>
      </c>
      <c r="J163" s="77">
        <v>30468</v>
      </c>
      <c r="K163" s="77">
        <v>35000</v>
      </c>
      <c r="L163" s="77">
        <v>35000</v>
      </c>
      <c r="M163" s="77">
        <v>35000</v>
      </c>
      <c r="N163" s="77">
        <v>35000</v>
      </c>
      <c r="O163" s="77">
        <v>35000</v>
      </c>
    </row>
    <row r="164" spans="1:15" ht="15.75" x14ac:dyDescent="0.25">
      <c r="A164" s="200">
        <v>640</v>
      </c>
      <c r="B164" s="201" t="s">
        <v>179</v>
      </c>
      <c r="C164" s="451">
        <v>1000</v>
      </c>
      <c r="D164" s="68">
        <v>4200</v>
      </c>
      <c r="E164" s="452">
        <v>4200</v>
      </c>
      <c r="F164" s="68">
        <v>5000</v>
      </c>
      <c r="G164" s="452">
        <v>5000</v>
      </c>
      <c r="H164" s="67">
        <v>5890</v>
      </c>
      <c r="I164" s="67">
        <v>5000</v>
      </c>
      <c r="J164" s="67">
        <v>7760</v>
      </c>
      <c r="K164" s="67">
        <v>7360</v>
      </c>
      <c r="L164" s="67">
        <v>7360</v>
      </c>
      <c r="M164" s="67">
        <v>7560</v>
      </c>
      <c r="N164" s="67">
        <v>7560</v>
      </c>
      <c r="O164" s="67">
        <v>7560</v>
      </c>
    </row>
    <row r="165" spans="1:15" ht="15.75" x14ac:dyDescent="0.25">
      <c r="A165" s="81">
        <v>640</v>
      </c>
      <c r="B165" s="277" t="s">
        <v>275</v>
      </c>
      <c r="C165" s="146"/>
      <c r="D165" s="432"/>
      <c r="E165" s="436"/>
      <c r="F165" s="432"/>
      <c r="G165" s="436"/>
      <c r="H165" s="73"/>
      <c r="I165" s="73">
        <v>2500</v>
      </c>
      <c r="J165" s="73">
        <v>2500</v>
      </c>
      <c r="K165" s="73">
        <v>2000</v>
      </c>
      <c r="L165" s="73">
        <v>2000</v>
      </c>
      <c r="M165" s="73">
        <v>1500</v>
      </c>
      <c r="N165" s="73">
        <v>1500</v>
      </c>
      <c r="O165" s="73">
        <v>1500</v>
      </c>
    </row>
    <row r="166" spans="1:15" ht="15.75" x14ac:dyDescent="0.25">
      <c r="A166" s="81">
        <v>640</v>
      </c>
      <c r="B166" s="277" t="s">
        <v>180</v>
      </c>
      <c r="C166" s="146"/>
      <c r="D166" s="432"/>
      <c r="E166" s="436"/>
      <c r="F166" s="432"/>
      <c r="G166" s="436"/>
      <c r="H166" s="73"/>
      <c r="I166" s="73">
        <v>1000</v>
      </c>
      <c r="J166" s="73">
        <v>2000</v>
      </c>
      <c r="K166" s="73">
        <v>2000</v>
      </c>
      <c r="L166" s="73">
        <v>2000</v>
      </c>
      <c r="M166" s="73">
        <v>6000</v>
      </c>
      <c r="N166" s="73">
        <v>6000</v>
      </c>
      <c r="O166" s="73">
        <v>6000</v>
      </c>
    </row>
    <row r="167" spans="1:15" ht="16.5" thickBot="1" x14ac:dyDescent="0.3">
      <c r="A167" s="81">
        <v>640</v>
      </c>
      <c r="B167" s="277" t="s">
        <v>181</v>
      </c>
      <c r="C167" s="146"/>
      <c r="D167" s="449"/>
      <c r="E167" s="450"/>
      <c r="F167" s="449"/>
      <c r="G167" s="450"/>
      <c r="H167" s="77">
        <v>302</v>
      </c>
      <c r="I167" s="77">
        <v>0</v>
      </c>
      <c r="J167" s="77"/>
      <c r="K167" s="77">
        <v>500</v>
      </c>
      <c r="L167" s="77">
        <v>0</v>
      </c>
      <c r="M167" s="77">
        <v>500</v>
      </c>
      <c r="N167" s="77">
        <v>500</v>
      </c>
      <c r="O167" s="77">
        <v>500</v>
      </c>
    </row>
    <row r="168" spans="1:15" ht="16.5" thickBot="1" x14ac:dyDescent="0.3">
      <c r="A168" s="309">
        <v>820</v>
      </c>
      <c r="B168" s="157" t="s">
        <v>182</v>
      </c>
      <c r="C168" s="158">
        <f>C163+C164</f>
        <v>18496.87</v>
      </c>
      <c r="D168" s="453">
        <f>D163+D164</f>
        <v>24200</v>
      </c>
      <c r="E168" s="454">
        <f>SUM(E163:E164)</f>
        <v>26200</v>
      </c>
      <c r="F168" s="453" t="e">
        <f>SUM(#REF!)</f>
        <v>#REF!</v>
      </c>
      <c r="G168" s="454">
        <f>SUM(I162:I167)</f>
        <v>38514</v>
      </c>
      <c r="H168" s="84">
        <f t="shared" ref="H168:O168" si="39">SUM(H162:H167)</f>
        <v>30994</v>
      </c>
      <c r="I168" s="84">
        <f t="shared" si="39"/>
        <v>38514</v>
      </c>
      <c r="J168" s="84">
        <f t="shared" si="39"/>
        <v>43228</v>
      </c>
      <c r="K168" s="84">
        <f t="shared" si="39"/>
        <v>47360</v>
      </c>
      <c r="L168" s="84">
        <f t="shared" si="39"/>
        <v>47160</v>
      </c>
      <c r="M168" s="84">
        <f t="shared" si="39"/>
        <v>51360</v>
      </c>
      <c r="N168" s="84">
        <f t="shared" si="39"/>
        <v>51360</v>
      </c>
      <c r="O168" s="84">
        <f t="shared" si="39"/>
        <v>51360</v>
      </c>
    </row>
    <row r="169" spans="1:15" ht="16.5" thickBot="1" x14ac:dyDescent="0.3">
      <c r="A169" s="60" t="s">
        <v>183</v>
      </c>
      <c r="B169" s="796" t="s">
        <v>184</v>
      </c>
      <c r="C169" s="797"/>
      <c r="D169" s="797"/>
      <c r="E169" s="797"/>
      <c r="F169" s="797"/>
      <c r="G169" s="797"/>
      <c r="H169" s="797"/>
      <c r="I169" s="797"/>
      <c r="J169" s="797"/>
      <c r="K169" s="797"/>
      <c r="L169" s="797"/>
      <c r="M169" s="797"/>
      <c r="N169" s="797"/>
      <c r="O169" s="798"/>
    </row>
    <row r="170" spans="1:15" ht="15.75" x14ac:dyDescent="0.25">
      <c r="A170" s="88">
        <v>620</v>
      </c>
      <c r="B170" s="208" t="s">
        <v>87</v>
      </c>
      <c r="C170" s="455"/>
      <c r="D170" s="214">
        <v>800</v>
      </c>
      <c r="E170" s="456">
        <v>1025</v>
      </c>
      <c r="F170" s="214">
        <v>1000</v>
      </c>
      <c r="G170" s="456">
        <v>1000</v>
      </c>
      <c r="H170" s="215">
        <v>155</v>
      </c>
      <c r="I170" s="215">
        <v>2578</v>
      </c>
      <c r="J170" s="215">
        <v>2152</v>
      </c>
      <c r="K170" s="215">
        <v>2000</v>
      </c>
      <c r="L170" s="215">
        <v>2785</v>
      </c>
      <c r="M170" s="215">
        <v>2000</v>
      </c>
      <c r="N170" s="215">
        <v>2000</v>
      </c>
      <c r="O170" s="215">
        <v>2000</v>
      </c>
    </row>
    <row r="171" spans="1:15" ht="16.5" thickBot="1" x14ac:dyDescent="0.3">
      <c r="A171" s="96">
        <v>630</v>
      </c>
      <c r="B171" s="205" t="s">
        <v>88</v>
      </c>
      <c r="C171" s="446">
        <v>79498.27</v>
      </c>
      <c r="D171" s="432">
        <v>86200</v>
      </c>
      <c r="E171" s="436">
        <v>70000</v>
      </c>
      <c r="F171" s="432">
        <v>76000</v>
      </c>
      <c r="G171" s="436">
        <v>76000</v>
      </c>
      <c r="H171" s="73">
        <v>60089</v>
      </c>
      <c r="I171" s="73">
        <v>97544</v>
      </c>
      <c r="J171" s="73">
        <v>106629</v>
      </c>
      <c r="K171" s="73">
        <v>80000</v>
      </c>
      <c r="L171" s="73">
        <v>88575</v>
      </c>
      <c r="M171" s="73">
        <v>70000</v>
      </c>
      <c r="N171" s="73">
        <v>70000</v>
      </c>
      <c r="O171" s="73">
        <v>70000</v>
      </c>
    </row>
    <row r="172" spans="1:15" ht="16.5" thickBot="1" x14ac:dyDescent="0.3">
      <c r="A172" s="96"/>
      <c r="B172" s="149" t="s">
        <v>185</v>
      </c>
      <c r="C172" s="167" t="e">
        <f>C171+#REF!</f>
        <v>#REF!</v>
      </c>
      <c r="D172" s="311" t="e">
        <f>D171+#REF!</f>
        <v>#REF!</v>
      </c>
      <c r="E172" s="161">
        <f>SUM(E170:E171)</f>
        <v>71025</v>
      </c>
      <c r="F172" s="311">
        <f>F170+F171</f>
        <v>77000</v>
      </c>
      <c r="G172" s="161">
        <f>G170+G171</f>
        <v>77000</v>
      </c>
      <c r="H172" s="159">
        <f t="shared" ref="H172:K172" si="40">SUM(H170:H171)</f>
        <v>60244</v>
      </c>
      <c r="I172" s="159">
        <f t="shared" si="40"/>
        <v>100122</v>
      </c>
      <c r="J172" s="159">
        <f>SUM(J170:J171)</f>
        <v>108781</v>
      </c>
      <c r="K172" s="159">
        <f t="shared" si="40"/>
        <v>82000</v>
      </c>
      <c r="L172" s="159">
        <f>SUM(L170:L171)</f>
        <v>91360</v>
      </c>
      <c r="M172" s="159">
        <f>SUM(M170:M171)</f>
        <v>72000</v>
      </c>
      <c r="N172" s="159">
        <f>SUM(N170:N171)</f>
        <v>72000</v>
      </c>
      <c r="O172" s="159">
        <f>SUM(O170:O171)</f>
        <v>72000</v>
      </c>
    </row>
    <row r="173" spans="1:15" ht="16.5" thickBot="1" x14ac:dyDescent="0.3">
      <c r="A173" s="164" t="s">
        <v>186</v>
      </c>
      <c r="B173" s="796" t="s">
        <v>560</v>
      </c>
      <c r="C173" s="797"/>
      <c r="D173" s="797"/>
      <c r="E173" s="797"/>
      <c r="F173" s="797"/>
      <c r="G173" s="797"/>
      <c r="H173" s="797"/>
      <c r="I173" s="797"/>
      <c r="J173" s="797"/>
      <c r="K173" s="797"/>
      <c r="L173" s="797"/>
      <c r="M173" s="797"/>
      <c r="N173" s="797"/>
      <c r="O173" s="798"/>
    </row>
    <row r="174" spans="1:15" ht="16.5" thickBot="1" x14ac:dyDescent="0.3">
      <c r="A174" s="200">
        <v>640</v>
      </c>
      <c r="B174" s="277" t="s">
        <v>549</v>
      </c>
      <c r="C174" s="312">
        <v>12796.8</v>
      </c>
      <c r="D174" s="313">
        <v>20000</v>
      </c>
      <c r="E174" s="313">
        <v>20000</v>
      </c>
      <c r="F174" s="313">
        <v>30001</v>
      </c>
      <c r="G174" s="313">
        <v>30002</v>
      </c>
      <c r="H174" s="313">
        <v>37000</v>
      </c>
      <c r="I174" s="313">
        <v>11088</v>
      </c>
      <c r="J174" s="313">
        <v>10500</v>
      </c>
      <c r="K174" s="313">
        <v>50000</v>
      </c>
      <c r="L174" s="313">
        <v>50000</v>
      </c>
      <c r="M174" s="313">
        <v>72000</v>
      </c>
      <c r="N174" s="313">
        <v>20000</v>
      </c>
      <c r="O174" s="313">
        <v>20000</v>
      </c>
    </row>
    <row r="175" spans="1:15" ht="16.5" thickBot="1" x14ac:dyDescent="0.3">
      <c r="A175" s="289"/>
      <c r="B175" s="315" t="s">
        <v>187</v>
      </c>
      <c r="C175" s="83" t="e">
        <f>#REF!</f>
        <v>#REF!</v>
      </c>
      <c r="D175" s="207" t="e">
        <f>#REF!</f>
        <v>#REF!</v>
      </c>
      <c r="E175" s="207" t="e">
        <f>#REF!</f>
        <v>#REF!</v>
      </c>
      <c r="F175" s="207" t="e">
        <f>#REF!</f>
        <v>#REF!</v>
      </c>
      <c r="G175" s="207" t="e">
        <f>#REF!</f>
        <v>#REF!</v>
      </c>
      <c r="H175" s="207">
        <f t="shared" ref="H175:O175" si="41">SUM(H174)</f>
        <v>37000</v>
      </c>
      <c r="I175" s="207">
        <f t="shared" si="41"/>
        <v>11088</v>
      </c>
      <c r="J175" s="207">
        <f t="shared" si="41"/>
        <v>10500</v>
      </c>
      <c r="K175" s="207">
        <f t="shared" si="41"/>
        <v>50000</v>
      </c>
      <c r="L175" s="207">
        <f t="shared" si="41"/>
        <v>50000</v>
      </c>
      <c r="M175" s="207">
        <f t="shared" si="41"/>
        <v>72000</v>
      </c>
      <c r="N175" s="207">
        <f t="shared" si="41"/>
        <v>20000</v>
      </c>
      <c r="O175" s="207">
        <f t="shared" si="41"/>
        <v>20000</v>
      </c>
    </row>
    <row r="176" spans="1:15" ht="12.75" customHeight="1" x14ac:dyDescent="0.25">
      <c r="A176" s="822" t="s">
        <v>188</v>
      </c>
      <c r="B176" s="824" t="s">
        <v>189</v>
      </c>
      <c r="C176" s="319"/>
      <c r="D176" s="286" t="s">
        <v>82</v>
      </c>
      <c r="E176" s="286" t="s">
        <v>37</v>
      </c>
      <c r="F176" s="286" t="s">
        <v>98</v>
      </c>
      <c r="G176" s="519" t="s">
        <v>82</v>
      </c>
      <c r="H176" s="521"/>
      <c r="I176" s="54"/>
      <c r="J176" s="54"/>
      <c r="K176" s="55"/>
      <c r="L176" s="55"/>
      <c r="M176" s="55"/>
      <c r="N176" s="55"/>
      <c r="O176" s="55"/>
    </row>
    <row r="177" spans="1:15" ht="13.5" customHeight="1" thickBot="1" x14ac:dyDescent="0.3">
      <c r="A177" s="823"/>
      <c r="B177" s="825"/>
      <c r="C177" s="320"/>
      <c r="D177" s="288" t="s">
        <v>3</v>
      </c>
      <c r="E177" s="288" t="s">
        <v>3</v>
      </c>
      <c r="F177" s="288" t="s">
        <v>99</v>
      </c>
      <c r="G177" s="520" t="s">
        <v>3</v>
      </c>
      <c r="H177" s="522"/>
      <c r="I177" s="387"/>
      <c r="J177" s="387"/>
      <c r="K177" s="59"/>
      <c r="L177" s="59"/>
      <c r="M177" s="59"/>
      <c r="N177" s="59"/>
      <c r="O177" s="59"/>
    </row>
    <row r="178" spans="1:15" ht="15.75" x14ac:dyDescent="0.25">
      <c r="A178" s="88">
        <v>610</v>
      </c>
      <c r="B178" s="208" t="s">
        <v>113</v>
      </c>
      <c r="C178" s="63">
        <v>12504.82</v>
      </c>
      <c r="D178" s="64">
        <v>17000</v>
      </c>
      <c r="E178" s="64">
        <v>17000</v>
      </c>
      <c r="F178" s="64">
        <v>17000</v>
      </c>
      <c r="G178" s="64">
        <v>17000</v>
      </c>
      <c r="H178" s="64">
        <v>16759</v>
      </c>
      <c r="I178" s="64">
        <v>18130</v>
      </c>
      <c r="J178" s="64">
        <v>20083</v>
      </c>
      <c r="K178" s="64">
        <v>21500</v>
      </c>
      <c r="L178" s="64">
        <v>21500</v>
      </c>
      <c r="M178" s="64">
        <v>24000</v>
      </c>
      <c r="N178" s="64">
        <v>26400</v>
      </c>
      <c r="O178" s="64">
        <v>28000</v>
      </c>
    </row>
    <row r="179" spans="1:15" ht="15.75" x14ac:dyDescent="0.25">
      <c r="A179" s="69">
        <v>620</v>
      </c>
      <c r="B179" s="203" t="s">
        <v>87</v>
      </c>
      <c r="C179" s="71">
        <v>4467.3100000000004</v>
      </c>
      <c r="D179" s="72">
        <v>8040</v>
      </c>
      <c r="E179" s="72">
        <v>8040</v>
      </c>
      <c r="F179" s="72">
        <v>8000</v>
      </c>
      <c r="G179" s="72">
        <v>8000</v>
      </c>
      <c r="H179" s="72">
        <v>6865</v>
      </c>
      <c r="I179" s="72">
        <v>7335</v>
      </c>
      <c r="J179" s="72">
        <v>8098</v>
      </c>
      <c r="K179" s="72">
        <v>8500</v>
      </c>
      <c r="L179" s="72">
        <v>8500</v>
      </c>
      <c r="M179" s="72">
        <v>8600</v>
      </c>
      <c r="N179" s="72">
        <v>9000</v>
      </c>
      <c r="O179" s="72">
        <v>9500</v>
      </c>
    </row>
    <row r="180" spans="1:15" ht="15.75" x14ac:dyDescent="0.25">
      <c r="A180" s="69">
        <v>630</v>
      </c>
      <c r="B180" s="203" t="s">
        <v>88</v>
      </c>
      <c r="C180" s="71">
        <v>46353.23</v>
      </c>
      <c r="D180" s="72">
        <v>36000</v>
      </c>
      <c r="E180" s="72">
        <v>36000</v>
      </c>
      <c r="F180" s="72">
        <v>37000</v>
      </c>
      <c r="G180" s="72">
        <v>37000</v>
      </c>
      <c r="H180" s="72">
        <v>22035</v>
      </c>
      <c r="I180" s="321">
        <v>44726</v>
      </c>
      <c r="J180" s="321">
        <v>85175</v>
      </c>
      <c r="K180" s="321">
        <v>70000</v>
      </c>
      <c r="L180" s="321">
        <v>72000</v>
      </c>
      <c r="M180" s="321">
        <v>50000</v>
      </c>
      <c r="N180" s="321">
        <v>50000</v>
      </c>
      <c r="O180" s="72">
        <v>50000</v>
      </c>
    </row>
    <row r="181" spans="1:15" ht="16.5" thickBot="1" x14ac:dyDescent="0.3">
      <c r="A181" s="69">
        <v>640</v>
      </c>
      <c r="B181" s="205" t="s">
        <v>89</v>
      </c>
      <c r="C181" s="265"/>
      <c r="D181" s="206">
        <v>100</v>
      </c>
      <c r="E181" s="206">
        <v>100</v>
      </c>
      <c r="F181" s="206">
        <v>100</v>
      </c>
      <c r="G181" s="206">
        <v>100</v>
      </c>
      <c r="H181" s="206">
        <v>0</v>
      </c>
      <c r="I181" s="206">
        <v>100</v>
      </c>
      <c r="J181" s="206"/>
      <c r="K181" s="206">
        <v>100</v>
      </c>
      <c r="L181" s="206"/>
      <c r="M181" s="206">
        <v>100</v>
      </c>
      <c r="N181" s="206">
        <v>100</v>
      </c>
      <c r="O181" s="206">
        <v>100</v>
      </c>
    </row>
    <row r="182" spans="1:15" ht="16.5" thickBot="1" x14ac:dyDescent="0.3">
      <c r="A182" s="69"/>
      <c r="B182" s="149" t="s">
        <v>190</v>
      </c>
      <c r="C182" s="211">
        <f t="shared" ref="C182:G182" si="42">SUM(C178:C181)</f>
        <v>63325.36</v>
      </c>
      <c r="D182" s="84">
        <f t="shared" si="42"/>
        <v>61140</v>
      </c>
      <c r="E182" s="84">
        <f t="shared" si="42"/>
        <v>61140</v>
      </c>
      <c r="F182" s="84">
        <f t="shared" si="42"/>
        <v>62100</v>
      </c>
      <c r="G182" s="84">
        <f t="shared" si="42"/>
        <v>62100</v>
      </c>
      <c r="H182" s="84">
        <f t="shared" ref="H182:K182" si="43">SUM(H178:H181)</f>
        <v>45659</v>
      </c>
      <c r="I182" s="84">
        <f t="shared" si="43"/>
        <v>70291</v>
      </c>
      <c r="J182" s="84">
        <f>SUM(J178:J181)</f>
        <v>113356</v>
      </c>
      <c r="K182" s="84">
        <f t="shared" si="43"/>
        <v>100100</v>
      </c>
      <c r="L182" s="84">
        <f>SUM(L178:L181)</f>
        <v>102000</v>
      </c>
      <c r="M182" s="84">
        <f>SUM(M178:M181)</f>
        <v>82700</v>
      </c>
      <c r="N182" s="84">
        <f>SUM(N178:N181)</f>
        <v>85500</v>
      </c>
      <c r="O182" s="84">
        <f>SUM(O178:O181)</f>
        <v>87600</v>
      </c>
    </row>
    <row r="183" spans="1:15" ht="16.5" thickBot="1" x14ac:dyDescent="0.3">
      <c r="A183" s="69"/>
      <c r="B183" s="97" t="s">
        <v>191</v>
      </c>
      <c r="C183" s="261" t="e">
        <f>C160+C168+C172+#REF!+#REF!+#REF!+C175+C182</f>
        <v>#REF!</v>
      </c>
      <c r="D183" s="181" t="e">
        <f>SUM(D160+D168+D172+#REF!+#REF!+#REF!+D182)</f>
        <v>#REF!</v>
      </c>
      <c r="E183" s="181" t="e">
        <f>SUM(E160+E168+E172+#REF!+#REF!+#REF!+E182)</f>
        <v>#REF!</v>
      </c>
      <c r="F183" s="181" t="e">
        <f>SUM(F160+F168+F172+#REF!+#REF!+#REF!+F182)</f>
        <v>#REF!</v>
      </c>
      <c r="G183" s="181" t="e">
        <f>SUM(G160+G168+G172+#REF!+#REF!+#REF!+G182)</f>
        <v>#REF!</v>
      </c>
      <c r="H183" s="181">
        <f t="shared" ref="H183:O183" si="44">SUM(H160+H168+H172+H175+H182)</f>
        <v>178636</v>
      </c>
      <c r="I183" s="224">
        <f t="shared" si="44"/>
        <v>225601</v>
      </c>
      <c r="J183" s="224">
        <f t="shared" si="44"/>
        <v>284199</v>
      </c>
      <c r="K183" s="224">
        <f t="shared" si="44"/>
        <v>293810</v>
      </c>
      <c r="L183" s="224">
        <f t="shared" si="44"/>
        <v>298095</v>
      </c>
      <c r="M183" s="224">
        <f t="shared" si="44"/>
        <v>288360</v>
      </c>
      <c r="N183" s="224">
        <f t="shared" si="44"/>
        <v>234160</v>
      </c>
      <c r="O183" s="224">
        <f t="shared" si="44"/>
        <v>236260</v>
      </c>
    </row>
    <row r="184" spans="1:15" ht="16.5" thickBot="1" x14ac:dyDescent="0.3">
      <c r="A184" s="96"/>
      <c r="B184" s="131" t="s">
        <v>192</v>
      </c>
      <c r="C184" s="228">
        <v>7140</v>
      </c>
      <c r="D184" s="263">
        <v>13000</v>
      </c>
      <c r="E184" s="263">
        <v>2910</v>
      </c>
      <c r="F184" s="263">
        <v>22001</v>
      </c>
      <c r="G184" s="263">
        <v>22002</v>
      </c>
      <c r="H184" s="263">
        <v>5380</v>
      </c>
      <c r="I184" s="263">
        <v>131423</v>
      </c>
      <c r="J184" s="263">
        <v>36065</v>
      </c>
      <c r="K184" s="263">
        <v>45000</v>
      </c>
      <c r="L184" s="263">
        <v>49875</v>
      </c>
      <c r="M184" s="263">
        <v>10000</v>
      </c>
      <c r="N184" s="263">
        <v>0</v>
      </c>
      <c r="O184" s="263">
        <v>6000</v>
      </c>
    </row>
    <row r="185" spans="1:15" ht="16.5" thickBot="1" x14ac:dyDescent="0.3">
      <c r="A185" s="324"/>
      <c r="B185" s="138" t="s">
        <v>193</v>
      </c>
      <c r="C185" s="139" t="e">
        <f>C183+C184</f>
        <v>#REF!</v>
      </c>
      <c r="D185" s="108" t="e">
        <f t="shared" ref="D185:G185" si="45">SUM(D183:D184)</f>
        <v>#REF!</v>
      </c>
      <c r="E185" s="108" t="e">
        <f t="shared" si="45"/>
        <v>#REF!</v>
      </c>
      <c r="F185" s="108" t="e">
        <f t="shared" si="45"/>
        <v>#REF!</v>
      </c>
      <c r="G185" s="108" t="e">
        <f t="shared" si="45"/>
        <v>#REF!</v>
      </c>
      <c r="H185" s="108">
        <f t="shared" ref="H185:K185" si="46">SUM(H183:H184)</f>
        <v>184016</v>
      </c>
      <c r="I185" s="108">
        <f t="shared" si="46"/>
        <v>357024</v>
      </c>
      <c r="J185" s="108">
        <f>SUM(J183:J184)</f>
        <v>320264</v>
      </c>
      <c r="K185" s="108">
        <f t="shared" si="46"/>
        <v>338810</v>
      </c>
      <c r="L185" s="108">
        <f>SUM(L183:L184)</f>
        <v>347970</v>
      </c>
      <c r="M185" s="108">
        <f>SUM(M183:M184)</f>
        <v>298360</v>
      </c>
      <c r="N185" s="108">
        <f>SUM(N183:N184)</f>
        <v>234160</v>
      </c>
      <c r="O185" s="108">
        <f>SUM(O183:O184)</f>
        <v>242260</v>
      </c>
    </row>
    <row r="186" spans="1:15" ht="54" customHeight="1" thickBot="1" x14ac:dyDescent="0.25">
      <c r="B186" s="7"/>
      <c r="C186" s="322"/>
      <c r="D186" s="284"/>
      <c r="E186" s="284"/>
      <c r="F186" s="284"/>
    </row>
    <row r="187" spans="1:15" ht="15.75" customHeight="1" x14ac:dyDescent="0.2">
      <c r="A187" s="803" t="s">
        <v>194</v>
      </c>
      <c r="B187" s="804"/>
      <c r="C187" s="53" t="s">
        <v>81</v>
      </c>
      <c r="D187" s="54" t="s">
        <v>82</v>
      </c>
      <c r="E187" s="54" t="s">
        <v>37</v>
      </c>
      <c r="F187" s="55" t="s">
        <v>98</v>
      </c>
      <c r="G187" s="54" t="s">
        <v>82</v>
      </c>
      <c r="H187" s="54" t="s">
        <v>81</v>
      </c>
      <c r="I187" s="55" t="s">
        <v>81</v>
      </c>
      <c r="J187" s="55" t="s">
        <v>81</v>
      </c>
      <c r="K187" s="55" t="s">
        <v>11</v>
      </c>
      <c r="L187" s="55" t="s">
        <v>37</v>
      </c>
      <c r="M187" s="55" t="s">
        <v>11</v>
      </c>
      <c r="N187" s="55" t="s">
        <v>11</v>
      </c>
      <c r="O187" s="55" t="s">
        <v>11</v>
      </c>
    </row>
    <row r="188" spans="1:15" ht="13.5" thickBot="1" x14ac:dyDescent="0.25">
      <c r="A188" s="807"/>
      <c r="B188" s="808"/>
      <c r="C188" s="148" t="s">
        <v>83</v>
      </c>
      <c r="D188" s="58" t="s">
        <v>3</v>
      </c>
      <c r="E188" s="57" t="s">
        <v>3</v>
      </c>
      <c r="F188" s="57" t="s">
        <v>99</v>
      </c>
      <c r="G188" s="58" t="s">
        <v>3</v>
      </c>
      <c r="H188" s="59" t="s">
        <v>4</v>
      </c>
      <c r="I188" s="59" t="s">
        <v>5</v>
      </c>
      <c r="J188" s="59" t="s">
        <v>6</v>
      </c>
      <c r="K188" s="59" t="s">
        <v>7</v>
      </c>
      <c r="L188" s="59" t="s">
        <v>7</v>
      </c>
      <c r="M188" s="59" t="s">
        <v>269</v>
      </c>
      <c r="N188" s="59" t="s">
        <v>277</v>
      </c>
      <c r="O188" s="59" t="s">
        <v>281</v>
      </c>
    </row>
    <row r="189" spans="1:15" ht="16.5" thickBot="1" x14ac:dyDescent="0.3">
      <c r="A189" s="60" t="s">
        <v>195</v>
      </c>
      <c r="B189" s="796" t="s">
        <v>196</v>
      </c>
      <c r="C189" s="797"/>
      <c r="D189" s="797"/>
      <c r="E189" s="797"/>
      <c r="F189" s="797"/>
      <c r="G189" s="797"/>
      <c r="H189" s="797"/>
      <c r="I189" s="797"/>
      <c r="J189" s="797"/>
      <c r="K189" s="797"/>
      <c r="L189" s="797"/>
      <c r="M189" s="797"/>
      <c r="N189" s="797"/>
      <c r="O189" s="798"/>
    </row>
    <row r="190" spans="1:15" ht="15.75" x14ac:dyDescent="0.25">
      <c r="A190" s="88">
        <v>620</v>
      </c>
      <c r="B190" s="208" t="s">
        <v>87</v>
      </c>
      <c r="C190" s="258"/>
      <c r="D190" s="65">
        <v>6500</v>
      </c>
      <c r="E190" s="65">
        <v>6500</v>
      </c>
      <c r="F190" s="65">
        <v>5500</v>
      </c>
      <c r="G190" s="65">
        <v>5500</v>
      </c>
      <c r="H190" s="67">
        <v>4573</v>
      </c>
      <c r="I190" s="67">
        <v>3598</v>
      </c>
      <c r="J190" s="67"/>
      <c r="K190" s="67"/>
      <c r="L190" s="67"/>
      <c r="M190" s="67"/>
      <c r="N190" s="67"/>
      <c r="O190" s="67"/>
    </row>
    <row r="191" spans="1:15" ht="16.5" thickBot="1" x14ac:dyDescent="0.3">
      <c r="A191" s="88">
        <v>630</v>
      </c>
      <c r="B191" s="277" t="s">
        <v>88</v>
      </c>
      <c r="C191" s="56">
        <v>24969.5</v>
      </c>
      <c r="D191" s="91">
        <v>35000</v>
      </c>
      <c r="E191" s="91">
        <v>32600</v>
      </c>
      <c r="F191" s="91">
        <v>30000</v>
      </c>
      <c r="G191" s="91">
        <v>30000</v>
      </c>
      <c r="H191" s="91">
        <v>22743</v>
      </c>
      <c r="I191" s="91">
        <v>23776</v>
      </c>
      <c r="J191" s="91">
        <v>20242</v>
      </c>
      <c r="K191" s="91">
        <v>135000</v>
      </c>
      <c r="L191" s="91">
        <v>20000</v>
      </c>
      <c r="M191" s="91">
        <v>200000</v>
      </c>
      <c r="N191" s="91">
        <v>100000</v>
      </c>
      <c r="O191" s="91">
        <v>20000</v>
      </c>
    </row>
    <row r="192" spans="1:15" ht="16.5" thickBot="1" x14ac:dyDescent="0.3">
      <c r="A192" s="189"/>
      <c r="B192" s="149" t="s">
        <v>197</v>
      </c>
      <c r="C192" s="211">
        <f>C191</f>
        <v>24969.5</v>
      </c>
      <c r="D192" s="84">
        <f>D191</f>
        <v>35000</v>
      </c>
      <c r="E192" s="84">
        <f>E191</f>
        <v>32600</v>
      </c>
      <c r="F192" s="84">
        <f>F190+F191</f>
        <v>35500</v>
      </c>
      <c r="G192" s="84">
        <f>G190+G191</f>
        <v>35500</v>
      </c>
      <c r="H192" s="84">
        <f>SUM(H190:H191)</f>
        <v>27316</v>
      </c>
      <c r="I192" s="84">
        <f>SUM(I190:I191)</f>
        <v>27374</v>
      </c>
      <c r="J192" s="84">
        <f>SUM(J190:J191)</f>
        <v>20242</v>
      </c>
      <c r="K192" s="84">
        <f>SUM(K191)</f>
        <v>135000</v>
      </c>
      <c r="L192" s="84">
        <f>SUM(L191:L191)</f>
        <v>20000</v>
      </c>
      <c r="M192" s="84">
        <f>SUM(M191)</f>
        <v>200000</v>
      </c>
      <c r="N192" s="84">
        <f>SUM(N191)</f>
        <v>100000</v>
      </c>
      <c r="O192" s="84">
        <f>SUM(O191)</f>
        <v>20000</v>
      </c>
    </row>
    <row r="193" spans="1:15" ht="16.5" thickBot="1" x14ac:dyDescent="0.3">
      <c r="A193" s="60" t="s">
        <v>198</v>
      </c>
      <c r="B193" s="796" t="s">
        <v>199</v>
      </c>
      <c r="C193" s="797"/>
      <c r="D193" s="797"/>
      <c r="E193" s="797"/>
      <c r="F193" s="797"/>
      <c r="G193" s="797"/>
      <c r="H193" s="797"/>
      <c r="I193" s="797"/>
      <c r="J193" s="797"/>
      <c r="K193" s="797"/>
      <c r="L193" s="797"/>
      <c r="M193" s="797"/>
      <c r="N193" s="797"/>
      <c r="O193" s="798"/>
    </row>
    <row r="194" spans="1:15" ht="15.75" x14ac:dyDescent="0.25">
      <c r="A194" s="200">
        <v>610</v>
      </c>
      <c r="B194" s="208" t="s">
        <v>113</v>
      </c>
      <c r="C194" s="63">
        <v>3921.44</v>
      </c>
      <c r="D194" s="65">
        <v>5300</v>
      </c>
      <c r="E194" s="64">
        <v>5300</v>
      </c>
      <c r="F194" s="64">
        <v>5300</v>
      </c>
      <c r="G194" s="64">
        <v>5300</v>
      </c>
      <c r="H194" s="68">
        <v>2701</v>
      </c>
      <c r="I194" s="68">
        <v>1060</v>
      </c>
      <c r="J194" s="68">
        <v>5748</v>
      </c>
      <c r="K194" s="68">
        <v>6000</v>
      </c>
      <c r="L194" s="68">
        <v>6000</v>
      </c>
      <c r="M194" s="68">
        <v>8000</v>
      </c>
      <c r="N194" s="68">
        <v>8800</v>
      </c>
      <c r="O194" s="68">
        <v>9200</v>
      </c>
    </row>
    <row r="195" spans="1:15" ht="15.75" x14ac:dyDescent="0.25">
      <c r="A195" s="69">
        <v>620</v>
      </c>
      <c r="B195" s="203" t="s">
        <v>87</v>
      </c>
      <c r="C195" s="71">
        <v>1375.48</v>
      </c>
      <c r="D195" s="73">
        <v>3550</v>
      </c>
      <c r="E195" s="72">
        <v>3550</v>
      </c>
      <c r="F195" s="72">
        <v>3550</v>
      </c>
      <c r="G195" s="72">
        <v>3550</v>
      </c>
      <c r="H195" s="72">
        <v>2353</v>
      </c>
      <c r="I195" s="72">
        <v>1625</v>
      </c>
      <c r="J195" s="72">
        <v>1445</v>
      </c>
      <c r="K195" s="72">
        <v>4000</v>
      </c>
      <c r="L195" s="72">
        <v>3500</v>
      </c>
      <c r="M195" s="72">
        <v>3500</v>
      </c>
      <c r="N195" s="72">
        <v>3700</v>
      </c>
      <c r="O195" s="72">
        <v>3800</v>
      </c>
    </row>
    <row r="196" spans="1:15" ht="15.75" x14ac:dyDescent="0.25">
      <c r="A196" s="69">
        <v>630</v>
      </c>
      <c r="B196" s="203" t="s">
        <v>88</v>
      </c>
      <c r="C196" s="71">
        <v>98042.12</v>
      </c>
      <c r="D196" s="73">
        <v>142700</v>
      </c>
      <c r="E196" s="73">
        <v>175075</v>
      </c>
      <c r="F196" s="73">
        <v>254000</v>
      </c>
      <c r="G196" s="73">
        <v>254000</v>
      </c>
      <c r="H196" s="73">
        <v>139833</v>
      </c>
      <c r="I196" s="73">
        <v>130360</v>
      </c>
      <c r="J196" s="73">
        <v>151848</v>
      </c>
      <c r="K196" s="73">
        <v>175000</v>
      </c>
      <c r="L196" s="73">
        <v>170000</v>
      </c>
      <c r="M196" s="73">
        <v>200000</v>
      </c>
      <c r="N196" s="73">
        <v>150000</v>
      </c>
      <c r="O196" s="73">
        <v>100000</v>
      </c>
    </row>
    <row r="197" spans="1:15" ht="15.75" x14ac:dyDescent="0.25">
      <c r="A197" s="69">
        <v>630</v>
      </c>
      <c r="B197" s="205" t="s">
        <v>200</v>
      </c>
      <c r="C197" s="265"/>
      <c r="D197" s="77"/>
      <c r="E197" s="77"/>
      <c r="F197" s="77"/>
      <c r="G197" s="77"/>
      <c r="H197" s="77">
        <v>58000</v>
      </c>
      <c r="I197" s="77">
        <v>0</v>
      </c>
      <c r="J197" s="77">
        <v>1465</v>
      </c>
      <c r="K197" s="77"/>
      <c r="L197" s="77"/>
      <c r="M197" s="77"/>
      <c r="N197" s="77"/>
      <c r="O197" s="77"/>
    </row>
    <row r="198" spans="1:15" ht="16.5" thickBot="1" x14ac:dyDescent="0.3">
      <c r="A198" s="69">
        <v>640</v>
      </c>
      <c r="B198" s="205" t="s">
        <v>89</v>
      </c>
      <c r="C198" s="265">
        <v>136.52000000000001</v>
      </c>
      <c r="D198" s="77">
        <v>100</v>
      </c>
      <c r="E198" s="77">
        <v>100</v>
      </c>
      <c r="F198" s="77">
        <v>100</v>
      </c>
      <c r="G198" s="77">
        <v>100</v>
      </c>
      <c r="H198" s="77">
        <v>8868</v>
      </c>
      <c r="I198" s="273">
        <v>6343</v>
      </c>
      <c r="J198" s="273">
        <v>2837</v>
      </c>
      <c r="K198" s="273">
        <v>5000</v>
      </c>
      <c r="L198" s="273">
        <v>5110</v>
      </c>
      <c r="M198" s="273">
        <v>10000</v>
      </c>
      <c r="N198" s="273">
        <v>10000</v>
      </c>
      <c r="O198" s="273">
        <v>10000</v>
      </c>
    </row>
    <row r="199" spans="1:15" ht="16.5" thickBot="1" x14ac:dyDescent="0.3">
      <c r="A199" s="189"/>
      <c r="B199" s="149" t="s">
        <v>201</v>
      </c>
      <c r="C199" s="83">
        <f t="shared" ref="C199:L199" si="47">SUM(C194:C198)</f>
        <v>103475.56</v>
      </c>
      <c r="D199" s="207">
        <f t="shared" si="47"/>
        <v>151650</v>
      </c>
      <c r="E199" s="207">
        <f t="shared" si="47"/>
        <v>184025</v>
      </c>
      <c r="F199" s="207">
        <f t="shared" si="47"/>
        <v>262950</v>
      </c>
      <c r="G199" s="207">
        <f t="shared" si="47"/>
        <v>262950</v>
      </c>
      <c r="H199" s="207">
        <f t="shared" si="47"/>
        <v>211755</v>
      </c>
      <c r="I199" s="207">
        <f t="shared" si="47"/>
        <v>139388</v>
      </c>
      <c r="J199" s="207">
        <f t="shared" si="47"/>
        <v>163343</v>
      </c>
      <c r="K199" s="207">
        <f t="shared" si="47"/>
        <v>190000</v>
      </c>
      <c r="L199" s="207">
        <f t="shared" si="47"/>
        <v>184610</v>
      </c>
      <c r="M199" s="207">
        <f>SUM(M194:M198)</f>
        <v>221500</v>
      </c>
      <c r="N199" s="207">
        <f>SUM(N194:N198)</f>
        <v>172500</v>
      </c>
      <c r="O199" s="207">
        <f>SUM(O194:O198)</f>
        <v>123000</v>
      </c>
    </row>
    <row r="200" spans="1:15" ht="16.5" thickBot="1" x14ac:dyDescent="0.3">
      <c r="A200" s="60" t="s">
        <v>202</v>
      </c>
      <c r="B200" s="796" t="s">
        <v>203</v>
      </c>
      <c r="C200" s="797"/>
      <c r="D200" s="797"/>
      <c r="E200" s="797"/>
      <c r="F200" s="797"/>
      <c r="G200" s="797"/>
      <c r="H200" s="797"/>
      <c r="I200" s="797"/>
      <c r="J200" s="797"/>
      <c r="K200" s="797"/>
      <c r="L200" s="797"/>
      <c r="M200" s="797"/>
      <c r="N200" s="797"/>
      <c r="O200" s="798"/>
    </row>
    <row r="201" spans="1:15" ht="16.5" thickBot="1" x14ac:dyDescent="0.25">
      <c r="A201" s="88">
        <v>630</v>
      </c>
      <c r="B201" s="323" t="s">
        <v>88</v>
      </c>
      <c r="C201" s="90">
        <v>27799.63</v>
      </c>
      <c r="D201" s="91">
        <v>40000</v>
      </c>
      <c r="E201" s="214">
        <v>42400</v>
      </c>
      <c r="F201" s="214">
        <v>57001</v>
      </c>
      <c r="G201" s="214">
        <v>57002</v>
      </c>
      <c r="H201" s="216">
        <v>30528</v>
      </c>
      <c r="I201" s="216">
        <v>28137</v>
      </c>
      <c r="J201" s="216">
        <v>64484</v>
      </c>
      <c r="K201" s="216">
        <v>40000</v>
      </c>
      <c r="L201" s="216">
        <v>38000</v>
      </c>
      <c r="M201" s="216">
        <v>40000</v>
      </c>
      <c r="N201" s="216">
        <v>40000</v>
      </c>
      <c r="O201" s="216">
        <v>40000</v>
      </c>
    </row>
    <row r="202" spans="1:15" ht="16.5" thickBot="1" x14ac:dyDescent="0.3">
      <c r="A202" s="96"/>
      <c r="B202" s="149" t="s">
        <v>204</v>
      </c>
      <c r="C202" s="211">
        <f>C201</f>
        <v>27799.63</v>
      </c>
      <c r="D202" s="84">
        <f>D201</f>
        <v>40000</v>
      </c>
      <c r="E202" s="84">
        <f>E201</f>
        <v>42400</v>
      </c>
      <c r="F202" s="84">
        <f>F201</f>
        <v>57001</v>
      </c>
      <c r="G202" s="84">
        <f>G201</f>
        <v>57002</v>
      </c>
      <c r="H202" s="84">
        <f t="shared" ref="H202:O202" si="48">SUM(H201)</f>
        <v>30528</v>
      </c>
      <c r="I202" s="84">
        <f t="shared" si="48"/>
        <v>28137</v>
      </c>
      <c r="J202" s="84">
        <f t="shared" si="48"/>
        <v>64484</v>
      </c>
      <c r="K202" s="84">
        <f t="shared" si="48"/>
        <v>40000</v>
      </c>
      <c r="L202" s="84">
        <f t="shared" si="48"/>
        <v>38000</v>
      </c>
      <c r="M202" s="84">
        <f t="shared" si="48"/>
        <v>40000</v>
      </c>
      <c r="N202" s="84">
        <f t="shared" si="48"/>
        <v>40000</v>
      </c>
      <c r="O202" s="84">
        <f t="shared" si="48"/>
        <v>40000</v>
      </c>
    </row>
    <row r="203" spans="1:15" ht="16.5" thickBot="1" x14ac:dyDescent="0.3">
      <c r="A203" s="60" t="s">
        <v>205</v>
      </c>
      <c r="B203" s="840" t="s">
        <v>206</v>
      </c>
      <c r="C203" s="797"/>
      <c r="D203" s="797"/>
      <c r="E203" s="797"/>
      <c r="F203" s="797"/>
      <c r="G203" s="797"/>
      <c r="H203" s="841"/>
      <c r="I203" s="841"/>
      <c r="J203" s="841"/>
      <c r="K203" s="841"/>
      <c r="L203" s="841"/>
      <c r="M203" s="841"/>
      <c r="N203" s="841"/>
      <c r="O203" s="842"/>
    </row>
    <row r="204" spans="1:15" ht="15.75" x14ac:dyDescent="0.25">
      <c r="A204" s="523">
        <v>610</v>
      </c>
      <c r="B204" s="525" t="s">
        <v>113</v>
      </c>
      <c r="C204" s="491"/>
      <c r="D204" s="491"/>
      <c r="E204" s="491"/>
      <c r="F204" s="491"/>
      <c r="G204" s="491"/>
      <c r="H204" s="351"/>
      <c r="I204" s="528"/>
      <c r="J204" s="535">
        <v>2205</v>
      </c>
      <c r="K204" s="530"/>
      <c r="L204" s="537"/>
      <c r="M204" s="530"/>
      <c r="N204" s="537"/>
      <c r="O204" s="532"/>
    </row>
    <row r="205" spans="1:15" ht="16.5" thickBot="1" x14ac:dyDescent="0.3">
      <c r="A205" s="523">
        <v>620</v>
      </c>
      <c r="B205" s="526" t="s">
        <v>295</v>
      </c>
      <c r="C205" s="491"/>
      <c r="D205" s="491"/>
      <c r="E205" s="491"/>
      <c r="F205" s="491"/>
      <c r="G205" s="491"/>
      <c r="H205" s="534"/>
      <c r="I205" s="529"/>
      <c r="J205" s="536">
        <v>771</v>
      </c>
      <c r="K205" s="531"/>
      <c r="L205" s="538"/>
      <c r="M205" s="715">
        <v>500</v>
      </c>
      <c r="N205" s="538"/>
      <c r="O205" s="533"/>
    </row>
    <row r="206" spans="1:15" ht="16.5" thickBot="1" x14ac:dyDescent="0.3">
      <c r="A206" s="347">
        <v>630</v>
      </c>
      <c r="B206" s="527" t="s">
        <v>88</v>
      </c>
      <c r="C206" s="56">
        <v>18390.38</v>
      </c>
      <c r="D206" s="91">
        <v>25700</v>
      </c>
      <c r="E206" s="91">
        <v>40000</v>
      </c>
      <c r="F206" s="91">
        <v>55150</v>
      </c>
      <c r="G206" s="91">
        <v>55150</v>
      </c>
      <c r="H206" s="91">
        <v>62595</v>
      </c>
      <c r="I206" s="91">
        <v>47755</v>
      </c>
      <c r="J206" s="91">
        <v>59739</v>
      </c>
      <c r="K206" s="91">
        <v>50000</v>
      </c>
      <c r="L206" s="91">
        <v>75000</v>
      </c>
      <c r="M206" s="91">
        <v>50000</v>
      </c>
      <c r="N206" s="91">
        <v>50000</v>
      </c>
      <c r="O206" s="91">
        <v>50000</v>
      </c>
    </row>
    <row r="207" spans="1:15" ht="16.5" thickBot="1" x14ac:dyDescent="0.3">
      <c r="A207" s="324"/>
      <c r="B207" s="524" t="s">
        <v>207</v>
      </c>
      <c r="C207" s="325">
        <f>C206</f>
        <v>18390.38</v>
      </c>
      <c r="D207" s="168">
        <f>D206</f>
        <v>25700</v>
      </c>
      <c r="E207" s="168">
        <f>E206</f>
        <v>40000</v>
      </c>
      <c r="F207" s="168">
        <v>65150</v>
      </c>
      <c r="G207" s="168">
        <v>65150</v>
      </c>
      <c r="H207" s="84">
        <f>SUM(H206)</f>
        <v>62595</v>
      </c>
      <c r="I207" s="207">
        <f>SUM(I206)</f>
        <v>47755</v>
      </c>
      <c r="J207" s="207">
        <f>SUM(J204:J206)</f>
        <v>62715</v>
      </c>
      <c r="K207" s="207">
        <f>SUM(K206)</f>
        <v>50000</v>
      </c>
      <c r="L207" s="207">
        <v>75000</v>
      </c>
      <c r="M207" s="207">
        <f>SUM(M205:M206)</f>
        <v>50500</v>
      </c>
      <c r="N207" s="207">
        <f>SUM(N206)</f>
        <v>50000</v>
      </c>
      <c r="O207" s="207">
        <f>SUM(O206)</f>
        <v>50000</v>
      </c>
    </row>
    <row r="208" spans="1:15" ht="15.75" x14ac:dyDescent="0.25">
      <c r="A208" s="196"/>
      <c r="B208" s="316"/>
      <c r="C208" s="317"/>
      <c r="D208" s="318"/>
      <c r="E208" s="318"/>
      <c r="F208" s="318"/>
      <c r="G208" s="318"/>
      <c r="H208" s="318"/>
      <c r="I208" s="318"/>
      <c r="J208" s="318"/>
      <c r="K208" s="318"/>
      <c r="L208" s="318"/>
      <c r="M208" s="318"/>
      <c r="N208" s="318"/>
      <c r="O208" s="318"/>
    </row>
    <row r="209" spans="1:16" ht="15.75" x14ac:dyDescent="0.25">
      <c r="A209" s="196"/>
      <c r="B209" s="316"/>
      <c r="C209" s="317"/>
      <c r="D209" s="318"/>
      <c r="E209" s="318"/>
      <c r="F209" s="318"/>
      <c r="G209" s="318"/>
      <c r="H209" s="318"/>
      <c r="I209" s="318"/>
      <c r="J209" s="318"/>
      <c r="K209" s="318"/>
      <c r="L209" s="318"/>
      <c r="M209" s="318"/>
      <c r="N209" s="318"/>
      <c r="O209" s="318"/>
    </row>
    <row r="210" spans="1:16" ht="15.75" x14ac:dyDescent="0.25">
      <c r="A210" s="196"/>
      <c r="B210" s="316"/>
      <c r="C210" s="317"/>
      <c r="D210" s="318"/>
      <c r="E210" s="318"/>
      <c r="F210" s="318"/>
      <c r="G210" s="318"/>
      <c r="H210" s="318"/>
      <c r="I210" s="318"/>
      <c r="J210" s="318"/>
      <c r="K210" s="318"/>
      <c r="L210" s="318"/>
      <c r="M210" s="318"/>
      <c r="N210" s="318"/>
      <c r="O210" s="318"/>
    </row>
    <row r="211" spans="1:16" ht="15.75" x14ac:dyDescent="0.25">
      <c r="A211" s="196"/>
      <c r="B211" s="316"/>
      <c r="C211" s="317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  <c r="N211" s="318"/>
      <c r="O211" s="318"/>
    </row>
    <row r="212" spans="1:16" ht="15.75" x14ac:dyDescent="0.25">
      <c r="A212" s="196"/>
      <c r="B212" s="316"/>
      <c r="C212" s="317"/>
      <c r="D212" s="318"/>
      <c r="E212" s="318"/>
      <c r="F212" s="318"/>
      <c r="G212" s="318"/>
      <c r="H212" s="318"/>
      <c r="I212" s="318"/>
      <c r="J212" s="318"/>
      <c r="K212" s="318"/>
      <c r="L212" s="318"/>
      <c r="M212" s="318"/>
      <c r="N212" s="318"/>
      <c r="O212" s="318"/>
    </row>
    <row r="213" spans="1:16" ht="15.75" x14ac:dyDescent="0.25">
      <c r="A213" s="196"/>
      <c r="B213" s="316"/>
      <c r="C213" s="317"/>
      <c r="D213" s="318"/>
      <c r="E213" s="318"/>
      <c r="F213" s="318"/>
      <c r="G213" s="318"/>
      <c r="H213" s="318"/>
      <c r="I213" s="318"/>
      <c r="J213" s="318"/>
      <c r="K213" s="318"/>
      <c r="L213" s="318"/>
      <c r="M213" s="318"/>
      <c r="N213" s="318"/>
      <c r="O213" s="318"/>
    </row>
    <row r="214" spans="1:16" ht="15.75" x14ac:dyDescent="0.25">
      <c r="A214" s="196"/>
      <c r="B214" s="316"/>
      <c r="C214" s="317"/>
      <c r="D214" s="318"/>
      <c r="E214" s="318"/>
      <c r="F214" s="318"/>
      <c r="G214" s="318"/>
      <c r="H214" s="318"/>
      <c r="I214" s="318"/>
      <c r="J214" s="318"/>
      <c r="K214" s="318"/>
      <c r="L214" s="318"/>
      <c r="M214" s="318"/>
      <c r="N214" s="318"/>
      <c r="O214" s="318"/>
    </row>
    <row r="215" spans="1:16" ht="15.75" x14ac:dyDescent="0.25">
      <c r="A215" s="196"/>
      <c r="B215" s="316"/>
      <c r="C215" s="317"/>
      <c r="D215" s="318"/>
      <c r="E215" s="318"/>
      <c r="F215" s="318"/>
      <c r="G215" s="318"/>
      <c r="H215" s="318"/>
      <c r="I215" s="318"/>
      <c r="J215" s="318"/>
      <c r="K215" s="318"/>
      <c r="L215" s="318"/>
      <c r="M215" s="318"/>
      <c r="N215" s="318"/>
      <c r="O215" s="318"/>
    </row>
    <row r="216" spans="1:16" ht="15.75" x14ac:dyDescent="0.25">
      <c r="A216" s="196"/>
      <c r="B216" s="316"/>
      <c r="C216" s="317"/>
      <c r="D216" s="318"/>
      <c r="E216" s="318"/>
      <c r="F216" s="318"/>
      <c r="G216" s="318"/>
      <c r="H216" s="318"/>
      <c r="I216" s="318"/>
      <c r="J216" s="318"/>
      <c r="K216" s="318"/>
      <c r="L216" s="318"/>
      <c r="M216" s="318"/>
      <c r="N216" s="318"/>
      <c r="O216" s="318"/>
    </row>
    <row r="217" spans="1:16" ht="15.75" x14ac:dyDescent="0.25">
      <c r="A217" s="196"/>
      <c r="B217" s="316"/>
      <c r="C217" s="317"/>
      <c r="D217" s="318"/>
      <c r="E217" s="318"/>
      <c r="F217" s="318"/>
      <c r="G217" s="318"/>
      <c r="H217" s="318"/>
      <c r="I217" s="318"/>
      <c r="J217" s="318"/>
      <c r="K217" s="318"/>
      <c r="L217" s="318"/>
      <c r="M217" s="318"/>
      <c r="N217" s="318"/>
      <c r="O217" s="318"/>
    </row>
    <row r="218" spans="1:16" ht="15.75" x14ac:dyDescent="0.25">
      <c r="A218" s="196"/>
      <c r="B218" s="316"/>
      <c r="C218" s="317"/>
      <c r="D218" s="318"/>
      <c r="E218" s="318"/>
      <c r="F218" s="318"/>
      <c r="G218" s="318"/>
      <c r="H218" s="318"/>
      <c r="I218" s="318"/>
      <c r="J218" s="318"/>
      <c r="K218" s="318"/>
      <c r="L218" s="318"/>
      <c r="M218" s="318"/>
      <c r="N218" s="318"/>
      <c r="O218" s="318"/>
    </row>
    <row r="219" spans="1:16" ht="12.75" customHeight="1" x14ac:dyDescent="0.25">
      <c r="A219" s="196"/>
      <c r="B219" s="316"/>
      <c r="C219" s="317"/>
    </row>
    <row r="220" spans="1:16" ht="10.5" customHeight="1" thickBot="1" x14ac:dyDescent="0.3">
      <c r="A220" s="196"/>
      <c r="B220" s="316"/>
      <c r="C220" s="317"/>
    </row>
    <row r="221" spans="1:16" ht="10.5" customHeight="1" x14ac:dyDescent="0.25">
      <c r="A221" s="822" t="s">
        <v>208</v>
      </c>
      <c r="B221" s="824" t="s">
        <v>209</v>
      </c>
      <c r="C221" s="326"/>
      <c r="D221" s="327" t="s">
        <v>82</v>
      </c>
      <c r="E221" s="286" t="s">
        <v>37</v>
      </c>
      <c r="F221" s="286" t="s">
        <v>98</v>
      </c>
      <c r="G221" s="519" t="s">
        <v>82</v>
      </c>
      <c r="H221" s="521" t="s">
        <v>82</v>
      </c>
      <c r="I221" s="54" t="s">
        <v>81</v>
      </c>
      <c r="J221" s="54" t="s">
        <v>81</v>
      </c>
      <c r="K221" s="55" t="s">
        <v>11</v>
      </c>
      <c r="L221" s="55" t="s">
        <v>37</v>
      </c>
      <c r="M221" s="55" t="s">
        <v>11</v>
      </c>
      <c r="N221" s="55" t="s">
        <v>11</v>
      </c>
      <c r="O221" s="55" t="s">
        <v>11</v>
      </c>
    </row>
    <row r="222" spans="1:16" ht="13.5" customHeight="1" thickBot="1" x14ac:dyDescent="0.3">
      <c r="A222" s="823"/>
      <c r="B222" s="825"/>
      <c r="C222" s="328"/>
      <c r="D222" s="329" t="s">
        <v>3</v>
      </c>
      <c r="E222" s="288" t="s">
        <v>3</v>
      </c>
      <c r="F222" s="288" t="s">
        <v>99</v>
      </c>
      <c r="G222" s="520" t="s">
        <v>3</v>
      </c>
      <c r="H222" s="522" t="s">
        <v>4</v>
      </c>
      <c r="I222" s="387" t="s">
        <v>5</v>
      </c>
      <c r="J222" s="387" t="s">
        <v>6</v>
      </c>
      <c r="K222" s="59" t="s">
        <v>7</v>
      </c>
      <c r="L222" s="59" t="s">
        <v>7</v>
      </c>
      <c r="M222" s="59" t="s">
        <v>269</v>
      </c>
      <c r="N222" s="59" t="s">
        <v>277</v>
      </c>
      <c r="O222" s="59" t="s">
        <v>281</v>
      </c>
      <c r="P222" s="7"/>
    </row>
    <row r="223" spans="1:16" ht="16.5" thickBot="1" x14ac:dyDescent="0.3">
      <c r="A223" s="88">
        <v>630</v>
      </c>
      <c r="B223" s="277" t="s">
        <v>88</v>
      </c>
      <c r="C223" s="90">
        <v>11352.22</v>
      </c>
      <c r="D223" s="91">
        <v>20500</v>
      </c>
      <c r="E223" s="214">
        <v>15000</v>
      </c>
      <c r="F223" s="214">
        <v>20501</v>
      </c>
      <c r="G223" s="214">
        <v>20502</v>
      </c>
      <c r="H223" s="214">
        <v>6551</v>
      </c>
      <c r="I223" s="214">
        <v>11654</v>
      </c>
      <c r="J223" s="214">
        <v>6099</v>
      </c>
      <c r="K223" s="214">
        <v>7000</v>
      </c>
      <c r="L223" s="214">
        <v>9900</v>
      </c>
      <c r="M223" s="214">
        <v>13000</v>
      </c>
      <c r="N223" s="214">
        <v>10000</v>
      </c>
      <c r="O223" s="214">
        <v>10000</v>
      </c>
    </row>
    <row r="224" spans="1:16" ht="16.5" thickBot="1" x14ac:dyDescent="0.3">
      <c r="A224" s="96"/>
      <c r="B224" s="149" t="s">
        <v>210</v>
      </c>
      <c r="C224" s="83">
        <f>C223</f>
        <v>11352.22</v>
      </c>
      <c r="D224" s="207">
        <f>D223</f>
        <v>20500</v>
      </c>
      <c r="E224" s="207">
        <f>E223</f>
        <v>15000</v>
      </c>
      <c r="F224" s="207">
        <f>F223</f>
        <v>20501</v>
      </c>
      <c r="G224" s="207">
        <f>G223</f>
        <v>20502</v>
      </c>
      <c r="H224" s="207">
        <f t="shared" ref="H224:K224" si="49">SUM(H223)</f>
        <v>6551</v>
      </c>
      <c r="I224" s="207">
        <f t="shared" si="49"/>
        <v>11654</v>
      </c>
      <c r="J224" s="207">
        <f>SUM(J223)</f>
        <v>6099</v>
      </c>
      <c r="K224" s="207">
        <f t="shared" si="49"/>
        <v>7000</v>
      </c>
      <c r="L224" s="207">
        <f>SUM(L223)</f>
        <v>9900</v>
      </c>
      <c r="M224" s="207">
        <f>SUM(M223)</f>
        <v>13000</v>
      </c>
      <c r="N224" s="207">
        <f>SUM(N223)</f>
        <v>10000</v>
      </c>
      <c r="O224" s="207">
        <f>SUM(O223)</f>
        <v>10000</v>
      </c>
    </row>
    <row r="225" spans="1:15" ht="16.5" thickBot="1" x14ac:dyDescent="0.3">
      <c r="A225" s="60" t="s">
        <v>211</v>
      </c>
      <c r="B225" s="796" t="s">
        <v>212</v>
      </c>
      <c r="C225" s="797"/>
      <c r="D225" s="797"/>
      <c r="E225" s="797"/>
      <c r="F225" s="797"/>
      <c r="G225" s="798"/>
      <c r="I225" s="214"/>
      <c r="J225" s="214"/>
      <c r="K225" s="214"/>
      <c r="L225" s="214"/>
      <c r="M225" s="214"/>
      <c r="N225" s="214"/>
      <c r="O225" s="214"/>
    </row>
    <row r="226" spans="1:15" ht="16.5" thickBot="1" x14ac:dyDescent="0.3">
      <c r="A226" s="88">
        <v>630</v>
      </c>
      <c r="B226" s="277" t="s">
        <v>175</v>
      </c>
      <c r="C226" s="330">
        <v>981.45</v>
      </c>
      <c r="D226" s="331">
        <v>2000</v>
      </c>
      <c r="E226" s="313">
        <v>2000</v>
      </c>
      <c r="F226" s="313">
        <v>2001</v>
      </c>
      <c r="G226" s="313">
        <v>2002</v>
      </c>
      <c r="H226" s="314">
        <v>502</v>
      </c>
      <c r="I226" s="314">
        <v>0</v>
      </c>
      <c r="J226" s="314">
        <v>2390</v>
      </c>
      <c r="K226" s="314">
        <v>2000</v>
      </c>
      <c r="L226" s="314">
        <v>500</v>
      </c>
      <c r="M226" s="314">
        <v>500</v>
      </c>
      <c r="N226" s="314">
        <v>500</v>
      </c>
      <c r="O226" s="314">
        <v>500</v>
      </c>
    </row>
    <row r="227" spans="1:15" ht="16.5" thickBot="1" x14ac:dyDescent="0.3">
      <c r="A227" s="189"/>
      <c r="B227" s="149" t="s">
        <v>213</v>
      </c>
      <c r="C227" s="211">
        <f>C226</f>
        <v>981.45</v>
      </c>
      <c r="D227" s="84">
        <f>D226</f>
        <v>2000</v>
      </c>
      <c r="E227" s="84">
        <f>E226</f>
        <v>2000</v>
      </c>
      <c r="F227" s="84">
        <f>F226</f>
        <v>2001</v>
      </c>
      <c r="G227" s="84">
        <f>G226</f>
        <v>2002</v>
      </c>
      <c r="H227" s="84">
        <f t="shared" ref="H227:K227" si="50">SUM(H226)</f>
        <v>502</v>
      </c>
      <c r="I227" s="84">
        <f t="shared" si="50"/>
        <v>0</v>
      </c>
      <c r="J227" s="84">
        <f>SUM(J226)</f>
        <v>2390</v>
      </c>
      <c r="K227" s="84">
        <f t="shared" si="50"/>
        <v>2000</v>
      </c>
      <c r="L227" s="84">
        <f>SUM(L226)</f>
        <v>500</v>
      </c>
      <c r="M227" s="84">
        <f>SUM(M226)</f>
        <v>500</v>
      </c>
      <c r="N227" s="84">
        <f>SUM(N226)</f>
        <v>500</v>
      </c>
      <c r="O227" s="84">
        <f>SUM(O226)</f>
        <v>500</v>
      </c>
    </row>
    <row r="228" spans="1:15" ht="16.5" thickBot="1" x14ac:dyDescent="0.3">
      <c r="A228" s="60" t="s">
        <v>214</v>
      </c>
      <c r="B228" s="840" t="s">
        <v>215</v>
      </c>
      <c r="C228" s="841"/>
      <c r="D228" s="841"/>
      <c r="E228" s="841"/>
      <c r="F228" s="841"/>
      <c r="G228" s="842"/>
      <c r="I228" s="214"/>
      <c r="J228" s="214"/>
      <c r="K228" s="214"/>
      <c r="L228" s="214"/>
      <c r="M228" s="214"/>
      <c r="N228" s="214"/>
      <c r="O228" s="214"/>
    </row>
    <row r="229" spans="1:15" ht="15.75" x14ac:dyDescent="0.25">
      <c r="A229" s="422">
        <v>620</v>
      </c>
      <c r="B229" s="420" t="s">
        <v>134</v>
      </c>
      <c r="C229" s="423"/>
      <c r="D229" s="426"/>
      <c r="E229" s="423"/>
      <c r="F229" s="426"/>
      <c r="G229" s="423"/>
      <c r="H229" s="67"/>
      <c r="I229" s="67"/>
      <c r="J229" s="67"/>
      <c r="K229" s="67"/>
      <c r="L229" s="67"/>
      <c r="M229" s="67">
        <v>600</v>
      </c>
      <c r="N229" s="67"/>
      <c r="O229" s="67"/>
    </row>
    <row r="230" spans="1:15" ht="16.5" thickBot="1" x14ac:dyDescent="0.3">
      <c r="A230" s="212">
        <v>630</v>
      </c>
      <c r="B230" s="421" t="s">
        <v>175</v>
      </c>
      <c r="C230" s="424"/>
      <c r="D230" s="442">
        <v>2000</v>
      </c>
      <c r="E230" s="444">
        <v>2000</v>
      </c>
      <c r="F230" s="442">
        <v>2001</v>
      </c>
      <c r="G230" s="444">
        <v>2002</v>
      </c>
      <c r="H230" s="443">
        <v>0</v>
      </c>
      <c r="I230" s="443">
        <v>0</v>
      </c>
      <c r="J230" s="443"/>
      <c r="K230" s="443">
        <v>2000</v>
      </c>
      <c r="L230" s="443">
        <v>40000</v>
      </c>
      <c r="M230" s="443">
        <v>10000</v>
      </c>
      <c r="N230" s="443">
        <v>5000</v>
      </c>
      <c r="O230" s="443">
        <v>5000</v>
      </c>
    </row>
    <row r="231" spans="1:15" ht="16.5" thickBot="1" x14ac:dyDescent="0.3">
      <c r="A231" s="348"/>
      <c r="B231" s="157" t="s">
        <v>216</v>
      </c>
      <c r="C231" s="310">
        <f>C230</f>
        <v>0</v>
      </c>
      <c r="D231" s="311">
        <f>D230</f>
        <v>2000</v>
      </c>
      <c r="E231" s="311">
        <f>E230</f>
        <v>2000</v>
      </c>
      <c r="F231" s="311">
        <f>F230</f>
        <v>2001</v>
      </c>
      <c r="G231" s="311">
        <f>G230</f>
        <v>2002</v>
      </c>
      <c r="H231" s="311">
        <v>0</v>
      </c>
      <c r="I231" s="311">
        <f>SUM(I230)</f>
        <v>0</v>
      </c>
      <c r="J231" s="311"/>
      <c r="K231" s="311">
        <f>SUM(K230)</f>
        <v>2000</v>
      </c>
      <c r="L231" s="311">
        <f>SUM(L230)</f>
        <v>40000</v>
      </c>
      <c r="M231" s="311">
        <f>SUM(M229:M230)</f>
        <v>10600</v>
      </c>
      <c r="N231" s="311">
        <f>SUM(N230)</f>
        <v>5000</v>
      </c>
      <c r="O231" s="311">
        <f>SUM(O230)</f>
        <v>5000</v>
      </c>
    </row>
    <row r="232" spans="1:15" ht="16.5" thickBot="1" x14ac:dyDescent="0.3">
      <c r="A232" s="60" t="s">
        <v>217</v>
      </c>
      <c r="B232" s="796" t="s">
        <v>218</v>
      </c>
      <c r="C232" s="797"/>
      <c r="D232" s="797"/>
      <c r="E232" s="797"/>
      <c r="F232" s="797"/>
      <c r="G232" s="797"/>
      <c r="H232" s="797"/>
      <c r="I232" s="797"/>
      <c r="J232" s="797"/>
      <c r="K232" s="797"/>
      <c r="L232" s="797"/>
      <c r="M232" s="797"/>
      <c r="N232" s="797"/>
      <c r="O232" s="798"/>
    </row>
    <row r="233" spans="1:15" ht="15.75" x14ac:dyDescent="0.25">
      <c r="A233" s="200">
        <v>610</v>
      </c>
      <c r="B233" s="201" t="s">
        <v>113</v>
      </c>
      <c r="C233" s="151">
        <v>60729.97</v>
      </c>
      <c r="D233" s="67">
        <v>70000</v>
      </c>
      <c r="E233" s="67">
        <v>73860</v>
      </c>
      <c r="F233" s="68">
        <v>90850</v>
      </c>
      <c r="G233" s="68">
        <v>90850</v>
      </c>
      <c r="H233" s="68">
        <v>95068</v>
      </c>
      <c r="I233" s="68">
        <v>121742</v>
      </c>
      <c r="J233" s="68">
        <v>99739</v>
      </c>
      <c r="K233" s="68">
        <v>140000</v>
      </c>
      <c r="L233" s="68">
        <v>140000</v>
      </c>
      <c r="M233" s="68">
        <v>165000</v>
      </c>
      <c r="N233" s="68">
        <v>180000</v>
      </c>
      <c r="O233" s="68">
        <v>185000</v>
      </c>
    </row>
    <row r="234" spans="1:15" ht="16.5" thickBot="1" x14ac:dyDescent="0.3">
      <c r="A234" s="96">
        <v>620</v>
      </c>
      <c r="B234" s="205" t="s">
        <v>87</v>
      </c>
      <c r="C234" s="265">
        <v>21388.45</v>
      </c>
      <c r="D234" s="77">
        <v>29000</v>
      </c>
      <c r="E234" s="77">
        <v>30345</v>
      </c>
      <c r="F234" s="206">
        <v>36355</v>
      </c>
      <c r="G234" s="206">
        <v>36355</v>
      </c>
      <c r="H234" s="206">
        <v>37562</v>
      </c>
      <c r="I234" s="80">
        <v>45439</v>
      </c>
      <c r="J234" s="80">
        <v>39497</v>
      </c>
      <c r="K234" s="80">
        <v>45500</v>
      </c>
      <c r="L234" s="80">
        <v>45500</v>
      </c>
      <c r="M234" s="80">
        <v>60000</v>
      </c>
      <c r="N234" s="80">
        <v>61500</v>
      </c>
      <c r="O234" s="80">
        <v>63000</v>
      </c>
    </row>
    <row r="235" spans="1:15" ht="16.5" thickBot="1" x14ac:dyDescent="0.25">
      <c r="A235" s="239">
        <v>630</v>
      </c>
      <c r="B235" s="332" t="s">
        <v>175</v>
      </c>
      <c r="C235" s="333">
        <v>28362.62</v>
      </c>
      <c r="D235" s="215">
        <v>31900</v>
      </c>
      <c r="E235" s="215">
        <v>33900</v>
      </c>
      <c r="F235" s="215">
        <v>37900</v>
      </c>
      <c r="G235" s="215">
        <v>37900</v>
      </c>
      <c r="H235" s="215">
        <v>46326</v>
      </c>
      <c r="I235" s="215">
        <v>37902</v>
      </c>
      <c r="J235" s="215">
        <v>38176</v>
      </c>
      <c r="K235" s="215">
        <v>45000</v>
      </c>
      <c r="L235" s="215">
        <v>45000</v>
      </c>
      <c r="M235" s="215">
        <v>45000</v>
      </c>
      <c r="N235" s="215">
        <v>45000</v>
      </c>
      <c r="O235" s="215">
        <v>45000</v>
      </c>
    </row>
    <row r="236" spans="1:15" ht="16.5" thickBot="1" x14ac:dyDescent="0.3">
      <c r="A236" s="289">
        <v>640</v>
      </c>
      <c r="B236" s="280" t="s">
        <v>162</v>
      </c>
      <c r="C236" s="334">
        <v>421.65</v>
      </c>
      <c r="D236" s="92">
        <v>400</v>
      </c>
      <c r="E236" s="92">
        <v>400</v>
      </c>
      <c r="F236" s="92">
        <v>400</v>
      </c>
      <c r="G236" s="92">
        <v>400</v>
      </c>
      <c r="H236" s="92">
        <v>1100</v>
      </c>
      <c r="I236" s="92">
        <v>591</v>
      </c>
      <c r="J236" s="92">
        <v>517</v>
      </c>
      <c r="K236" s="92">
        <v>500</v>
      </c>
      <c r="L236" s="92">
        <v>450</v>
      </c>
      <c r="M236" s="92">
        <v>500</v>
      </c>
      <c r="N236" s="92">
        <v>500</v>
      </c>
      <c r="O236" s="92">
        <v>500</v>
      </c>
    </row>
    <row r="237" spans="1:15" ht="16.5" thickBot="1" x14ac:dyDescent="0.3">
      <c r="A237" s="88"/>
      <c r="B237" s="157" t="s">
        <v>219</v>
      </c>
      <c r="C237" s="335">
        <f t="shared" ref="C237:G237" si="51">SUM(C233:C236)</f>
        <v>110902.68999999999</v>
      </c>
      <c r="D237" s="159">
        <f t="shared" si="51"/>
        <v>131300</v>
      </c>
      <c r="E237" s="159">
        <f t="shared" si="51"/>
        <v>138505</v>
      </c>
      <c r="F237" s="159">
        <f t="shared" si="51"/>
        <v>165505</v>
      </c>
      <c r="G237" s="159">
        <f t="shared" si="51"/>
        <v>165505</v>
      </c>
      <c r="H237" s="159">
        <f t="shared" ref="H237:K237" si="52">SUM(H233:H236)</f>
        <v>180056</v>
      </c>
      <c r="I237" s="159">
        <f t="shared" si="52"/>
        <v>205674</v>
      </c>
      <c r="J237" s="159">
        <f>SUM(J233:J236)</f>
        <v>177929</v>
      </c>
      <c r="K237" s="159">
        <f t="shared" si="52"/>
        <v>231000</v>
      </c>
      <c r="L237" s="159">
        <f>SUM(L233:L236)</f>
        <v>230950</v>
      </c>
      <c r="M237" s="159">
        <f>SUM(M233:M236)</f>
        <v>270500</v>
      </c>
      <c r="N237" s="159">
        <f>SUM(N233:N236)</f>
        <v>287000</v>
      </c>
      <c r="O237" s="159">
        <f>SUM(O233:O236)</f>
        <v>293500</v>
      </c>
    </row>
    <row r="238" spans="1:15" ht="16.5" thickBot="1" x14ac:dyDescent="0.3">
      <c r="A238" s="96"/>
      <c r="B238" s="97" t="s">
        <v>220</v>
      </c>
      <c r="C238" s="299">
        <f>C192+C199+C202+C207+C224+C227+C231+C237</f>
        <v>297871.43</v>
      </c>
      <c r="D238" s="300">
        <f>SUM(D192+D199+D202+D207+D224+D227+D231+D237)</f>
        <v>408150</v>
      </c>
      <c r="E238" s="300">
        <f>SUM(E192+E199+E202+E207+E224+E227+E231+E237)</f>
        <v>456530</v>
      </c>
      <c r="F238" s="300">
        <f>F192+F199+F202+F207+F224+F227+F231+F237</f>
        <v>610609</v>
      </c>
      <c r="G238" s="300">
        <f>G192+G199+G202+G207+G224+G227+G231+G237</f>
        <v>610613</v>
      </c>
      <c r="H238" s="300">
        <f>SUM(H192+H199+H202+H207+H224+H227+H237)</f>
        <v>519303</v>
      </c>
      <c r="I238" s="300">
        <f>SUM(I192+I199+I202+I207+I224+I227+I231+I237)</f>
        <v>459982</v>
      </c>
      <c r="J238" s="300">
        <f>SUM(J192+J199+J202+J207+J224+J227+J237)</f>
        <v>497202</v>
      </c>
      <c r="K238" s="300">
        <f>SUM(K192+K199+K202+K207+K224+K227+K231+K237)</f>
        <v>657000</v>
      </c>
      <c r="L238" s="300">
        <f>SUM(L192+L199+L202+L207+L224+L227+L231+L237)</f>
        <v>598960</v>
      </c>
      <c r="M238" s="300">
        <f>SUM(M192+M199+M202+M207+M224+M227+M231+M237)</f>
        <v>806600</v>
      </c>
      <c r="N238" s="300">
        <f>SUM(N192+N199+N202+N207+N224+N227+N231+N237)</f>
        <v>665000</v>
      </c>
      <c r="O238" s="300">
        <f>SUM(O192+O199+O202+O207+O224+O227+O231+O237)</f>
        <v>542000</v>
      </c>
    </row>
    <row r="239" spans="1:15" ht="16.5" thickBot="1" x14ac:dyDescent="0.3">
      <c r="A239" s="497">
        <v>810</v>
      </c>
      <c r="B239" s="498" t="s">
        <v>296</v>
      </c>
      <c r="C239" s="499"/>
      <c r="D239" s="500"/>
      <c r="E239" s="500"/>
      <c r="F239" s="500"/>
      <c r="G239" s="500"/>
      <c r="H239" s="500"/>
      <c r="I239" s="500"/>
      <c r="J239" s="500"/>
      <c r="K239" s="500"/>
      <c r="L239" s="500">
        <v>17500</v>
      </c>
      <c r="M239" s="500">
        <v>50000</v>
      </c>
      <c r="N239" s="300"/>
      <c r="O239" s="300"/>
    </row>
    <row r="240" spans="1:15" ht="16.5" thickBot="1" x14ac:dyDescent="0.3">
      <c r="A240" s="96"/>
      <c r="B240" s="131" t="s">
        <v>221</v>
      </c>
      <c r="C240" s="228">
        <v>274944.39</v>
      </c>
      <c r="D240" s="229">
        <v>125877</v>
      </c>
      <c r="E240" s="229">
        <v>63473</v>
      </c>
      <c r="F240" s="229">
        <v>351245</v>
      </c>
      <c r="G240" s="229">
        <v>351246</v>
      </c>
      <c r="H240" s="229">
        <v>221342</v>
      </c>
      <c r="I240" s="229">
        <v>250374</v>
      </c>
      <c r="J240" s="229">
        <v>206556</v>
      </c>
      <c r="K240" s="229">
        <v>3011300</v>
      </c>
      <c r="L240" s="229">
        <v>869910</v>
      </c>
      <c r="M240" s="229">
        <v>3248000</v>
      </c>
      <c r="N240" s="229">
        <v>860000</v>
      </c>
      <c r="O240" s="229">
        <v>1260000</v>
      </c>
    </row>
    <row r="241" spans="1:15" ht="16.5" thickBot="1" x14ac:dyDescent="0.3">
      <c r="A241" s="289"/>
      <c r="B241" s="138" t="s">
        <v>222</v>
      </c>
      <c r="C241" s="139">
        <f>C238+C240</f>
        <v>572815.82000000007</v>
      </c>
      <c r="D241" s="140">
        <f>D238+D240</f>
        <v>534027</v>
      </c>
      <c r="E241" s="140">
        <f>E238+E240</f>
        <v>520003</v>
      </c>
      <c r="F241" s="140">
        <f>F238+F240</f>
        <v>961854</v>
      </c>
      <c r="G241" s="140">
        <f>G238+G240</f>
        <v>961859</v>
      </c>
      <c r="H241" s="140">
        <f t="shared" ref="H241:M241" si="53">SUM(H238:H240)</f>
        <v>740645</v>
      </c>
      <c r="I241" s="140">
        <f t="shared" si="53"/>
        <v>710356</v>
      </c>
      <c r="J241" s="140">
        <f>SUM(J238:J240)</f>
        <v>703758</v>
      </c>
      <c r="K241" s="140">
        <f t="shared" si="53"/>
        <v>3668300</v>
      </c>
      <c r="L241" s="140">
        <f>SUM(L238:L240)</f>
        <v>1486370</v>
      </c>
      <c r="M241" s="140">
        <f t="shared" si="53"/>
        <v>4104600</v>
      </c>
      <c r="N241" s="140">
        <f>SUM(N238:N240)</f>
        <v>1525000</v>
      </c>
      <c r="O241" s="140">
        <f>SUM(O238:O240)</f>
        <v>1802000</v>
      </c>
    </row>
    <row r="242" spans="1:15" s="848" customFormat="1" ht="94.5" customHeight="1" x14ac:dyDescent="0.2"/>
    <row r="243" spans="1:15" s="848" customFormat="1" ht="94.5" customHeight="1" thickBot="1" x14ac:dyDescent="0.25"/>
    <row r="244" spans="1:15" ht="16.5" customHeight="1" x14ac:dyDescent="0.2">
      <c r="A244" s="843" t="s">
        <v>223</v>
      </c>
      <c r="B244" s="844"/>
      <c r="C244" s="544" t="s">
        <v>81</v>
      </c>
      <c r="D244" s="286" t="s">
        <v>82</v>
      </c>
      <c r="E244" s="286" t="s">
        <v>37</v>
      </c>
      <c r="F244" s="286" t="s">
        <v>98</v>
      </c>
      <c r="G244" s="519" t="s">
        <v>82</v>
      </c>
      <c r="H244" s="521" t="s">
        <v>81</v>
      </c>
      <c r="I244" s="54" t="s">
        <v>81</v>
      </c>
      <c r="J244" s="55" t="s">
        <v>81</v>
      </c>
      <c r="K244" s="55" t="s">
        <v>11</v>
      </c>
      <c r="L244" s="55" t="s">
        <v>37</v>
      </c>
      <c r="M244" s="55" t="s">
        <v>11</v>
      </c>
      <c r="N244" s="55" t="s">
        <v>11</v>
      </c>
      <c r="O244" s="55" t="s">
        <v>11</v>
      </c>
    </row>
    <row r="245" spans="1:15" ht="13.5" thickBot="1" x14ac:dyDescent="0.25">
      <c r="A245" s="845"/>
      <c r="B245" s="846"/>
      <c r="C245" s="545" t="s">
        <v>83</v>
      </c>
      <c r="D245" s="288" t="s">
        <v>3</v>
      </c>
      <c r="E245" s="288" t="s">
        <v>3</v>
      </c>
      <c r="F245" s="288" t="s">
        <v>99</v>
      </c>
      <c r="G245" s="520" t="s">
        <v>3</v>
      </c>
      <c r="H245" s="522" t="s">
        <v>4</v>
      </c>
      <c r="I245" s="387" t="s">
        <v>5</v>
      </c>
      <c r="J245" s="59" t="s">
        <v>6</v>
      </c>
      <c r="K245" s="59" t="s">
        <v>7</v>
      </c>
      <c r="L245" s="59" t="s">
        <v>7</v>
      </c>
      <c r="M245" s="59" t="s">
        <v>269</v>
      </c>
      <c r="N245" s="59" t="s">
        <v>277</v>
      </c>
      <c r="O245" s="59" t="s">
        <v>281</v>
      </c>
    </row>
    <row r="246" spans="1:15" ht="16.5" thickBot="1" x14ac:dyDescent="0.3">
      <c r="A246" s="87" t="s">
        <v>224</v>
      </c>
      <c r="B246" s="796" t="s">
        <v>225</v>
      </c>
      <c r="C246" s="797"/>
      <c r="D246" s="797"/>
      <c r="E246" s="797"/>
      <c r="F246" s="797"/>
      <c r="G246" s="797"/>
      <c r="H246" s="847"/>
      <c r="I246" s="847"/>
      <c r="J246" s="797"/>
      <c r="K246" s="797"/>
      <c r="L246" s="797"/>
      <c r="M246" s="797"/>
      <c r="N246" s="797"/>
      <c r="O246" s="798"/>
    </row>
    <row r="247" spans="1:15" ht="15.75" x14ac:dyDescent="0.25">
      <c r="A247" s="88">
        <v>630</v>
      </c>
      <c r="B247" s="539" t="s">
        <v>88</v>
      </c>
      <c r="C247" s="428">
        <v>5863.41</v>
      </c>
      <c r="D247" s="431">
        <v>5650</v>
      </c>
      <c r="E247" s="435">
        <v>7760</v>
      </c>
      <c r="F247" s="431">
        <v>11120</v>
      </c>
      <c r="G247" s="435">
        <v>11120</v>
      </c>
      <c r="H247" s="67">
        <v>8423</v>
      </c>
      <c r="I247" s="64">
        <v>10124</v>
      </c>
      <c r="J247" s="64">
        <v>14427</v>
      </c>
      <c r="K247" s="337">
        <v>15000</v>
      </c>
      <c r="L247" s="337">
        <v>15000</v>
      </c>
      <c r="M247" s="337">
        <v>15000</v>
      </c>
      <c r="N247" s="337">
        <v>15000</v>
      </c>
      <c r="O247" s="337">
        <v>15000</v>
      </c>
    </row>
    <row r="248" spans="1:15" ht="15.75" x14ac:dyDescent="0.25">
      <c r="A248" s="69">
        <v>640</v>
      </c>
      <c r="B248" s="477" t="s">
        <v>89</v>
      </c>
      <c r="C248" s="429">
        <v>15346.2</v>
      </c>
      <c r="D248" s="432">
        <v>17000</v>
      </c>
      <c r="E248" s="436">
        <v>17400</v>
      </c>
      <c r="F248" s="432">
        <v>17500</v>
      </c>
      <c r="G248" s="436">
        <v>17500</v>
      </c>
      <c r="H248" s="73">
        <v>18962</v>
      </c>
      <c r="I248" s="72">
        <v>18922</v>
      </c>
      <c r="J248" s="72">
        <v>19075</v>
      </c>
      <c r="K248" s="156">
        <v>21000</v>
      </c>
      <c r="L248" s="156">
        <v>20000</v>
      </c>
      <c r="M248" s="156">
        <v>21000</v>
      </c>
      <c r="N248" s="156">
        <v>21000</v>
      </c>
      <c r="O248" s="156">
        <v>21000</v>
      </c>
    </row>
    <row r="249" spans="1:15" ht="15.75" x14ac:dyDescent="0.25">
      <c r="A249" s="69">
        <v>640</v>
      </c>
      <c r="B249" s="477" t="s">
        <v>226</v>
      </c>
      <c r="C249" s="429"/>
      <c r="D249" s="432"/>
      <c r="E249" s="436"/>
      <c r="F249" s="432"/>
      <c r="G249" s="436"/>
      <c r="H249" s="73">
        <v>4200</v>
      </c>
      <c r="I249" s="72">
        <v>8000</v>
      </c>
      <c r="J249" s="72">
        <v>8000</v>
      </c>
      <c r="K249" s="156">
        <v>8000</v>
      </c>
      <c r="L249" s="156">
        <v>8000</v>
      </c>
      <c r="M249" s="156">
        <v>10000</v>
      </c>
      <c r="N249" s="156">
        <v>10000</v>
      </c>
      <c r="O249" s="156">
        <v>10000</v>
      </c>
    </row>
    <row r="250" spans="1:15" ht="15.75" x14ac:dyDescent="0.25">
      <c r="A250" s="96">
        <v>640</v>
      </c>
      <c r="B250" s="757" t="s">
        <v>576</v>
      </c>
      <c r="C250" s="758"/>
      <c r="D250" s="449"/>
      <c r="E250" s="450"/>
      <c r="F250" s="449"/>
      <c r="G250" s="450"/>
      <c r="H250" s="77"/>
      <c r="I250" s="206"/>
      <c r="J250" s="206"/>
      <c r="K250" s="759"/>
      <c r="L250" s="759"/>
      <c r="M250" s="759">
        <v>1000</v>
      </c>
      <c r="N250" s="759">
        <v>1000</v>
      </c>
      <c r="O250" s="759">
        <v>1000</v>
      </c>
    </row>
    <row r="251" spans="1:15" ht="16.5" thickBot="1" x14ac:dyDescent="0.3">
      <c r="A251" s="96"/>
      <c r="B251" s="540" t="s">
        <v>227</v>
      </c>
      <c r="C251" s="438">
        <f>C247+C248</f>
        <v>21209.61</v>
      </c>
      <c r="D251" s="439">
        <f>D247+D248</f>
        <v>22650</v>
      </c>
      <c r="E251" s="440">
        <f>E247+E248</f>
        <v>25160</v>
      </c>
      <c r="F251" s="439">
        <f>F247+F248</f>
        <v>28620</v>
      </c>
      <c r="G251" s="440">
        <f>G247+G248</f>
        <v>28620</v>
      </c>
      <c r="H251" s="434">
        <f>SUM(H247:H249)</f>
        <v>31585</v>
      </c>
      <c r="I251" s="441">
        <f>SUM(I247:I249)</f>
        <v>37046</v>
      </c>
      <c r="J251" s="441">
        <f>SUM(J247:J249)</f>
        <v>41502</v>
      </c>
      <c r="K251" s="338">
        <f>SUM(K247:K249)</f>
        <v>44000</v>
      </c>
      <c r="L251" s="338">
        <f>SUM(L247:L249)</f>
        <v>43000</v>
      </c>
      <c r="M251" s="338">
        <f>SUM(M247:M250)</f>
        <v>47000</v>
      </c>
      <c r="N251" s="338">
        <f>SUM(N247:N250)</f>
        <v>47000</v>
      </c>
      <c r="O251" s="338">
        <f>SUM(O247:O250)</f>
        <v>47000</v>
      </c>
    </row>
    <row r="252" spans="1:15" ht="16.5" thickBot="1" x14ac:dyDescent="0.3">
      <c r="A252" s="87" t="s">
        <v>228</v>
      </c>
      <c r="B252" s="796" t="s">
        <v>575</v>
      </c>
      <c r="C252" s="797"/>
      <c r="D252" s="797"/>
      <c r="E252" s="797"/>
      <c r="F252" s="797"/>
      <c r="G252" s="797"/>
      <c r="H252" s="797"/>
      <c r="I252" s="797"/>
      <c r="J252" s="797"/>
      <c r="K252" s="797"/>
      <c r="L252" s="797"/>
      <c r="M252" s="797"/>
      <c r="N252" s="797"/>
      <c r="O252" s="798"/>
    </row>
    <row r="253" spans="1:15" ht="15.75" x14ac:dyDescent="0.25">
      <c r="A253" s="200">
        <v>610</v>
      </c>
      <c r="B253" s="539" t="s">
        <v>113</v>
      </c>
      <c r="C253" s="428">
        <v>2805.53</v>
      </c>
      <c r="D253" s="431">
        <v>3400</v>
      </c>
      <c r="E253" s="435">
        <v>3400</v>
      </c>
      <c r="F253" s="431">
        <v>3600</v>
      </c>
      <c r="G253" s="435">
        <v>3600</v>
      </c>
      <c r="H253" s="67">
        <v>2239</v>
      </c>
      <c r="I253" s="64">
        <v>0</v>
      </c>
      <c r="J253" s="64"/>
      <c r="K253" s="337"/>
      <c r="L253" s="337">
        <v>661</v>
      </c>
      <c r="M253" s="337">
        <v>3500</v>
      </c>
      <c r="N253" s="337">
        <v>4000</v>
      </c>
      <c r="O253" s="337">
        <v>4200</v>
      </c>
    </row>
    <row r="254" spans="1:15" ht="15.75" x14ac:dyDescent="0.25">
      <c r="A254" s="69">
        <v>620</v>
      </c>
      <c r="B254" s="477" t="s">
        <v>87</v>
      </c>
      <c r="C254" s="429">
        <v>989.23</v>
      </c>
      <c r="D254" s="432">
        <v>1190</v>
      </c>
      <c r="E254" s="436">
        <v>1190</v>
      </c>
      <c r="F254" s="432">
        <v>1400</v>
      </c>
      <c r="G254" s="436">
        <v>1400</v>
      </c>
      <c r="H254" s="73">
        <v>1172</v>
      </c>
      <c r="I254" s="72">
        <v>0</v>
      </c>
      <c r="J254" s="72"/>
      <c r="K254" s="156"/>
      <c r="L254" s="156">
        <v>191</v>
      </c>
      <c r="M254" s="156">
        <v>1600</v>
      </c>
      <c r="N254" s="156">
        <v>1700</v>
      </c>
      <c r="O254" s="156">
        <v>1800</v>
      </c>
    </row>
    <row r="255" spans="1:15" ht="15.75" x14ac:dyDescent="0.2">
      <c r="A255" s="88">
        <v>630</v>
      </c>
      <c r="B255" s="541" t="s">
        <v>175</v>
      </c>
      <c r="C255" s="429"/>
      <c r="D255" s="432">
        <v>100</v>
      </c>
      <c r="E255" s="436">
        <v>100</v>
      </c>
      <c r="F255" s="432">
        <v>100</v>
      </c>
      <c r="G255" s="436">
        <v>100</v>
      </c>
      <c r="H255" s="73">
        <v>105888</v>
      </c>
      <c r="I255" s="72">
        <v>8017</v>
      </c>
      <c r="J255" s="72">
        <v>9809</v>
      </c>
      <c r="K255" s="156">
        <v>5000</v>
      </c>
      <c r="L255" s="156">
        <v>1600</v>
      </c>
      <c r="M255" s="156">
        <v>2500</v>
      </c>
      <c r="N255" s="156">
        <v>1000</v>
      </c>
      <c r="O255" s="156">
        <v>1000</v>
      </c>
    </row>
    <row r="256" spans="1:15" ht="15.75" x14ac:dyDescent="0.25">
      <c r="A256" s="69">
        <v>640</v>
      </c>
      <c r="B256" s="477" t="s">
        <v>89</v>
      </c>
      <c r="C256" s="429"/>
      <c r="D256" s="432">
        <v>100</v>
      </c>
      <c r="E256" s="436">
        <v>100</v>
      </c>
      <c r="F256" s="432">
        <v>100</v>
      </c>
      <c r="G256" s="436">
        <v>100</v>
      </c>
      <c r="H256" s="73">
        <v>46</v>
      </c>
      <c r="I256" s="72">
        <v>0</v>
      </c>
      <c r="J256" s="72"/>
      <c r="K256" s="156"/>
      <c r="L256" s="156"/>
      <c r="M256" s="156"/>
      <c r="N256" s="156"/>
      <c r="O256" s="156"/>
    </row>
    <row r="257" spans="1:16" ht="16.5" thickBot="1" x14ac:dyDescent="0.3">
      <c r="A257" s="189"/>
      <c r="B257" s="542" t="s">
        <v>229</v>
      </c>
      <c r="C257" s="430">
        <f>C253+C254+C255+C256</f>
        <v>3794.76</v>
      </c>
      <c r="D257" s="433">
        <f>D253+D254+D255+D256</f>
        <v>4790</v>
      </c>
      <c r="E257" s="437">
        <f>E253+E254+E255+E256</f>
        <v>4790</v>
      </c>
      <c r="F257" s="433">
        <f>F253+F254+F255+F256</f>
        <v>5200</v>
      </c>
      <c r="G257" s="437">
        <f>G253+G254+G255+G256</f>
        <v>5200</v>
      </c>
      <c r="H257" s="434">
        <f>SUM(H253:H256)</f>
        <v>109345</v>
      </c>
      <c r="I257" s="268">
        <f>SUM(I253:I256)</f>
        <v>8017</v>
      </c>
      <c r="J257" s="268">
        <f>SUM(J255:J256)</f>
        <v>9809</v>
      </c>
      <c r="K257" s="339">
        <f>SUM(K255:K256)</f>
        <v>5000</v>
      </c>
      <c r="L257" s="339">
        <f>SUM(L253:L256)</f>
        <v>2452</v>
      </c>
      <c r="M257" s="339">
        <f>SUM(M253:M256)</f>
        <v>7600</v>
      </c>
      <c r="N257" s="339">
        <f>SUM(N253:N256)</f>
        <v>6700</v>
      </c>
      <c r="O257" s="339">
        <f>SUM(O253:O256)</f>
        <v>7000</v>
      </c>
    </row>
    <row r="258" spans="1:16" ht="16.5" thickBot="1" x14ac:dyDescent="0.3">
      <c r="A258" s="87" t="s">
        <v>230</v>
      </c>
      <c r="B258" s="796" t="s">
        <v>231</v>
      </c>
      <c r="C258" s="797"/>
      <c r="D258" s="797"/>
      <c r="E258" s="797"/>
      <c r="F258" s="797"/>
      <c r="G258" s="797"/>
      <c r="H258" s="797"/>
      <c r="I258" s="797"/>
      <c r="J258" s="797"/>
      <c r="K258" s="797"/>
      <c r="L258" s="797"/>
      <c r="M258" s="797"/>
      <c r="N258" s="797"/>
      <c r="O258" s="798"/>
    </row>
    <row r="259" spans="1:16" ht="15.75" x14ac:dyDescent="0.25">
      <c r="A259" s="88">
        <v>610</v>
      </c>
      <c r="B259" s="257" t="s">
        <v>113</v>
      </c>
      <c r="C259" s="258">
        <v>1814.79</v>
      </c>
      <c r="D259" s="65">
        <v>2550</v>
      </c>
      <c r="E259" s="65">
        <v>2500</v>
      </c>
      <c r="F259" s="65">
        <v>2650</v>
      </c>
      <c r="G259" s="171">
        <v>2650</v>
      </c>
      <c r="H259" s="67">
        <v>2368</v>
      </c>
      <c r="I259" s="67">
        <v>2981</v>
      </c>
      <c r="J259" s="67">
        <v>3012</v>
      </c>
      <c r="K259" s="67">
        <v>3250</v>
      </c>
      <c r="L259" s="67">
        <v>2500</v>
      </c>
      <c r="M259" s="67">
        <v>1000</v>
      </c>
      <c r="N259" s="67">
        <v>1000</v>
      </c>
      <c r="O259" s="67">
        <v>1000</v>
      </c>
    </row>
    <row r="260" spans="1:16" ht="15.75" x14ac:dyDescent="0.25">
      <c r="A260" s="69">
        <v>620</v>
      </c>
      <c r="B260" s="154" t="s">
        <v>87</v>
      </c>
      <c r="C260" s="204">
        <v>642</v>
      </c>
      <c r="D260" s="73">
        <v>1020</v>
      </c>
      <c r="E260" s="73">
        <v>1020</v>
      </c>
      <c r="F260" s="73">
        <v>1000</v>
      </c>
      <c r="G260" s="155">
        <v>1000</v>
      </c>
      <c r="H260" s="73">
        <v>1041</v>
      </c>
      <c r="I260" s="73">
        <v>1988</v>
      </c>
      <c r="J260" s="73">
        <v>1341</v>
      </c>
      <c r="K260" s="73">
        <v>2000</v>
      </c>
      <c r="L260" s="73">
        <v>2000</v>
      </c>
      <c r="M260" s="73">
        <v>700</v>
      </c>
      <c r="N260" s="73">
        <v>700</v>
      </c>
      <c r="O260" s="73">
        <v>700</v>
      </c>
    </row>
    <row r="261" spans="1:16" ht="16.5" thickBot="1" x14ac:dyDescent="0.3">
      <c r="A261" s="96">
        <v>630</v>
      </c>
      <c r="B261" s="209" t="s">
        <v>88</v>
      </c>
      <c r="C261" s="76">
        <v>9898.49</v>
      </c>
      <c r="D261" s="77">
        <v>13400</v>
      </c>
      <c r="E261" s="77">
        <v>22400</v>
      </c>
      <c r="F261" s="77">
        <v>32400</v>
      </c>
      <c r="G261" s="78">
        <v>32400</v>
      </c>
      <c r="H261" s="77">
        <v>17275</v>
      </c>
      <c r="I261" s="77">
        <v>12872</v>
      </c>
      <c r="J261" s="77">
        <v>14174</v>
      </c>
      <c r="K261" s="77">
        <v>15000</v>
      </c>
      <c r="L261" s="77">
        <v>15000</v>
      </c>
      <c r="M261" s="77">
        <v>15000</v>
      </c>
      <c r="N261" s="77">
        <v>12000</v>
      </c>
      <c r="O261" s="77">
        <v>12000</v>
      </c>
    </row>
    <row r="262" spans="1:16" ht="16.5" thickBot="1" x14ac:dyDescent="0.3">
      <c r="A262" s="324">
        <v>640</v>
      </c>
      <c r="B262" s="260" t="s">
        <v>89</v>
      </c>
      <c r="C262" s="543">
        <v>112.54</v>
      </c>
      <c r="D262" s="340">
        <v>100</v>
      </c>
      <c r="E262" s="341">
        <v>150</v>
      </c>
      <c r="F262" s="340">
        <v>100</v>
      </c>
      <c r="G262" s="341">
        <v>100</v>
      </c>
      <c r="H262" s="92">
        <v>148</v>
      </c>
      <c r="I262" s="93">
        <v>919</v>
      </c>
      <c r="J262" s="342"/>
      <c r="K262" s="342">
        <v>50</v>
      </c>
      <c r="L262" s="342"/>
      <c r="M262" s="342"/>
      <c r="N262" s="342"/>
      <c r="O262" s="342"/>
      <c r="P262" s="3"/>
    </row>
    <row r="263" spans="1:16" ht="16.5" thickBot="1" x14ac:dyDescent="0.3">
      <c r="A263" s="88"/>
      <c r="B263" s="157" t="s">
        <v>232</v>
      </c>
      <c r="C263" s="310">
        <f t="shared" ref="C263:G263" si="54">SUM(C259:C262)</f>
        <v>12467.82</v>
      </c>
      <c r="D263" s="311">
        <f t="shared" si="54"/>
        <v>17070</v>
      </c>
      <c r="E263" s="311">
        <f t="shared" si="54"/>
        <v>26070</v>
      </c>
      <c r="F263" s="311">
        <f t="shared" si="54"/>
        <v>36150</v>
      </c>
      <c r="G263" s="160">
        <f t="shared" si="54"/>
        <v>36150</v>
      </c>
      <c r="H263" s="311">
        <f t="shared" ref="H263:K263" si="55">SUM(H259:H262)</f>
        <v>20832</v>
      </c>
      <c r="I263" s="311">
        <f t="shared" si="55"/>
        <v>18760</v>
      </c>
      <c r="J263" s="311">
        <f>SUM(J259:J262)</f>
        <v>18527</v>
      </c>
      <c r="K263" s="311">
        <f t="shared" si="55"/>
        <v>20300</v>
      </c>
      <c r="L263" s="311">
        <f>SUM(L259:L262)</f>
        <v>19500</v>
      </c>
      <c r="M263" s="311">
        <f>SUM(M259:M262)</f>
        <v>16700</v>
      </c>
      <c r="N263" s="311">
        <f>SUM(N259:N262)</f>
        <v>13700</v>
      </c>
      <c r="O263" s="311">
        <f>SUM(O259:O262)</f>
        <v>13700</v>
      </c>
      <c r="P263" s="3"/>
    </row>
    <row r="264" spans="1:16" ht="16.5" thickBot="1" x14ac:dyDescent="0.3">
      <c r="A264" s="96"/>
      <c r="B264" s="97" t="s">
        <v>233</v>
      </c>
      <c r="C264" s="299">
        <f>C251+C257+C263</f>
        <v>37472.19</v>
      </c>
      <c r="D264" s="300">
        <f>SUM(D251+D257+D263)</f>
        <v>44510</v>
      </c>
      <c r="E264" s="300">
        <f>SUM(E251+E257+E263)</f>
        <v>56020</v>
      </c>
      <c r="F264" s="300">
        <f>F251+F257+F263</f>
        <v>69970</v>
      </c>
      <c r="G264" s="182">
        <f>G251+G257+G263</f>
        <v>69970</v>
      </c>
      <c r="H264" s="300">
        <f t="shared" ref="H264:O264" si="56">SUM(H251+H257+H263)</f>
        <v>161762</v>
      </c>
      <c r="I264" s="300">
        <f t="shared" si="56"/>
        <v>63823</v>
      </c>
      <c r="J264" s="300">
        <f t="shared" si="56"/>
        <v>69838</v>
      </c>
      <c r="K264" s="300">
        <f t="shared" si="56"/>
        <v>69300</v>
      </c>
      <c r="L264" s="300">
        <f t="shared" si="56"/>
        <v>64952</v>
      </c>
      <c r="M264" s="300">
        <f t="shared" si="56"/>
        <v>71300</v>
      </c>
      <c r="N264" s="300">
        <f t="shared" si="56"/>
        <v>67400</v>
      </c>
      <c r="O264" s="300">
        <f t="shared" si="56"/>
        <v>67700</v>
      </c>
    </row>
    <row r="265" spans="1:16" ht="16.5" thickBot="1" x14ac:dyDescent="0.3">
      <c r="A265" s="96"/>
      <c r="B265" s="102" t="s">
        <v>234</v>
      </c>
      <c r="C265" s="301">
        <v>7200</v>
      </c>
      <c r="D265" s="303">
        <v>25000</v>
      </c>
      <c r="E265" s="303">
        <v>12105</v>
      </c>
      <c r="F265" s="303">
        <v>113001</v>
      </c>
      <c r="G265" s="343">
        <v>113002</v>
      </c>
      <c r="H265" s="303">
        <v>613449</v>
      </c>
      <c r="I265" s="303">
        <v>131070</v>
      </c>
      <c r="J265" s="303">
        <v>84962</v>
      </c>
      <c r="K265" s="303">
        <v>80000</v>
      </c>
      <c r="L265" s="303">
        <v>75375</v>
      </c>
      <c r="M265" s="303">
        <v>40000</v>
      </c>
      <c r="N265" s="303">
        <v>0</v>
      </c>
      <c r="O265" s="303">
        <v>0</v>
      </c>
    </row>
    <row r="266" spans="1:16" ht="16.5" thickBot="1" x14ac:dyDescent="0.3">
      <c r="A266" s="189"/>
      <c r="B266" s="190" t="s">
        <v>235</v>
      </c>
      <c r="C266" s="344">
        <f>C264+C265</f>
        <v>44672.19</v>
      </c>
      <c r="D266" s="111">
        <f>D264+D265</f>
        <v>69510</v>
      </c>
      <c r="E266" s="111">
        <f>E264+E265</f>
        <v>68125</v>
      </c>
      <c r="F266" s="111">
        <f>F264+F265</f>
        <v>182971</v>
      </c>
      <c r="G266" s="109">
        <f>G264+G265</f>
        <v>182972</v>
      </c>
      <c r="H266" s="111">
        <f t="shared" ref="H266:K266" si="57">SUM(H264:H265)</f>
        <v>775211</v>
      </c>
      <c r="I266" s="111">
        <f t="shared" si="57"/>
        <v>194893</v>
      </c>
      <c r="J266" s="111">
        <f>SUM(J264:J265)</f>
        <v>154800</v>
      </c>
      <c r="K266" s="111">
        <f t="shared" si="57"/>
        <v>149300</v>
      </c>
      <c r="L266" s="111">
        <f>SUM(L264:L265)</f>
        <v>140327</v>
      </c>
      <c r="M266" s="111">
        <f>SUM(M264:M265)</f>
        <v>111300</v>
      </c>
      <c r="N266" s="111">
        <f>SUM(N264:N265)</f>
        <v>67400</v>
      </c>
      <c r="O266" s="111">
        <f>SUM(O264:O265)</f>
        <v>67700</v>
      </c>
    </row>
    <row r="267" spans="1:16" ht="85.5" customHeight="1" thickBot="1" x14ac:dyDescent="0.25">
      <c r="C267" s="112"/>
      <c r="I267" s="113"/>
      <c r="J267" s="113"/>
      <c r="K267" s="113"/>
      <c r="L267" s="113"/>
      <c r="M267" s="113"/>
      <c r="N267" s="113"/>
      <c r="O267" s="113"/>
    </row>
    <row r="268" spans="1:16" ht="16.5" customHeight="1" x14ac:dyDescent="0.2">
      <c r="A268" s="803" t="s">
        <v>236</v>
      </c>
      <c r="B268" s="804"/>
      <c r="C268" s="53" t="s">
        <v>81</v>
      </c>
      <c r="D268" s="54" t="s">
        <v>82</v>
      </c>
      <c r="E268" s="54" t="s">
        <v>37</v>
      </c>
      <c r="F268" s="55" t="s">
        <v>98</v>
      </c>
      <c r="G268" s="54" t="s">
        <v>82</v>
      </c>
      <c r="H268" s="54" t="s">
        <v>81</v>
      </c>
      <c r="I268" s="55" t="s">
        <v>81</v>
      </c>
      <c r="J268" s="55" t="s">
        <v>81</v>
      </c>
      <c r="K268" s="55" t="s">
        <v>11</v>
      </c>
      <c r="L268" s="55" t="s">
        <v>37</v>
      </c>
      <c r="M268" s="55" t="s">
        <v>11</v>
      </c>
      <c r="N268" s="55" t="s">
        <v>11</v>
      </c>
      <c r="O268" s="55" t="s">
        <v>11</v>
      </c>
    </row>
    <row r="269" spans="1:16" ht="16.5" customHeight="1" thickBot="1" x14ac:dyDescent="0.25">
      <c r="A269" s="807"/>
      <c r="B269" s="808"/>
      <c r="C269" s="148" t="s">
        <v>83</v>
      </c>
      <c r="D269" s="58" t="s">
        <v>3</v>
      </c>
      <c r="E269" s="57" t="s">
        <v>3</v>
      </c>
      <c r="F269" s="57" t="s">
        <v>99</v>
      </c>
      <c r="G269" s="58" t="s">
        <v>3</v>
      </c>
      <c r="H269" s="59" t="s">
        <v>4</v>
      </c>
      <c r="I269" s="59" t="s">
        <v>5</v>
      </c>
      <c r="J269" s="59" t="s">
        <v>6</v>
      </c>
      <c r="K269" s="59" t="s">
        <v>7</v>
      </c>
      <c r="L269" s="59" t="s">
        <v>7</v>
      </c>
      <c r="M269" s="59" t="s">
        <v>269</v>
      </c>
      <c r="N269" s="59" t="s">
        <v>277</v>
      </c>
      <c r="O269" s="59" t="s">
        <v>281</v>
      </c>
    </row>
    <row r="270" spans="1:16" ht="16.5" thickBot="1" x14ac:dyDescent="0.3">
      <c r="A270" s="87" t="s">
        <v>237</v>
      </c>
      <c r="B270" s="796" t="s">
        <v>238</v>
      </c>
      <c r="C270" s="797"/>
      <c r="D270" s="797"/>
      <c r="E270" s="797"/>
      <c r="F270" s="797"/>
      <c r="G270" s="797"/>
      <c r="H270" s="797"/>
      <c r="I270" s="797"/>
      <c r="J270" s="797"/>
      <c r="K270" s="797"/>
      <c r="L270" s="797"/>
      <c r="M270" s="797"/>
      <c r="N270" s="797"/>
      <c r="O270" s="798"/>
    </row>
    <row r="271" spans="1:16" ht="16.5" thickBot="1" x14ac:dyDescent="0.3">
      <c r="A271" s="416">
        <v>620</v>
      </c>
      <c r="B271" s="549" t="s">
        <v>295</v>
      </c>
      <c r="C271" s="528"/>
      <c r="D271" s="426"/>
      <c r="E271" s="423"/>
      <c r="F271" s="426"/>
      <c r="G271" s="423"/>
      <c r="H271" s="244"/>
      <c r="I271" s="464">
        <v>62</v>
      </c>
      <c r="J271" s="464">
        <v>645</v>
      </c>
      <c r="K271" s="427">
        <v>500</v>
      </c>
      <c r="L271" s="427">
        <v>1000</v>
      </c>
      <c r="M271" s="465"/>
      <c r="N271" s="465"/>
      <c r="O271" s="465"/>
    </row>
    <row r="272" spans="1:16" ht="15.75" x14ac:dyDescent="0.25">
      <c r="A272" s="345">
        <v>630</v>
      </c>
      <c r="B272" s="253" t="s">
        <v>631</v>
      </c>
      <c r="C272" s="546">
        <v>16577.509999999998</v>
      </c>
      <c r="D272" s="65">
        <v>40000</v>
      </c>
      <c r="E272" s="64">
        <v>40000</v>
      </c>
      <c r="F272" s="64">
        <v>41000</v>
      </c>
      <c r="G272" s="64">
        <v>41000</v>
      </c>
      <c r="H272" s="64">
        <v>19490</v>
      </c>
      <c r="I272" s="64">
        <v>36976</v>
      </c>
      <c r="J272" s="64">
        <v>60745</v>
      </c>
      <c r="K272" s="64">
        <v>35000</v>
      </c>
      <c r="L272" s="64">
        <v>32000</v>
      </c>
      <c r="M272" s="64">
        <v>25000</v>
      </c>
      <c r="N272" s="64">
        <v>30000</v>
      </c>
      <c r="O272" s="64">
        <v>30000</v>
      </c>
    </row>
    <row r="273" spans="1:16" ht="16.5" thickBot="1" x14ac:dyDescent="0.3">
      <c r="A273" s="212">
        <v>630</v>
      </c>
      <c r="B273" s="154" t="s">
        <v>630</v>
      </c>
      <c r="C273" s="547"/>
      <c r="D273" s="91"/>
      <c r="E273" s="214"/>
      <c r="F273" s="214"/>
      <c r="G273" s="214"/>
      <c r="H273" s="214"/>
      <c r="I273" s="214"/>
      <c r="J273" s="214"/>
      <c r="K273" s="214">
        <v>15000</v>
      </c>
      <c r="L273" s="214">
        <v>0</v>
      </c>
      <c r="M273" s="214">
        <v>25000</v>
      </c>
      <c r="N273" s="214"/>
      <c r="O273" s="214"/>
    </row>
    <row r="274" spans="1:16" ht="15.75" x14ac:dyDescent="0.25">
      <c r="A274" s="212">
        <v>640</v>
      </c>
      <c r="B274" s="154" t="s">
        <v>239</v>
      </c>
      <c r="C274" s="548">
        <v>1800</v>
      </c>
      <c r="D274" s="77">
        <v>2100</v>
      </c>
      <c r="E274" s="77">
        <v>2100</v>
      </c>
      <c r="F274" s="77">
        <v>2300</v>
      </c>
      <c r="G274" s="78">
        <v>2300</v>
      </c>
      <c r="H274" s="67">
        <v>1500</v>
      </c>
      <c r="I274" s="152">
        <v>2300</v>
      </c>
      <c r="J274" s="67">
        <v>3000</v>
      </c>
      <c r="K274" s="152">
        <v>3000</v>
      </c>
      <c r="L274" s="67">
        <v>3000</v>
      </c>
      <c r="M274" s="152">
        <v>3000</v>
      </c>
      <c r="N274" s="67">
        <v>3000</v>
      </c>
      <c r="O274" s="68">
        <v>3000</v>
      </c>
    </row>
    <row r="275" spans="1:16" ht="16.5" thickBot="1" x14ac:dyDescent="0.3">
      <c r="A275" s="347">
        <v>640</v>
      </c>
      <c r="B275" s="527" t="s">
        <v>240</v>
      </c>
      <c r="C275" s="238"/>
      <c r="D275" s="425"/>
      <c r="E275" s="425"/>
      <c r="F275" s="425"/>
      <c r="G275" s="425"/>
      <c r="H275" s="79">
        <v>234</v>
      </c>
      <c r="I275" s="551">
        <v>119</v>
      </c>
      <c r="J275" s="79">
        <v>589</v>
      </c>
      <c r="K275" s="551">
        <v>1000</v>
      </c>
      <c r="L275" s="79">
        <v>1000</v>
      </c>
      <c r="M275" s="551">
        <v>1000</v>
      </c>
      <c r="N275" s="79">
        <v>1000</v>
      </c>
      <c r="O275" s="80">
        <v>1000</v>
      </c>
    </row>
    <row r="276" spans="1:16" ht="16.5" thickBot="1" x14ac:dyDescent="0.3">
      <c r="A276" s="348"/>
      <c r="B276" s="157" t="s">
        <v>241</v>
      </c>
      <c r="C276" s="167">
        <f>C272+C274</f>
        <v>18377.509999999998</v>
      </c>
      <c r="D276" s="176">
        <f>D272+D274</f>
        <v>42100</v>
      </c>
      <c r="E276" s="176">
        <f>E272+E274</f>
        <v>42100</v>
      </c>
      <c r="F276" s="176">
        <f>F272+F274</f>
        <v>43300</v>
      </c>
      <c r="G276" s="176">
        <f>G272+G274</f>
        <v>43300</v>
      </c>
      <c r="H276" s="161">
        <f>SUM(H272:H275)</f>
        <v>21224</v>
      </c>
      <c r="I276" s="159">
        <f>SUM(I271:I275)</f>
        <v>39457</v>
      </c>
      <c r="J276" s="159">
        <f>SUM(J271:J275)</f>
        <v>64979</v>
      </c>
      <c r="K276" s="159">
        <f>SUM(K271:K275)</f>
        <v>54500</v>
      </c>
      <c r="L276" s="159">
        <f>SUM(L271:L275)</f>
        <v>37000</v>
      </c>
      <c r="M276" s="159">
        <f>SUM(M272:M275)</f>
        <v>54000</v>
      </c>
      <c r="N276" s="159">
        <f>SUM(N272:N275)</f>
        <v>34000</v>
      </c>
      <c r="O276" s="159">
        <f>SUM(O272:O275)</f>
        <v>34000</v>
      </c>
    </row>
    <row r="277" spans="1:16" ht="16.5" thickBot="1" x14ac:dyDescent="0.3">
      <c r="A277" s="349" t="s">
        <v>242</v>
      </c>
      <c r="B277" s="796" t="s">
        <v>243</v>
      </c>
      <c r="C277" s="797"/>
      <c r="D277" s="797"/>
      <c r="E277" s="797"/>
      <c r="F277" s="797"/>
      <c r="G277" s="797"/>
      <c r="H277" s="797"/>
      <c r="I277" s="797"/>
      <c r="J277" s="797"/>
      <c r="K277" s="797"/>
      <c r="L277" s="797"/>
      <c r="M277" s="797"/>
      <c r="N277" s="797"/>
      <c r="O277" s="798"/>
    </row>
    <row r="278" spans="1:16" ht="15.75" x14ac:dyDescent="0.25">
      <c r="A278" s="69">
        <v>620</v>
      </c>
      <c r="B278" s="350" t="s">
        <v>87</v>
      </c>
      <c r="C278" s="351"/>
      <c r="D278" s="352"/>
      <c r="E278" s="352"/>
      <c r="F278" s="116">
        <v>47</v>
      </c>
      <c r="G278" s="116">
        <v>47</v>
      </c>
      <c r="H278" s="116">
        <v>46</v>
      </c>
      <c r="I278" s="116">
        <v>42</v>
      </c>
      <c r="J278" s="116">
        <v>51</v>
      </c>
      <c r="K278" s="116">
        <v>46</v>
      </c>
      <c r="L278" s="116">
        <v>56</v>
      </c>
      <c r="M278" s="116">
        <v>60</v>
      </c>
      <c r="N278" s="116">
        <v>64</v>
      </c>
      <c r="O278" s="116">
        <v>68</v>
      </c>
    </row>
    <row r="279" spans="1:16" x14ac:dyDescent="0.2">
      <c r="A279" s="212">
        <v>630</v>
      </c>
      <c r="B279" s="353" t="s">
        <v>88</v>
      </c>
      <c r="C279" s="354"/>
      <c r="D279" s="355">
        <v>200</v>
      </c>
      <c r="E279" s="355">
        <v>187</v>
      </c>
      <c r="F279" s="355">
        <v>140</v>
      </c>
      <c r="G279" s="355">
        <v>140</v>
      </c>
      <c r="H279" s="355">
        <v>141</v>
      </c>
      <c r="I279" s="355">
        <v>134</v>
      </c>
      <c r="J279" s="355">
        <v>158</v>
      </c>
      <c r="K279" s="355">
        <v>141</v>
      </c>
      <c r="L279" s="355">
        <v>174</v>
      </c>
      <c r="M279" s="355">
        <v>180</v>
      </c>
      <c r="N279" s="355">
        <v>186</v>
      </c>
      <c r="O279" s="355">
        <v>192</v>
      </c>
    </row>
    <row r="280" spans="1:16" x14ac:dyDescent="0.2">
      <c r="A280" s="69"/>
      <c r="B280" s="356" t="s">
        <v>244</v>
      </c>
      <c r="C280" s="354"/>
      <c r="D280" s="357">
        <f t="shared" ref="D280:G280" si="58">SUM(D278:D279)</f>
        <v>200</v>
      </c>
      <c r="E280" s="357">
        <f t="shared" si="58"/>
        <v>187</v>
      </c>
      <c r="F280" s="357">
        <f t="shared" si="58"/>
        <v>187</v>
      </c>
      <c r="G280" s="357">
        <f t="shared" si="58"/>
        <v>187</v>
      </c>
      <c r="H280" s="357">
        <f t="shared" ref="H280:O280" si="59">SUM(H278:H279)</f>
        <v>187</v>
      </c>
      <c r="I280" s="357">
        <f t="shared" si="59"/>
        <v>176</v>
      </c>
      <c r="J280" s="357">
        <f t="shared" si="59"/>
        <v>209</v>
      </c>
      <c r="K280" s="357">
        <f t="shared" si="59"/>
        <v>187</v>
      </c>
      <c r="L280" s="357">
        <f t="shared" si="59"/>
        <v>230</v>
      </c>
      <c r="M280" s="357">
        <f t="shared" si="59"/>
        <v>240</v>
      </c>
      <c r="N280" s="357">
        <f t="shared" si="59"/>
        <v>250</v>
      </c>
      <c r="O280" s="357">
        <f t="shared" si="59"/>
        <v>260</v>
      </c>
    </row>
    <row r="281" spans="1:16" ht="16.5" thickBot="1" x14ac:dyDescent="0.3">
      <c r="A281" s="69"/>
      <c r="B281" s="358" t="s">
        <v>245</v>
      </c>
      <c r="C281" s="359">
        <f>C276+C279</f>
        <v>18377.509999999998</v>
      </c>
      <c r="D281" s="360">
        <f>SUM(D276+D280)</f>
        <v>42300</v>
      </c>
      <c r="E281" s="360">
        <f>SUM(E276+E280)</f>
        <v>42287</v>
      </c>
      <c r="F281" s="360">
        <f>F276+F278+F279</f>
        <v>43487</v>
      </c>
      <c r="G281" s="360">
        <f>G276+G278+G279</f>
        <v>43487</v>
      </c>
      <c r="H281" s="360">
        <f t="shared" ref="H281:K281" si="60">SUM(H276+H280)</f>
        <v>21411</v>
      </c>
      <c r="I281" s="360">
        <f t="shared" si="60"/>
        <v>39633</v>
      </c>
      <c r="J281" s="360">
        <f>SUM(J276+J280)</f>
        <v>65188</v>
      </c>
      <c r="K281" s="360">
        <f t="shared" si="60"/>
        <v>54687</v>
      </c>
      <c r="L281" s="360">
        <f>SUM(L276+L280)</f>
        <v>37230</v>
      </c>
      <c r="M281" s="360">
        <f>SUM(M276+M280)</f>
        <v>54240</v>
      </c>
      <c r="N281" s="360">
        <f>SUM(N276+N280)</f>
        <v>34250</v>
      </c>
      <c r="O281" s="360">
        <f>SUM(O276+O280)</f>
        <v>34260</v>
      </c>
    </row>
    <row r="282" spans="1:16" ht="16.5" thickBot="1" x14ac:dyDescent="0.3">
      <c r="A282" s="69"/>
      <c r="B282" s="361" t="s">
        <v>246</v>
      </c>
      <c r="C282" s="336">
        <v>17360.07</v>
      </c>
      <c r="D282" s="303">
        <v>30000</v>
      </c>
      <c r="E282" s="302">
        <v>18870</v>
      </c>
      <c r="F282" s="302">
        <v>93001</v>
      </c>
      <c r="G282" s="302">
        <v>93002</v>
      </c>
      <c r="H282" s="302">
        <v>26947</v>
      </c>
      <c r="I282" s="302">
        <v>12177</v>
      </c>
      <c r="J282" s="302">
        <v>200284</v>
      </c>
      <c r="K282" s="302">
        <v>377000</v>
      </c>
      <c r="L282" s="302">
        <v>72815</v>
      </c>
      <c r="M282" s="302">
        <v>506500</v>
      </c>
      <c r="N282" s="302">
        <v>0</v>
      </c>
      <c r="O282" s="302">
        <v>0</v>
      </c>
    </row>
    <row r="283" spans="1:16" ht="16.5" thickBot="1" x14ac:dyDescent="0.3">
      <c r="A283" s="348"/>
      <c r="B283" s="190" t="s">
        <v>247</v>
      </c>
      <c r="C283" s="344">
        <f>C281+C282</f>
        <v>35737.58</v>
      </c>
      <c r="D283" s="111">
        <f>D281+D282</f>
        <v>72300</v>
      </c>
      <c r="E283" s="111">
        <f>E281+E282</f>
        <v>61157</v>
      </c>
      <c r="F283" s="111">
        <f>F281+F282</f>
        <v>136488</v>
      </c>
      <c r="G283" s="111">
        <f>G281+G282</f>
        <v>136489</v>
      </c>
      <c r="H283" s="111">
        <f t="shared" ref="H283:K283" si="61">SUM(H281:H282)</f>
        <v>48358</v>
      </c>
      <c r="I283" s="111">
        <f t="shared" si="61"/>
        <v>51810</v>
      </c>
      <c r="J283" s="111">
        <f>SUM(J281:J282)</f>
        <v>265472</v>
      </c>
      <c r="K283" s="111">
        <f t="shared" si="61"/>
        <v>431687</v>
      </c>
      <c r="L283" s="111">
        <f>SUM(L281:L282)</f>
        <v>110045</v>
      </c>
      <c r="M283" s="111">
        <f>SUM(M281:M282)</f>
        <v>560740</v>
      </c>
      <c r="N283" s="111">
        <f>SUM(N281:N282)</f>
        <v>34250</v>
      </c>
      <c r="O283" s="111">
        <f>SUM(O281:O282)</f>
        <v>34260</v>
      </c>
    </row>
    <row r="284" spans="1:16" ht="16.5" thickBot="1" x14ac:dyDescent="0.3">
      <c r="A284" s="196"/>
      <c r="B284" s="142"/>
      <c r="C284" s="362"/>
      <c r="D284" s="109"/>
      <c r="E284" s="109"/>
      <c r="F284" s="109"/>
      <c r="G284" s="109"/>
      <c r="H284" s="144"/>
      <c r="I284" s="145"/>
      <c r="J284" s="145"/>
      <c r="K284" s="145"/>
      <c r="L284" s="145"/>
      <c r="M284" s="145"/>
      <c r="N284" s="145"/>
      <c r="O284" s="145"/>
    </row>
    <row r="285" spans="1:16" ht="18.75" customHeight="1" x14ac:dyDescent="0.2">
      <c r="A285" s="803" t="s">
        <v>248</v>
      </c>
      <c r="B285" s="804"/>
      <c r="C285" s="53" t="s">
        <v>81</v>
      </c>
      <c r="D285" s="54" t="s">
        <v>82</v>
      </c>
      <c r="E285" s="54" t="s">
        <v>37</v>
      </c>
      <c r="F285" s="55" t="s">
        <v>98</v>
      </c>
      <c r="G285" s="54" t="s">
        <v>82</v>
      </c>
      <c r="H285" s="54" t="s">
        <v>81</v>
      </c>
      <c r="I285" s="55" t="s">
        <v>81</v>
      </c>
      <c r="J285" s="55" t="s">
        <v>81</v>
      </c>
      <c r="K285" s="55" t="s">
        <v>11</v>
      </c>
      <c r="L285" s="55" t="s">
        <v>37</v>
      </c>
      <c r="M285" s="55" t="s">
        <v>11</v>
      </c>
      <c r="N285" s="55" t="s">
        <v>11</v>
      </c>
      <c r="O285" s="55" t="s">
        <v>11</v>
      </c>
    </row>
    <row r="286" spans="1:16" ht="13.5" thickBot="1" x14ac:dyDescent="0.25">
      <c r="A286" s="807"/>
      <c r="B286" s="808"/>
      <c r="C286" s="148" t="s">
        <v>83</v>
      </c>
      <c r="D286" s="58" t="s">
        <v>3</v>
      </c>
      <c r="E286" s="57" t="s">
        <v>3</v>
      </c>
      <c r="F286" s="57" t="s">
        <v>99</v>
      </c>
      <c r="G286" s="58" t="s">
        <v>3</v>
      </c>
      <c r="H286" s="59" t="s">
        <v>4</v>
      </c>
      <c r="I286" s="59" t="s">
        <v>5</v>
      </c>
      <c r="J286" s="59" t="s">
        <v>6</v>
      </c>
      <c r="K286" s="59" t="s">
        <v>7</v>
      </c>
      <c r="L286" s="59" t="s">
        <v>7</v>
      </c>
      <c r="M286" s="59" t="s">
        <v>269</v>
      </c>
      <c r="N286" s="59" t="s">
        <v>277</v>
      </c>
      <c r="O286" s="59" t="s">
        <v>281</v>
      </c>
    </row>
    <row r="287" spans="1:16" ht="15.75" x14ac:dyDescent="0.25">
      <c r="A287" s="200">
        <v>610</v>
      </c>
      <c r="B287" s="253" t="s">
        <v>113</v>
      </c>
      <c r="C287" s="346">
        <v>136771.53</v>
      </c>
      <c r="D287" s="67">
        <v>145000</v>
      </c>
      <c r="E287" s="67">
        <v>145000</v>
      </c>
      <c r="F287" s="67">
        <v>145000</v>
      </c>
      <c r="G287" s="67">
        <v>145000</v>
      </c>
      <c r="H287" s="67">
        <v>146470</v>
      </c>
      <c r="I287" s="67">
        <v>167734</v>
      </c>
      <c r="J287" s="67">
        <v>179497</v>
      </c>
      <c r="K287" s="67">
        <v>189000</v>
      </c>
      <c r="L287" s="67">
        <v>188800</v>
      </c>
      <c r="M287" s="67">
        <v>225000</v>
      </c>
      <c r="N287" s="67">
        <v>240000</v>
      </c>
      <c r="O287" s="67">
        <v>250000</v>
      </c>
    </row>
    <row r="288" spans="1:16" ht="15.75" x14ac:dyDescent="0.25">
      <c r="A288" s="69">
        <v>620</v>
      </c>
      <c r="B288" s="154" t="s">
        <v>87</v>
      </c>
      <c r="C288" s="173">
        <v>48776.24</v>
      </c>
      <c r="D288" s="73">
        <v>55000</v>
      </c>
      <c r="E288" s="73">
        <v>55000</v>
      </c>
      <c r="F288" s="73">
        <v>55000</v>
      </c>
      <c r="G288" s="73">
        <v>55000</v>
      </c>
      <c r="H288" s="73">
        <v>54329</v>
      </c>
      <c r="I288" s="73">
        <v>61975</v>
      </c>
      <c r="J288" s="73">
        <v>66400</v>
      </c>
      <c r="K288" s="73">
        <v>67500</v>
      </c>
      <c r="L288" s="73">
        <v>68880</v>
      </c>
      <c r="M288" s="73">
        <v>88000</v>
      </c>
      <c r="N288" s="73">
        <v>88000</v>
      </c>
      <c r="O288" s="73">
        <v>89000</v>
      </c>
      <c r="P288" s="419"/>
    </row>
    <row r="289" spans="1:15" ht="15.75" x14ac:dyDescent="0.25">
      <c r="A289" s="69">
        <v>630</v>
      </c>
      <c r="B289" s="154" t="s">
        <v>88</v>
      </c>
      <c r="C289" s="173">
        <v>116475.86</v>
      </c>
      <c r="D289" s="73">
        <v>159100</v>
      </c>
      <c r="E289" s="72">
        <v>150000</v>
      </c>
      <c r="F289" s="72">
        <v>151500</v>
      </c>
      <c r="G289" s="72">
        <v>151500</v>
      </c>
      <c r="H289" s="72">
        <v>138240</v>
      </c>
      <c r="I289" s="72">
        <v>183662</v>
      </c>
      <c r="J289" s="72">
        <v>172930</v>
      </c>
      <c r="K289" s="72">
        <v>195000</v>
      </c>
      <c r="L289" s="72">
        <v>180000</v>
      </c>
      <c r="M289" s="72">
        <v>180000</v>
      </c>
      <c r="N289" s="72">
        <v>175000</v>
      </c>
      <c r="O289" s="72">
        <v>175000</v>
      </c>
    </row>
    <row r="290" spans="1:15" ht="15.75" x14ac:dyDescent="0.25">
      <c r="A290" s="69">
        <v>640</v>
      </c>
      <c r="B290" s="154" t="s">
        <v>89</v>
      </c>
      <c r="C290" s="173">
        <v>1035.9000000000001</v>
      </c>
      <c r="D290" s="73">
        <v>4100</v>
      </c>
      <c r="E290" s="73">
        <v>4040</v>
      </c>
      <c r="F290" s="73">
        <v>300</v>
      </c>
      <c r="G290" s="73">
        <v>300</v>
      </c>
      <c r="H290" s="73">
        <v>940</v>
      </c>
      <c r="I290" s="73">
        <v>116</v>
      </c>
      <c r="J290" s="73">
        <v>144</v>
      </c>
      <c r="K290" s="73">
        <v>300</v>
      </c>
      <c r="L290" s="73">
        <v>3780</v>
      </c>
      <c r="M290" s="73">
        <v>300</v>
      </c>
      <c r="N290" s="73">
        <v>300</v>
      </c>
      <c r="O290" s="73">
        <v>300</v>
      </c>
    </row>
    <row r="291" spans="1:15" ht="16.5" thickBot="1" x14ac:dyDescent="0.3">
      <c r="A291" s="96"/>
      <c r="B291" s="527" t="s">
        <v>249</v>
      </c>
      <c r="C291" s="363"/>
      <c r="D291" s="77">
        <v>1100</v>
      </c>
      <c r="E291" s="77">
        <v>2000</v>
      </c>
      <c r="F291" s="77">
        <v>4000</v>
      </c>
      <c r="G291" s="77">
        <v>4000</v>
      </c>
      <c r="H291" s="77">
        <v>1280</v>
      </c>
      <c r="I291" s="77">
        <v>0</v>
      </c>
      <c r="J291" s="77"/>
      <c r="K291" s="77">
        <v>1300</v>
      </c>
      <c r="L291" s="77">
        <v>2073</v>
      </c>
      <c r="M291" s="77">
        <v>1800</v>
      </c>
      <c r="N291" s="77">
        <v>1000</v>
      </c>
      <c r="O291" s="77">
        <v>0</v>
      </c>
    </row>
    <row r="292" spans="1:15" ht="16.5" thickBot="1" x14ac:dyDescent="0.3">
      <c r="A292" s="96"/>
      <c r="B292" s="364" t="s">
        <v>250</v>
      </c>
      <c r="C292" s="365">
        <f>SUM(C287:C290)</f>
        <v>303059.53000000003</v>
      </c>
      <c r="D292" s="366">
        <f t="shared" ref="D292:I292" si="62">SUM(D287:D291)</f>
        <v>364300</v>
      </c>
      <c r="E292" s="366">
        <f t="shared" si="62"/>
        <v>356040</v>
      </c>
      <c r="F292" s="366">
        <f t="shared" si="62"/>
        <v>355800</v>
      </c>
      <c r="G292" s="366">
        <f t="shared" si="62"/>
        <v>355800</v>
      </c>
      <c r="H292" s="366">
        <f t="shared" si="62"/>
        <v>341259</v>
      </c>
      <c r="I292" s="367">
        <f t="shared" si="62"/>
        <v>413487</v>
      </c>
      <c r="J292" s="367">
        <f t="shared" ref="J292:O292" si="63">SUM(J287:J291)</f>
        <v>418971</v>
      </c>
      <c r="K292" s="367">
        <f t="shared" si="63"/>
        <v>453100</v>
      </c>
      <c r="L292" s="367">
        <f t="shared" si="63"/>
        <v>443533</v>
      </c>
      <c r="M292" s="367">
        <f t="shared" si="63"/>
        <v>495100</v>
      </c>
      <c r="N292" s="367">
        <f t="shared" si="63"/>
        <v>504300</v>
      </c>
      <c r="O292" s="367">
        <f t="shared" si="63"/>
        <v>514300</v>
      </c>
    </row>
    <row r="293" spans="1:15" ht="16.5" thickBot="1" x14ac:dyDescent="0.3">
      <c r="A293" s="81"/>
      <c r="B293" s="501" t="s">
        <v>297</v>
      </c>
      <c r="C293" s="502"/>
      <c r="D293" s="503"/>
      <c r="E293" s="504"/>
      <c r="F293" s="504"/>
      <c r="G293" s="504"/>
      <c r="H293" s="504"/>
      <c r="I293" s="505"/>
      <c r="J293" s="505"/>
      <c r="K293" s="505"/>
      <c r="L293" s="505">
        <v>75</v>
      </c>
      <c r="M293" s="505"/>
      <c r="N293" s="505"/>
      <c r="O293" s="505"/>
    </row>
    <row r="294" spans="1:15" ht="16.5" thickBot="1" x14ac:dyDescent="0.3">
      <c r="A294" s="239"/>
      <c r="B294" s="368" t="s">
        <v>251</v>
      </c>
      <c r="C294" s="369">
        <v>23345.59</v>
      </c>
      <c r="D294" s="133">
        <v>2000</v>
      </c>
      <c r="E294" s="134">
        <v>2000</v>
      </c>
      <c r="F294" s="134">
        <v>1</v>
      </c>
      <c r="G294" s="134">
        <v>2</v>
      </c>
      <c r="H294" s="134">
        <v>26572</v>
      </c>
      <c r="I294" s="134">
        <v>25239</v>
      </c>
      <c r="J294" s="134">
        <v>247409</v>
      </c>
      <c r="K294" s="134">
        <v>97000</v>
      </c>
      <c r="L294" s="134">
        <v>77315</v>
      </c>
      <c r="M294" s="134">
        <v>10685</v>
      </c>
      <c r="N294" s="134">
        <v>0</v>
      </c>
      <c r="O294" s="134">
        <v>0</v>
      </c>
    </row>
    <row r="295" spans="1:15" ht="16.5" thickBot="1" x14ac:dyDescent="0.3">
      <c r="A295" s="289"/>
      <c r="B295" s="370" t="s">
        <v>252</v>
      </c>
      <c r="C295" s="107">
        <f>C292+C294</f>
        <v>326405.12000000005</v>
      </c>
      <c r="D295" s="108">
        <f>D292+D294</f>
        <v>366300</v>
      </c>
      <c r="E295" s="108">
        <f>E292+E294</f>
        <v>358040</v>
      </c>
      <c r="F295" s="140">
        <f>F292+F294</f>
        <v>355801</v>
      </c>
      <c r="G295" s="140">
        <f>G292+G294</f>
        <v>355802</v>
      </c>
      <c r="H295" s="140">
        <f t="shared" ref="H295:M295" si="64">SUM(H292:H294)</f>
        <v>367831</v>
      </c>
      <c r="I295" s="140">
        <f t="shared" si="64"/>
        <v>438726</v>
      </c>
      <c r="J295" s="140">
        <f t="shared" si="64"/>
        <v>666380</v>
      </c>
      <c r="K295" s="140">
        <f t="shared" si="64"/>
        <v>550100</v>
      </c>
      <c r="L295" s="140">
        <f t="shared" si="64"/>
        <v>520923</v>
      </c>
      <c r="M295" s="140">
        <f t="shared" si="64"/>
        <v>505785</v>
      </c>
      <c r="N295" s="140">
        <f>SUM(N292:N294)</f>
        <v>504300</v>
      </c>
      <c r="O295" s="140">
        <f>SUM(O292:O294)</f>
        <v>514300</v>
      </c>
    </row>
    <row r="296" spans="1:15" ht="20.25" customHeight="1" thickBot="1" x14ac:dyDescent="0.3">
      <c r="A296" s="196"/>
      <c r="B296" s="142"/>
      <c r="C296" s="143"/>
      <c r="D296" s="144"/>
      <c r="E296" s="144"/>
      <c r="F296" s="144"/>
      <c r="G296" s="144"/>
      <c r="I296" s="113"/>
      <c r="J296" s="113"/>
      <c r="K296" s="113"/>
      <c r="L296" s="113"/>
      <c r="M296" s="113"/>
      <c r="N296" s="113"/>
      <c r="O296" s="113"/>
    </row>
    <row r="297" spans="1:15" ht="15.75" customHeight="1" x14ac:dyDescent="0.2">
      <c r="A297" s="803" t="s">
        <v>253</v>
      </c>
      <c r="B297" s="804"/>
      <c r="C297" s="53" t="s">
        <v>81</v>
      </c>
      <c r="D297" s="54" t="s">
        <v>82</v>
      </c>
      <c r="E297" s="54" t="s">
        <v>37</v>
      </c>
      <c r="F297" s="55" t="s">
        <v>98</v>
      </c>
      <c r="G297" s="54" t="s">
        <v>82</v>
      </c>
      <c r="H297" s="54" t="s">
        <v>81</v>
      </c>
      <c r="I297" s="55" t="s">
        <v>81</v>
      </c>
      <c r="J297" s="55" t="s">
        <v>81</v>
      </c>
      <c r="K297" s="55" t="s">
        <v>11</v>
      </c>
      <c r="L297" s="55" t="s">
        <v>12</v>
      </c>
      <c r="M297" s="55" t="s">
        <v>11</v>
      </c>
      <c r="N297" s="55" t="s">
        <v>11</v>
      </c>
      <c r="O297" s="55" t="s">
        <v>11</v>
      </c>
    </row>
    <row r="298" spans="1:15" ht="13.5" thickBot="1" x14ac:dyDescent="0.25">
      <c r="A298" s="807"/>
      <c r="B298" s="808"/>
      <c r="C298" s="148" t="s">
        <v>83</v>
      </c>
      <c r="D298" s="58" t="s">
        <v>3</v>
      </c>
      <c r="E298" s="57" t="s">
        <v>3</v>
      </c>
      <c r="F298" s="57" t="s">
        <v>99</v>
      </c>
      <c r="G298" s="58" t="s">
        <v>3</v>
      </c>
      <c r="H298" s="59" t="s">
        <v>4</v>
      </c>
      <c r="I298" s="59" t="s">
        <v>5</v>
      </c>
      <c r="J298" s="59" t="s">
        <v>6</v>
      </c>
      <c r="K298" s="59" t="s">
        <v>7</v>
      </c>
      <c r="L298" s="59" t="s">
        <v>7</v>
      </c>
      <c r="M298" s="59" t="s">
        <v>269</v>
      </c>
      <c r="N298" s="59" t="s">
        <v>277</v>
      </c>
      <c r="O298" s="59" t="s">
        <v>281</v>
      </c>
    </row>
    <row r="299" spans="1:15" ht="16.5" thickBot="1" x14ac:dyDescent="0.3">
      <c r="A299" s="200">
        <v>650</v>
      </c>
      <c r="B299" s="240" t="s">
        <v>254</v>
      </c>
      <c r="C299" s="371">
        <v>73210.38</v>
      </c>
      <c r="D299" s="215">
        <v>68062</v>
      </c>
      <c r="E299" s="215">
        <v>68062</v>
      </c>
      <c r="F299" s="215">
        <v>54601</v>
      </c>
      <c r="G299" s="215">
        <v>54602</v>
      </c>
      <c r="H299" s="215">
        <v>43570</v>
      </c>
      <c r="I299" s="215">
        <v>39695</v>
      </c>
      <c r="J299" s="215">
        <v>36435</v>
      </c>
      <c r="K299" s="215">
        <v>34540</v>
      </c>
      <c r="L299" s="215">
        <v>34540</v>
      </c>
      <c r="M299" s="215">
        <v>32562</v>
      </c>
      <c r="N299" s="215">
        <v>30897</v>
      </c>
      <c r="O299" s="215">
        <v>29055</v>
      </c>
    </row>
    <row r="300" spans="1:15" ht="16.5" thickBot="1" x14ac:dyDescent="0.3">
      <c r="A300" s="69"/>
      <c r="B300" s="372" t="s">
        <v>255</v>
      </c>
      <c r="C300" s="373">
        <f>C299</f>
        <v>73210.38</v>
      </c>
      <c r="D300" s="374">
        <f>D299</f>
        <v>68062</v>
      </c>
      <c r="E300" s="374">
        <f>E299</f>
        <v>68062</v>
      </c>
      <c r="F300" s="374">
        <f>F299</f>
        <v>54601</v>
      </c>
      <c r="G300" s="374">
        <f>G299</f>
        <v>54602</v>
      </c>
      <c r="H300" s="374">
        <f>SUM(H299)</f>
        <v>43570</v>
      </c>
      <c r="I300" s="99">
        <f>SUM(I299)</f>
        <v>39695</v>
      </c>
      <c r="J300" s="99">
        <f>SUM(J299)</f>
        <v>36435</v>
      </c>
      <c r="K300" s="99">
        <f>SUM(K299)</f>
        <v>34540</v>
      </c>
      <c r="L300" s="99">
        <v>34540</v>
      </c>
      <c r="M300" s="99">
        <f>SUM(M299)</f>
        <v>32562</v>
      </c>
      <c r="N300" s="99">
        <f>SUM(N299)</f>
        <v>30897</v>
      </c>
      <c r="O300" s="99">
        <f>SUM(O299)</f>
        <v>29055</v>
      </c>
    </row>
    <row r="301" spans="1:15" ht="16.5" thickBot="1" x14ac:dyDescent="0.3">
      <c r="A301" s="375">
        <v>820</v>
      </c>
      <c r="B301" s="260" t="s">
        <v>256</v>
      </c>
      <c r="C301" s="376">
        <v>323597</v>
      </c>
      <c r="D301" s="378">
        <v>228138</v>
      </c>
      <c r="E301" s="378">
        <v>228138</v>
      </c>
      <c r="F301" s="377">
        <v>221004</v>
      </c>
      <c r="G301" s="377">
        <v>221005</v>
      </c>
      <c r="H301" s="377">
        <v>205602</v>
      </c>
      <c r="I301" s="377">
        <v>182477</v>
      </c>
      <c r="J301" s="377">
        <v>106580</v>
      </c>
      <c r="K301" s="377">
        <v>38640</v>
      </c>
      <c r="L301" s="377">
        <v>38640</v>
      </c>
      <c r="M301" s="377">
        <v>40591</v>
      </c>
      <c r="N301" s="377">
        <v>42256</v>
      </c>
      <c r="O301" s="377">
        <v>44098</v>
      </c>
    </row>
    <row r="302" spans="1:15" ht="15.75" x14ac:dyDescent="0.25">
      <c r="A302" s="379"/>
      <c r="B302" s="445" t="s">
        <v>257</v>
      </c>
      <c r="C302" s="380">
        <f>C301</f>
        <v>323597</v>
      </c>
      <c r="D302" s="381">
        <f>D301</f>
        <v>228138</v>
      </c>
      <c r="E302" s="381">
        <f>E301</f>
        <v>228138</v>
      </c>
      <c r="F302" s="381">
        <f>F301</f>
        <v>221004</v>
      </c>
      <c r="G302" s="381">
        <f>G301</f>
        <v>221005</v>
      </c>
      <c r="H302" s="381">
        <f t="shared" ref="H302:K302" si="65">SUM(H301)</f>
        <v>205602</v>
      </c>
      <c r="I302" s="382">
        <f t="shared" si="65"/>
        <v>182477</v>
      </c>
      <c r="J302" s="382">
        <f>SUM(J301)</f>
        <v>106580</v>
      </c>
      <c r="K302" s="382">
        <f t="shared" si="65"/>
        <v>38640</v>
      </c>
      <c r="L302" s="382">
        <f>SUM(L301)</f>
        <v>38640</v>
      </c>
      <c r="M302" s="382">
        <v>40591</v>
      </c>
      <c r="N302" s="382">
        <f>SUM(N301)</f>
        <v>42256</v>
      </c>
      <c r="O302" s="382">
        <f>SUM(O301)</f>
        <v>44098</v>
      </c>
    </row>
    <row r="303" spans="1:15" ht="16.5" thickBot="1" x14ac:dyDescent="0.3">
      <c r="A303" s="189"/>
      <c r="B303" s="383" t="s">
        <v>258</v>
      </c>
      <c r="C303" s="384">
        <f t="shared" ref="C303:G303" si="66">C300+C302</f>
        <v>396807.38</v>
      </c>
      <c r="D303" s="385">
        <f t="shared" si="66"/>
        <v>296200</v>
      </c>
      <c r="E303" s="385">
        <f t="shared" si="66"/>
        <v>296200</v>
      </c>
      <c r="F303" s="385">
        <f t="shared" si="66"/>
        <v>275605</v>
      </c>
      <c r="G303" s="385">
        <f t="shared" si="66"/>
        <v>275607</v>
      </c>
      <c r="H303" s="385">
        <f t="shared" ref="H303:M303" si="67">SUM(H300+H302)</f>
        <v>249172</v>
      </c>
      <c r="I303" s="386">
        <f t="shared" si="67"/>
        <v>222172</v>
      </c>
      <c r="J303" s="386">
        <f t="shared" si="67"/>
        <v>143015</v>
      </c>
      <c r="K303" s="386">
        <f t="shared" si="67"/>
        <v>73180</v>
      </c>
      <c r="L303" s="386">
        <f t="shared" si="67"/>
        <v>73180</v>
      </c>
      <c r="M303" s="386">
        <f t="shared" si="67"/>
        <v>73153</v>
      </c>
      <c r="N303" s="386">
        <f>SUM(N300+N302)</f>
        <v>73153</v>
      </c>
      <c r="O303" s="386">
        <f>SUM(O300+O302)</f>
        <v>73153</v>
      </c>
    </row>
    <row r="304" spans="1:15" ht="16.5" thickBot="1" x14ac:dyDescent="0.3">
      <c r="A304" s="347"/>
      <c r="B304" s="142"/>
      <c r="C304" s="143"/>
      <c r="D304" s="749"/>
      <c r="E304" s="749"/>
      <c r="F304" s="144"/>
      <c r="G304" s="749"/>
      <c r="H304" s="749"/>
      <c r="I304" s="750"/>
      <c r="J304" s="750"/>
      <c r="K304" s="750"/>
      <c r="L304" s="750"/>
      <c r="M304" s="750"/>
      <c r="N304" s="750"/>
      <c r="O304" s="750"/>
    </row>
    <row r="305" spans="1:16" ht="15.75" customHeight="1" x14ac:dyDescent="0.2">
      <c r="A305" s="803" t="s">
        <v>259</v>
      </c>
      <c r="B305" s="804"/>
      <c r="C305" s="53" t="s">
        <v>81</v>
      </c>
      <c r="D305" s="54" t="s">
        <v>82</v>
      </c>
      <c r="E305" s="54" t="s">
        <v>37</v>
      </c>
      <c r="F305" s="55" t="s">
        <v>98</v>
      </c>
      <c r="G305" s="54" t="s">
        <v>82</v>
      </c>
      <c r="H305" s="54" t="s">
        <v>81</v>
      </c>
      <c r="I305" s="55" t="s">
        <v>98</v>
      </c>
      <c r="J305" s="55" t="s">
        <v>81</v>
      </c>
      <c r="K305" s="55" t="s">
        <v>11</v>
      </c>
      <c r="L305" s="55" t="s">
        <v>37</v>
      </c>
      <c r="M305" s="55" t="s">
        <v>11</v>
      </c>
      <c r="N305" s="55" t="s">
        <v>11</v>
      </c>
      <c r="O305" s="55" t="s">
        <v>11</v>
      </c>
    </row>
    <row r="306" spans="1:16" ht="13.5" thickBot="1" x14ac:dyDescent="0.25">
      <c r="A306" s="807"/>
      <c r="B306" s="806"/>
      <c r="C306" s="56" t="s">
        <v>83</v>
      </c>
      <c r="D306" s="58" t="s">
        <v>3</v>
      </c>
      <c r="E306" s="57" t="s">
        <v>3</v>
      </c>
      <c r="F306" s="57" t="s">
        <v>99</v>
      </c>
      <c r="G306" s="58" t="s">
        <v>3</v>
      </c>
      <c r="H306" s="57" t="s">
        <v>4</v>
      </c>
      <c r="I306" s="57" t="s">
        <v>5</v>
      </c>
      <c r="J306" s="57" t="s">
        <v>6</v>
      </c>
      <c r="K306" s="57" t="s">
        <v>7</v>
      </c>
      <c r="L306" s="57" t="s">
        <v>7</v>
      </c>
      <c r="M306" s="57" t="s">
        <v>269</v>
      </c>
      <c r="N306" s="57" t="s">
        <v>277</v>
      </c>
      <c r="O306" s="57" t="s">
        <v>281</v>
      </c>
    </row>
    <row r="307" spans="1:16" ht="16.5" thickBot="1" x14ac:dyDescent="0.3">
      <c r="A307" s="87" t="s">
        <v>298</v>
      </c>
      <c r="B307" s="796" t="s">
        <v>299</v>
      </c>
      <c r="C307" s="797"/>
      <c r="D307" s="797"/>
      <c r="E307" s="797"/>
      <c r="F307" s="797"/>
      <c r="G307" s="797"/>
      <c r="H307" s="797"/>
      <c r="I307" s="797"/>
      <c r="J307" s="797"/>
      <c r="K307" s="797"/>
      <c r="L307" s="797"/>
      <c r="M307" s="797"/>
      <c r="N307" s="797"/>
      <c r="O307" s="798"/>
    </row>
    <row r="308" spans="1:16" ht="15.75" x14ac:dyDescent="0.25">
      <c r="A308" s="345">
        <v>610</v>
      </c>
      <c r="B308" s="253" t="s">
        <v>113</v>
      </c>
      <c r="C308" s="544">
        <v>4793.32</v>
      </c>
      <c r="D308" s="518">
        <v>4000</v>
      </c>
      <c r="E308" s="518">
        <v>4000</v>
      </c>
      <c r="F308" s="518">
        <v>4000</v>
      </c>
      <c r="G308" s="550">
        <v>4000</v>
      </c>
      <c r="H308" s="67">
        <v>4000</v>
      </c>
      <c r="I308" s="152">
        <v>0</v>
      </c>
      <c r="J308" s="67">
        <v>3307</v>
      </c>
      <c r="K308" s="152">
        <v>4700</v>
      </c>
      <c r="L308" s="67">
        <v>4700</v>
      </c>
      <c r="M308" s="152">
        <v>5100</v>
      </c>
      <c r="N308" s="67">
        <v>5300</v>
      </c>
      <c r="O308" s="68">
        <v>5400</v>
      </c>
    </row>
    <row r="309" spans="1:16" ht="15.75" x14ac:dyDescent="0.25">
      <c r="A309" s="217">
        <v>620</v>
      </c>
      <c r="B309" s="154" t="s">
        <v>87</v>
      </c>
      <c r="C309" s="552">
        <v>1635.22</v>
      </c>
      <c r="D309" s="517">
        <v>1400</v>
      </c>
      <c r="E309" s="517">
        <v>1400</v>
      </c>
      <c r="F309" s="517">
        <v>1400</v>
      </c>
      <c r="G309" s="436">
        <v>1400</v>
      </c>
      <c r="H309" s="73"/>
      <c r="I309" s="74">
        <v>1404</v>
      </c>
      <c r="J309" s="73">
        <v>1659</v>
      </c>
      <c r="K309" s="74">
        <v>2000</v>
      </c>
      <c r="L309" s="73">
        <v>2000</v>
      </c>
      <c r="M309" s="74">
        <v>3000</v>
      </c>
      <c r="N309" s="73">
        <v>1500</v>
      </c>
      <c r="O309" s="72">
        <v>1500</v>
      </c>
    </row>
    <row r="310" spans="1:16" ht="15.75" x14ac:dyDescent="0.25">
      <c r="A310" s="217">
        <v>630</v>
      </c>
      <c r="B310" s="154" t="s">
        <v>88</v>
      </c>
      <c r="C310" s="552">
        <v>122185.78</v>
      </c>
      <c r="D310" s="517">
        <v>103000</v>
      </c>
      <c r="E310" s="517">
        <v>103000</v>
      </c>
      <c r="F310" s="517">
        <v>83000</v>
      </c>
      <c r="G310" s="436">
        <v>83000</v>
      </c>
      <c r="H310" s="73">
        <v>43167</v>
      </c>
      <c r="I310" s="74">
        <v>60910</v>
      </c>
      <c r="J310" s="73">
        <v>70474</v>
      </c>
      <c r="K310" s="74">
        <v>70000</v>
      </c>
      <c r="L310" s="73">
        <v>70000</v>
      </c>
      <c r="M310" s="74">
        <v>145000</v>
      </c>
      <c r="N310" s="73">
        <v>70000</v>
      </c>
      <c r="O310" s="72">
        <v>70000</v>
      </c>
    </row>
    <row r="311" spans="1:16" ht="16.5" thickBot="1" x14ac:dyDescent="0.3">
      <c r="A311" s="719" t="s">
        <v>561</v>
      </c>
      <c r="B311" s="735" t="s">
        <v>558</v>
      </c>
      <c r="C311" s="724"/>
      <c r="D311" s="725"/>
      <c r="E311" s="725"/>
      <c r="F311" s="725"/>
      <c r="G311" s="726"/>
      <c r="H311" s="738">
        <f t="shared" ref="H311:O311" si="68">SUM(H308:H310)</f>
        <v>47167</v>
      </c>
      <c r="I311" s="737">
        <f t="shared" si="68"/>
        <v>62314</v>
      </c>
      <c r="J311" s="738">
        <f t="shared" si="68"/>
        <v>75440</v>
      </c>
      <c r="K311" s="737">
        <f t="shared" si="68"/>
        <v>76700</v>
      </c>
      <c r="L311" s="738">
        <f t="shared" si="68"/>
        <v>76700</v>
      </c>
      <c r="M311" s="737">
        <f t="shared" si="68"/>
        <v>153100</v>
      </c>
      <c r="N311" s="738">
        <f t="shared" si="68"/>
        <v>76800</v>
      </c>
      <c r="O311" s="739">
        <f t="shared" si="68"/>
        <v>76900</v>
      </c>
      <c r="P311" s="723"/>
    </row>
    <row r="312" spans="1:16" ht="15.75" x14ac:dyDescent="0.25">
      <c r="A312" s="345">
        <v>610</v>
      </c>
      <c r="B312" s="253" t="s">
        <v>550</v>
      </c>
      <c r="C312" s="547"/>
      <c r="D312" s="561"/>
      <c r="E312" s="561"/>
      <c r="F312" s="561"/>
      <c r="G312" s="562"/>
      <c r="H312" s="67"/>
      <c r="I312" s="152"/>
      <c r="J312" s="67"/>
      <c r="K312" s="152"/>
      <c r="L312" s="67">
        <v>68500</v>
      </c>
      <c r="M312" s="152"/>
      <c r="N312" s="736"/>
      <c r="O312" s="727"/>
    </row>
    <row r="313" spans="1:16" ht="15.75" x14ac:dyDescent="0.25">
      <c r="A313" s="217">
        <v>620</v>
      </c>
      <c r="B313" s="154" t="s">
        <v>551</v>
      </c>
      <c r="C313" s="547"/>
      <c r="D313" s="561"/>
      <c r="E313" s="561"/>
      <c r="F313" s="561"/>
      <c r="G313" s="562"/>
      <c r="H313" s="73"/>
      <c r="I313" s="74"/>
      <c r="J313" s="73"/>
      <c r="K313" s="74"/>
      <c r="L313" s="73">
        <v>23700</v>
      </c>
      <c r="M313" s="74"/>
      <c r="N313" s="73"/>
      <c r="O313" s="734"/>
    </row>
    <row r="314" spans="1:16" ht="16.5" thickBot="1" x14ac:dyDescent="0.3">
      <c r="A314" s="221">
        <v>630</v>
      </c>
      <c r="B314" s="209" t="s">
        <v>552</v>
      </c>
      <c r="C314" s="547"/>
      <c r="D314" s="561"/>
      <c r="E314" s="561"/>
      <c r="F314" s="561"/>
      <c r="G314" s="562"/>
      <c r="H314" s="73"/>
      <c r="I314" s="74"/>
      <c r="J314" s="73"/>
      <c r="K314" s="74"/>
      <c r="L314" s="73">
        <v>100000</v>
      </c>
      <c r="M314" s="74"/>
      <c r="N314" s="73"/>
      <c r="O314" s="73"/>
    </row>
    <row r="315" spans="1:16" ht="16.5" thickBot="1" x14ac:dyDescent="0.3">
      <c r="A315" s="718" t="s">
        <v>553</v>
      </c>
      <c r="B315" s="728" t="s">
        <v>559</v>
      </c>
      <c r="C315" s="729"/>
      <c r="D315" s="730"/>
      <c r="E315" s="730"/>
      <c r="F315" s="730"/>
      <c r="G315" s="731"/>
      <c r="H315" s="732"/>
      <c r="I315" s="733"/>
      <c r="J315" s="732"/>
      <c r="K315" s="733"/>
      <c r="L315" s="732">
        <f>SUM(L312:L314)</f>
        <v>192200</v>
      </c>
      <c r="M315" s="123"/>
      <c r="N315" s="122"/>
      <c r="O315" s="122"/>
    </row>
    <row r="316" spans="1:16" ht="16.5" thickBot="1" x14ac:dyDescent="0.3">
      <c r="A316" s="348"/>
      <c r="B316" s="527"/>
      <c r="C316" s="543"/>
      <c r="D316" s="340"/>
      <c r="E316" s="340"/>
      <c r="F316" s="340"/>
      <c r="G316" s="341"/>
      <c r="H316" s="250"/>
      <c r="I316" s="147"/>
      <c r="J316" s="250"/>
      <c r="K316" s="147"/>
      <c r="L316" s="250"/>
      <c r="M316" s="147"/>
      <c r="N316" s="250"/>
      <c r="O316" s="250"/>
    </row>
    <row r="317" spans="1:16" ht="16.5" thickBot="1" x14ac:dyDescent="0.3">
      <c r="A317" s="716"/>
      <c r="B317" s="717"/>
      <c r="C317" s="238"/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7"/>
      <c r="O317" s="251"/>
    </row>
    <row r="318" spans="1:16" ht="16.5" thickBot="1" x14ac:dyDescent="0.3">
      <c r="A318" s="506" t="s">
        <v>300</v>
      </c>
      <c r="B318" s="851" t="s">
        <v>554</v>
      </c>
      <c r="C318" s="847"/>
      <c r="D318" s="847"/>
      <c r="E318" s="847"/>
      <c r="F318" s="847"/>
      <c r="G318" s="847"/>
      <c r="H318" s="847"/>
      <c r="I318" s="847"/>
      <c r="J318" s="847"/>
      <c r="K318" s="847"/>
      <c r="L318" s="847"/>
      <c r="M318" s="847"/>
      <c r="N318" s="847"/>
      <c r="O318" s="852"/>
    </row>
    <row r="319" spans="1:16" ht="15.75" x14ac:dyDescent="0.25">
      <c r="A319" s="345">
        <v>610</v>
      </c>
      <c r="B319" s="253" t="s">
        <v>113</v>
      </c>
      <c r="C319" s="552"/>
      <c r="D319" s="517"/>
      <c r="E319" s="517"/>
      <c r="F319" s="517"/>
      <c r="G319" s="517"/>
      <c r="H319" s="436"/>
      <c r="I319" s="73"/>
      <c r="J319" s="74"/>
      <c r="K319" s="73"/>
      <c r="L319" s="74"/>
      <c r="M319" s="73">
        <v>75000</v>
      </c>
      <c r="N319" s="74">
        <v>80000</v>
      </c>
      <c r="O319" s="73">
        <v>83000</v>
      </c>
    </row>
    <row r="320" spans="1:16" ht="15.75" x14ac:dyDescent="0.25">
      <c r="A320" s="217">
        <v>620</v>
      </c>
      <c r="B320" s="154" t="s">
        <v>87</v>
      </c>
      <c r="C320" s="552"/>
      <c r="D320" s="517"/>
      <c r="E320" s="517"/>
      <c r="F320" s="517"/>
      <c r="G320" s="517"/>
      <c r="H320" s="436"/>
      <c r="I320" s="73"/>
      <c r="J320" s="74"/>
      <c r="K320" s="73"/>
      <c r="L320" s="74"/>
      <c r="M320" s="73">
        <v>27000</v>
      </c>
      <c r="N320" s="74">
        <v>30000</v>
      </c>
      <c r="O320" s="73">
        <v>32000</v>
      </c>
    </row>
    <row r="321" spans="1:15" ht="15.75" x14ac:dyDescent="0.25">
      <c r="A321" s="217">
        <v>630</v>
      </c>
      <c r="B321" s="154" t="s">
        <v>88</v>
      </c>
      <c r="C321" s="552"/>
      <c r="D321" s="517"/>
      <c r="E321" s="517"/>
      <c r="F321" s="517"/>
      <c r="G321" s="517"/>
      <c r="H321" s="436"/>
      <c r="I321" s="73"/>
      <c r="J321" s="74"/>
      <c r="K321" s="73"/>
      <c r="L321" s="74"/>
      <c r="M321" s="73">
        <v>100000</v>
      </c>
      <c r="N321" s="74">
        <v>100000</v>
      </c>
      <c r="O321" s="73">
        <v>100000</v>
      </c>
    </row>
    <row r="322" spans="1:15" ht="16.5" thickBot="1" x14ac:dyDescent="0.3">
      <c r="A322" s="740" t="s">
        <v>553</v>
      </c>
      <c r="B322" s="741" t="s">
        <v>556</v>
      </c>
      <c r="C322" s="742"/>
      <c r="D322" s="743"/>
      <c r="E322" s="743"/>
      <c r="F322" s="743"/>
      <c r="G322" s="743"/>
      <c r="H322" s="744"/>
      <c r="I322" s="745"/>
      <c r="J322" s="746"/>
      <c r="K322" s="745"/>
      <c r="L322" s="746"/>
      <c r="M322" s="747">
        <f>SUM(M319:M321)</f>
        <v>202000</v>
      </c>
      <c r="N322" s="748">
        <f>SUM(N319:N321)</f>
        <v>210000</v>
      </c>
      <c r="O322" s="747">
        <f>SUM(O319:O321)</f>
        <v>215000</v>
      </c>
    </row>
    <row r="323" spans="1:15" ht="16.5" thickBot="1" x14ac:dyDescent="0.3">
      <c r="A323" s="221"/>
      <c r="B323" s="97" t="s">
        <v>260</v>
      </c>
      <c r="C323" s="563">
        <f>C308+C309+C310+C311</f>
        <v>128614.31999999999</v>
      </c>
      <c r="D323" s="564">
        <f>D308+D309+D310+D311</f>
        <v>108400</v>
      </c>
      <c r="E323" s="564">
        <f>E308+E309+E310+E311</f>
        <v>108400</v>
      </c>
      <c r="F323" s="564">
        <f>F308+F309+F310+F311</f>
        <v>88400</v>
      </c>
      <c r="G323" s="565">
        <f>G308+G309+G310+G311</f>
        <v>88400</v>
      </c>
      <c r="H323" s="126">
        <v>47167</v>
      </c>
      <c r="I323" s="127">
        <v>62314</v>
      </c>
      <c r="J323" s="126">
        <v>75440</v>
      </c>
      <c r="K323" s="127">
        <f>SUM(K311)</f>
        <v>76700</v>
      </c>
      <c r="L323" s="126">
        <f>SUM(L311+L315)</f>
        <v>268900</v>
      </c>
      <c r="M323" s="127">
        <f>SUM(M311+M322)</f>
        <v>355100</v>
      </c>
      <c r="N323" s="126">
        <f>SUM(N311+N322)</f>
        <v>286800</v>
      </c>
      <c r="O323" s="566">
        <f>SUM(O311+O322)</f>
        <v>291900</v>
      </c>
    </row>
    <row r="324" spans="1:15" ht="16.5" thickBot="1" x14ac:dyDescent="0.3">
      <c r="A324" s="221"/>
      <c r="B324" s="567" t="s">
        <v>261</v>
      </c>
      <c r="C324" s="556">
        <v>10190.81</v>
      </c>
      <c r="D324" s="557">
        <v>18100</v>
      </c>
      <c r="E324" s="557">
        <v>4960</v>
      </c>
      <c r="F324" s="557">
        <v>15001</v>
      </c>
      <c r="G324" s="558">
        <v>15002</v>
      </c>
      <c r="H324" s="231">
        <v>26243</v>
      </c>
      <c r="I324" s="559">
        <v>113894</v>
      </c>
      <c r="J324" s="231">
        <v>129807</v>
      </c>
      <c r="K324" s="559">
        <v>195000</v>
      </c>
      <c r="L324" s="231">
        <v>129415</v>
      </c>
      <c r="M324" s="559">
        <v>90000</v>
      </c>
      <c r="N324" s="231">
        <v>100000</v>
      </c>
      <c r="O324" s="232">
        <v>0</v>
      </c>
    </row>
    <row r="325" spans="1:15" ht="16.5" thickBot="1" x14ac:dyDescent="0.3">
      <c r="A325" s="348"/>
      <c r="B325" s="190" t="s">
        <v>262</v>
      </c>
      <c r="C325" s="553">
        <f>C323+C324</f>
        <v>138805.13</v>
      </c>
      <c r="D325" s="554">
        <f>D323+D324</f>
        <v>126500</v>
      </c>
      <c r="E325" s="554">
        <f>E323+E324</f>
        <v>113360</v>
      </c>
      <c r="F325" s="554">
        <f>F323+F324</f>
        <v>103401</v>
      </c>
      <c r="G325" s="555">
        <f>G323+G324</f>
        <v>103402</v>
      </c>
      <c r="H325" s="110">
        <f t="shared" ref="H325:K325" si="69">SUM(H323:H324)</f>
        <v>73410</v>
      </c>
      <c r="I325" s="109">
        <f t="shared" si="69"/>
        <v>176208</v>
      </c>
      <c r="J325" s="110">
        <f>SUM(J323:J324)</f>
        <v>205247</v>
      </c>
      <c r="K325" s="109">
        <f t="shared" si="69"/>
        <v>271700</v>
      </c>
      <c r="L325" s="110">
        <f>SUM(L323:L324)</f>
        <v>398315</v>
      </c>
      <c r="M325" s="109">
        <f>SUM(M323:M324)</f>
        <v>445100</v>
      </c>
      <c r="N325" s="110">
        <f>SUM(N323:N324)</f>
        <v>386800</v>
      </c>
      <c r="O325" s="111">
        <f>SUM(O323:O324)</f>
        <v>291900</v>
      </c>
    </row>
    <row r="326" spans="1:15" ht="77.25" customHeight="1" thickBot="1" x14ac:dyDescent="0.25">
      <c r="I326" s="113"/>
      <c r="J326" s="113"/>
      <c r="K326" s="113"/>
      <c r="L326" s="113"/>
      <c r="M326" s="113"/>
      <c r="N326" s="113"/>
      <c r="O326" s="113"/>
    </row>
    <row r="327" spans="1:15" ht="13.5" thickBot="1" x14ac:dyDescent="0.25">
      <c r="B327" s="560" t="s">
        <v>263</v>
      </c>
      <c r="I327" s="147"/>
      <c r="J327" s="147"/>
      <c r="K327" s="147"/>
      <c r="L327" s="147"/>
      <c r="M327" s="147"/>
      <c r="N327" s="147"/>
      <c r="O327" s="147"/>
    </row>
    <row r="328" spans="1:15" x14ac:dyDescent="0.2">
      <c r="B328" s="388"/>
      <c r="C328" s="389" t="s">
        <v>81</v>
      </c>
      <c r="D328" s="54" t="s">
        <v>82</v>
      </c>
      <c r="E328" s="54" t="s">
        <v>37</v>
      </c>
      <c r="F328" s="55" t="s">
        <v>98</v>
      </c>
      <c r="G328" s="54" t="s">
        <v>82</v>
      </c>
      <c r="H328" s="54" t="s">
        <v>81</v>
      </c>
      <c r="I328" s="55" t="s">
        <v>81</v>
      </c>
      <c r="J328" s="55" t="s">
        <v>98</v>
      </c>
      <c r="K328" s="55" t="s">
        <v>11</v>
      </c>
      <c r="L328" s="55" t="s">
        <v>37</v>
      </c>
      <c r="M328" s="55" t="s">
        <v>82</v>
      </c>
      <c r="N328" s="55" t="s">
        <v>11</v>
      </c>
      <c r="O328" s="55" t="s">
        <v>11</v>
      </c>
    </row>
    <row r="329" spans="1:15" ht="13.5" thickBot="1" x14ac:dyDescent="0.25">
      <c r="B329" s="390"/>
      <c r="C329" s="391" t="s">
        <v>83</v>
      </c>
      <c r="D329" s="58" t="s">
        <v>3</v>
      </c>
      <c r="E329" s="57" t="s">
        <v>3</v>
      </c>
      <c r="F329" s="57" t="s">
        <v>99</v>
      </c>
      <c r="G329" s="58" t="s">
        <v>3</v>
      </c>
      <c r="H329" s="59" t="s">
        <v>4</v>
      </c>
      <c r="I329" s="59" t="s">
        <v>5</v>
      </c>
      <c r="J329" s="59" t="s">
        <v>6</v>
      </c>
      <c r="K329" s="59" t="s">
        <v>7</v>
      </c>
      <c r="L329" s="59" t="s">
        <v>7</v>
      </c>
      <c r="M329" s="59" t="s">
        <v>269</v>
      </c>
      <c r="N329" s="59" t="s">
        <v>277</v>
      </c>
      <c r="O329" s="59" t="s">
        <v>281</v>
      </c>
    </row>
    <row r="330" spans="1:15" ht="15.75" x14ac:dyDescent="0.25">
      <c r="B330" s="392" t="s">
        <v>555</v>
      </c>
      <c r="C330" s="393" t="e">
        <f>C13+C22+C47+C68+C76+C90+C149+C183+C238+C264+C281+C292+C300+C323</f>
        <v>#REF!</v>
      </c>
      <c r="D330" s="394" t="e">
        <f>D13+D22+D47+D68+D76+D90+D149+D183+D238+D264+D281+D292+D300+D323</f>
        <v>#REF!</v>
      </c>
      <c r="E330" s="394" t="e">
        <f>E13+E22+E47+E68+E76+E90+E149+E183+E238+E264+E281+E292+E300+E323</f>
        <v>#REF!</v>
      </c>
      <c r="F330" s="394" t="e">
        <f>F13+F22+F47+F68+F76+F90+F149+F183+F238+F264+F281+F292+F300+F323</f>
        <v>#REF!</v>
      </c>
      <c r="G330" s="394" t="e">
        <f>G13+G22+G47+G68+G76+G90+G149+G183+G238+G264+G281+G292+G300+G323</f>
        <v>#REF!</v>
      </c>
      <c r="H330" s="394">
        <v>1943172</v>
      </c>
      <c r="I330" s="394">
        <f>SUM(I13+I22+I47+I68+I76+I90+I149+I183+I238+I264+I281+I292+I300+I323)</f>
        <v>1967275</v>
      </c>
      <c r="J330" s="394">
        <f>SUM(J13+J22+J47+J68+J76+J90+J149+J183+J238+J264+J281+J292+J300+J323)</f>
        <v>2126872</v>
      </c>
      <c r="K330" s="394">
        <f>SUM(K13+K22+K47+K68+K76+K90+K149+K183+K238+K264+K281+K300+K292+K323)</f>
        <v>2586570</v>
      </c>
      <c r="L330" s="394">
        <f>SUM(L13+L22+L47++L68+L90+L149+L183+L238+L264+L281+L292+L300+L311)</f>
        <v>2366201</v>
      </c>
      <c r="M330" s="394">
        <f>SUM(M13+M22+M47+M68+M90+M76+M149+M183+M238+M264+M281+M292+M300+M311)</f>
        <v>2715637</v>
      </c>
      <c r="N330" s="394">
        <f>SUM(N13+N22+N47+N68+N76+N90+N149+N183+N238+N264+N281+N292+N300+N311)</f>
        <v>2364477</v>
      </c>
      <c r="O330" s="394">
        <f>SUM(O13+O22+O47+O68+O76+O90+O149+O183+O238+O264+O281+O292+O300+O311)</f>
        <v>2257645</v>
      </c>
    </row>
    <row r="331" spans="1:15" ht="15.75" x14ac:dyDescent="0.25">
      <c r="B331" s="720" t="s">
        <v>556</v>
      </c>
      <c r="C331" s="721"/>
      <c r="D331" s="722"/>
      <c r="E331" s="722"/>
      <c r="F331" s="722"/>
      <c r="G331" s="722"/>
      <c r="H331" s="722"/>
      <c r="I331" s="722"/>
      <c r="J331" s="722"/>
      <c r="K331" s="722"/>
      <c r="L331" s="722">
        <v>192200</v>
      </c>
      <c r="M331" s="722">
        <v>202000</v>
      </c>
      <c r="N331" s="722">
        <v>210000</v>
      </c>
      <c r="O331" s="722">
        <v>215000</v>
      </c>
    </row>
    <row r="332" spans="1:15" ht="15.75" x14ac:dyDescent="0.25">
      <c r="B332" s="720" t="s">
        <v>557</v>
      </c>
      <c r="C332" s="721"/>
      <c r="D332" s="722"/>
      <c r="E332" s="722"/>
      <c r="F332" s="722"/>
      <c r="G332" s="722"/>
      <c r="H332" s="722">
        <f t="shared" ref="H332:M332" si="70">SUM(H330:H331)</f>
        <v>1943172</v>
      </c>
      <c r="I332" s="722">
        <f t="shared" si="70"/>
        <v>1967275</v>
      </c>
      <c r="J332" s="722">
        <f t="shared" si="70"/>
        <v>2126872</v>
      </c>
      <c r="K332" s="722">
        <f t="shared" si="70"/>
        <v>2586570</v>
      </c>
      <c r="L332" s="722">
        <f t="shared" si="70"/>
        <v>2558401</v>
      </c>
      <c r="M332" s="722">
        <f t="shared" si="70"/>
        <v>2917637</v>
      </c>
      <c r="N332" s="722">
        <f>SUM(N330:N331)</f>
        <v>2574477</v>
      </c>
      <c r="O332" s="722">
        <f>SUM(O330:O331)</f>
        <v>2472645</v>
      </c>
    </row>
    <row r="333" spans="1:15" ht="15.75" x14ac:dyDescent="0.25">
      <c r="B333" s="395" t="s">
        <v>264</v>
      </c>
      <c r="C333" s="396">
        <f>C14+C23+C48+C69+C77+C91+C150+C184+C240+C265+C282+C294+C324</f>
        <v>946083.28</v>
      </c>
      <c r="D333" s="397">
        <f>D14+D23+D48+D69+D77+D91+D150+D184+D240+D265+D282+D294+D324</f>
        <v>1660553</v>
      </c>
      <c r="E333" s="397">
        <f>E14+E23+E48+E69+E77+E91+E150+E184+E240+E265+E282+E294+E324</f>
        <v>2161033</v>
      </c>
      <c r="F333" s="397">
        <f>F14+F23+F48+F69+F77+F91+F150+F184+F240+F265+F282+F294+F324</f>
        <v>1033751</v>
      </c>
      <c r="G333" s="397">
        <f>G14+G23+G48+G69+G77+G91+G150+G184+G240+G265+G282+G294+G324</f>
        <v>773758</v>
      </c>
      <c r="H333" s="397">
        <f>SUM(H69+H77+H91+H150+H184+H240+H265+H282+H294+H324)</f>
        <v>1483609</v>
      </c>
      <c r="I333" s="397">
        <f>SUM(I48+I69+I77+I91+I150+I184+I240+I265+I282+I294+I324)</f>
        <v>956512</v>
      </c>
      <c r="J333" s="397">
        <f>SUM(J23+J48+J69+J77+J91+J150+J184+J240+J265+J282+J294+J324)</f>
        <v>1588140</v>
      </c>
      <c r="K333" s="397">
        <f>SUM(K48+K69+K77+K91+K150+K184+K240+K265+K282+K294+K324)</f>
        <v>4745900</v>
      </c>
      <c r="L333" s="397">
        <f>SUM(L48+L69+L77+L91+L150+L184+L240+L265+L282+L294+L324)</f>
        <v>1796870</v>
      </c>
      <c r="M333" s="397">
        <f>SUM(M23+M48+M69+M77+M91+M150+M184+M240+M265+M282+M294+M324)</f>
        <v>4883140</v>
      </c>
      <c r="N333" s="397">
        <f>SUM(N23+N48+N69+N77+N91+N150+N184+N240+N265+N282+N294+N324)</f>
        <v>1550000</v>
      </c>
      <c r="O333" s="397">
        <f>SUM(O14+O23+O48+O69+O91+O150+O184+O240+O265+O282+O294+O324)</f>
        <v>1416000</v>
      </c>
    </row>
    <row r="334" spans="1:15" ht="15.75" x14ac:dyDescent="0.25">
      <c r="B334" s="398" t="s">
        <v>565</v>
      </c>
      <c r="C334" s="399">
        <f>C302</f>
        <v>323597</v>
      </c>
      <c r="D334" s="400">
        <f>D302</f>
        <v>228138</v>
      </c>
      <c r="E334" s="400">
        <f>E302</f>
        <v>228138</v>
      </c>
      <c r="F334" s="400">
        <f>F302</f>
        <v>221004</v>
      </c>
      <c r="G334" s="400">
        <f>G302</f>
        <v>221005</v>
      </c>
      <c r="H334" s="400">
        <v>205602</v>
      </c>
      <c r="I334" s="400">
        <v>182477</v>
      </c>
      <c r="J334" s="400">
        <f>SUM(J302)</f>
        <v>106580</v>
      </c>
      <c r="K334" s="400">
        <v>38640</v>
      </c>
      <c r="L334" s="400">
        <v>38640</v>
      </c>
      <c r="M334" s="400">
        <v>40591</v>
      </c>
      <c r="N334" s="400">
        <v>42256</v>
      </c>
      <c r="O334" s="400">
        <v>44098</v>
      </c>
    </row>
    <row r="335" spans="1:15" ht="15.75" x14ac:dyDescent="0.25">
      <c r="B335" s="752" t="s">
        <v>566</v>
      </c>
      <c r="C335" s="753"/>
      <c r="D335" s="754"/>
      <c r="E335" s="754"/>
      <c r="F335" s="754"/>
      <c r="G335" s="754"/>
      <c r="H335" s="754"/>
      <c r="I335" s="754"/>
      <c r="J335" s="754"/>
      <c r="K335" s="754"/>
      <c r="L335" s="754">
        <v>17575</v>
      </c>
      <c r="M335" s="754">
        <v>50000</v>
      </c>
      <c r="N335" s="754"/>
      <c r="O335" s="754"/>
    </row>
    <row r="336" spans="1:15" ht="16.5" thickBot="1" x14ac:dyDescent="0.3">
      <c r="B336" s="752" t="s">
        <v>77</v>
      </c>
      <c r="C336" s="753"/>
      <c r="D336" s="754"/>
      <c r="E336" s="754"/>
      <c r="F336" s="754"/>
      <c r="G336" s="754"/>
      <c r="H336" s="754">
        <f t="shared" ref="H336:M336" si="71">SUM(H334:H335)</f>
        <v>205602</v>
      </c>
      <c r="I336" s="754">
        <f t="shared" si="71"/>
        <v>182477</v>
      </c>
      <c r="J336" s="754">
        <f t="shared" si="71"/>
        <v>106580</v>
      </c>
      <c r="K336" s="754">
        <f t="shared" si="71"/>
        <v>38640</v>
      </c>
      <c r="L336" s="754">
        <f t="shared" si="71"/>
        <v>56215</v>
      </c>
      <c r="M336" s="754">
        <f t="shared" si="71"/>
        <v>90591</v>
      </c>
      <c r="N336" s="754">
        <f>SUM(N334:N335)</f>
        <v>42256</v>
      </c>
      <c r="O336" s="754">
        <f>SUM(O334:O335)</f>
        <v>44098</v>
      </c>
    </row>
    <row r="337" spans="1:15" ht="16.5" thickBot="1" x14ac:dyDescent="0.3">
      <c r="B337" s="401" t="s">
        <v>265</v>
      </c>
      <c r="C337" s="402" t="e">
        <f>C330+C333+C334</f>
        <v>#REF!</v>
      </c>
      <c r="D337" s="403" t="e">
        <f t="shared" ref="D337:G337" si="72">SUM(D330:D334)</f>
        <v>#REF!</v>
      </c>
      <c r="E337" s="403" t="e">
        <f t="shared" si="72"/>
        <v>#REF!</v>
      </c>
      <c r="F337" s="403" t="e">
        <f t="shared" si="72"/>
        <v>#REF!</v>
      </c>
      <c r="G337" s="403" t="e">
        <f t="shared" si="72"/>
        <v>#REF!</v>
      </c>
      <c r="H337" s="403">
        <f t="shared" ref="H337:M337" si="73">SUM(H332+H333+H336)</f>
        <v>3632383</v>
      </c>
      <c r="I337" s="403">
        <f t="shared" si="73"/>
        <v>3106264</v>
      </c>
      <c r="J337" s="403">
        <f t="shared" si="73"/>
        <v>3821592</v>
      </c>
      <c r="K337" s="403">
        <f t="shared" si="73"/>
        <v>7371110</v>
      </c>
      <c r="L337" s="403">
        <f t="shared" si="73"/>
        <v>4411486</v>
      </c>
      <c r="M337" s="403">
        <f t="shared" si="73"/>
        <v>7891368</v>
      </c>
      <c r="N337" s="403">
        <f>SUM(N332+N333+N336)</f>
        <v>4166733</v>
      </c>
      <c r="O337" s="403">
        <f>SUM(O332+O333+O336)</f>
        <v>3932743</v>
      </c>
    </row>
    <row r="338" spans="1:15" ht="15.75" x14ac:dyDescent="0.25">
      <c r="A338" s="165"/>
      <c r="B338" s="404" t="s">
        <v>266</v>
      </c>
      <c r="C338" s="405">
        <v>498179</v>
      </c>
      <c r="D338" s="406">
        <v>581460</v>
      </c>
      <c r="E338" s="406">
        <v>606872</v>
      </c>
      <c r="F338" s="406">
        <v>627936</v>
      </c>
      <c r="G338" s="406">
        <v>627937</v>
      </c>
      <c r="H338" s="406">
        <v>673525</v>
      </c>
      <c r="I338" s="406">
        <v>739098</v>
      </c>
      <c r="J338" s="101">
        <v>808796</v>
      </c>
      <c r="K338" s="101">
        <v>899223</v>
      </c>
      <c r="L338" s="101">
        <v>996362</v>
      </c>
      <c r="M338" s="101">
        <v>1103849</v>
      </c>
      <c r="N338" s="101">
        <v>1152910</v>
      </c>
      <c r="O338" s="101">
        <v>1202610</v>
      </c>
    </row>
    <row r="339" spans="1:15" ht="16.5" thickBot="1" x14ac:dyDescent="0.3">
      <c r="A339" s="165"/>
      <c r="B339" s="407" t="s">
        <v>267</v>
      </c>
      <c r="C339" s="408"/>
      <c r="D339" s="101"/>
      <c r="E339" s="101"/>
      <c r="F339" s="101"/>
      <c r="G339" s="101"/>
      <c r="H339" s="101">
        <v>9985</v>
      </c>
      <c r="I339" s="101">
        <v>281313</v>
      </c>
      <c r="J339" s="101">
        <v>328834</v>
      </c>
      <c r="K339" s="101">
        <v>361965</v>
      </c>
      <c r="L339" s="101">
        <v>385124</v>
      </c>
      <c r="M339" s="101">
        <v>470300</v>
      </c>
      <c r="N339" s="101">
        <v>503500</v>
      </c>
      <c r="O339" s="101">
        <v>503500</v>
      </c>
    </row>
    <row r="340" spans="1:15" ht="16.5" thickBot="1" x14ac:dyDescent="0.3">
      <c r="A340" s="165"/>
      <c r="B340" s="138" t="s">
        <v>268</v>
      </c>
      <c r="C340" s="409" t="e">
        <f>C337+C338</f>
        <v>#REF!</v>
      </c>
      <c r="D340" s="410" t="e">
        <f>SUM(D337:D338)</f>
        <v>#REF!</v>
      </c>
      <c r="E340" s="410" t="e">
        <f>SUM(E337:E338)</f>
        <v>#REF!</v>
      </c>
      <c r="F340" s="410" t="e">
        <f>SUM(F337+F338)</f>
        <v>#REF!</v>
      </c>
      <c r="G340" s="410" t="e">
        <f>SUM(G337+G338)</f>
        <v>#REF!</v>
      </c>
      <c r="H340" s="410">
        <f t="shared" ref="H340:M340" si="74">SUM(H337:H339)</f>
        <v>4315893</v>
      </c>
      <c r="I340" s="410">
        <f t="shared" si="74"/>
        <v>4126675</v>
      </c>
      <c r="J340" s="410">
        <f t="shared" si="74"/>
        <v>4959222</v>
      </c>
      <c r="K340" s="410">
        <f t="shared" si="74"/>
        <v>8632298</v>
      </c>
      <c r="L340" s="410">
        <f t="shared" si="74"/>
        <v>5792972</v>
      </c>
      <c r="M340" s="410">
        <f t="shared" si="74"/>
        <v>9465517</v>
      </c>
      <c r="N340" s="410">
        <f>SUM(N337:N339)</f>
        <v>5823143</v>
      </c>
      <c r="O340" s="410">
        <f>SUM(O337:O339)</f>
        <v>5638853</v>
      </c>
    </row>
    <row r="341" spans="1:15" ht="15.75" x14ac:dyDescent="0.25">
      <c r="A341" s="165"/>
      <c r="B341" s="7"/>
    </row>
    <row r="342" spans="1:15" ht="15.75" x14ac:dyDescent="0.25">
      <c r="A342" s="165"/>
      <c r="B342" s="7"/>
    </row>
    <row r="343" spans="1:15" ht="15.75" x14ac:dyDescent="0.25">
      <c r="A343" s="165"/>
      <c r="B343" s="7"/>
    </row>
    <row r="344" spans="1:15" ht="15.75" x14ac:dyDescent="0.25">
      <c r="A344" s="165"/>
      <c r="B344" s="849"/>
      <c r="C344" s="850"/>
      <c r="D344" s="850"/>
      <c r="E344" s="850"/>
      <c r="F344" s="850"/>
      <c r="G344" s="850"/>
      <c r="H344" s="850"/>
      <c r="I344" s="850"/>
      <c r="J344" s="478"/>
      <c r="K344" s="414"/>
      <c r="L344" s="478"/>
      <c r="M344" s="463"/>
      <c r="N344" s="478"/>
      <c r="O344"/>
    </row>
    <row r="345" spans="1:15" ht="15.75" x14ac:dyDescent="0.25">
      <c r="A345" s="165"/>
      <c r="B345" s="850"/>
      <c r="C345" s="850"/>
      <c r="D345" s="850"/>
      <c r="E345" s="850"/>
      <c r="F345" s="850"/>
      <c r="G345" s="850"/>
      <c r="H345" s="850"/>
      <c r="I345" s="850"/>
      <c r="J345" s="478"/>
      <c r="K345" s="414"/>
      <c r="L345" s="478"/>
      <c r="M345" s="463"/>
      <c r="N345" s="478"/>
      <c r="O345"/>
    </row>
    <row r="346" spans="1:15" ht="15.75" x14ac:dyDescent="0.25">
      <c r="A346" s="165"/>
      <c r="B346" s="7"/>
      <c r="D346" s="113"/>
      <c r="E346" s="113"/>
      <c r="F346" s="113"/>
      <c r="G346" s="113"/>
    </row>
    <row r="347" spans="1:15" ht="15.75" x14ac:dyDescent="0.25">
      <c r="A347" s="165"/>
      <c r="B347" s="7"/>
      <c r="D347" s="113"/>
      <c r="E347" s="113"/>
      <c r="F347" s="113"/>
      <c r="G347" s="113"/>
    </row>
    <row r="348" spans="1:15" ht="15.75" x14ac:dyDescent="0.25">
      <c r="A348" s="165"/>
      <c r="B348" s="7"/>
      <c r="D348" s="113"/>
      <c r="E348" s="113"/>
      <c r="F348" s="113"/>
      <c r="G348" s="113"/>
    </row>
    <row r="349" spans="1:15" x14ac:dyDescent="0.2">
      <c r="D349" s="113"/>
      <c r="E349" s="113"/>
      <c r="F349" s="113"/>
      <c r="G349" s="113"/>
    </row>
    <row r="350" spans="1:15" x14ac:dyDescent="0.2">
      <c r="D350" s="113"/>
      <c r="E350" s="113"/>
      <c r="F350" s="113"/>
      <c r="G350" s="113"/>
    </row>
    <row r="351" spans="1:15" x14ac:dyDescent="0.2">
      <c r="C351" s="6"/>
      <c r="D351" s="113"/>
      <c r="E351" s="113"/>
      <c r="F351" s="113"/>
      <c r="G351" s="113"/>
    </row>
    <row r="352" spans="1:15" x14ac:dyDescent="0.2">
      <c r="C352" s="6"/>
    </row>
    <row r="658" spans="2:7" x14ac:dyDescent="0.2">
      <c r="B658" s="7"/>
      <c r="C658" s="6"/>
      <c r="D658" s="113"/>
      <c r="E658" s="113"/>
      <c r="F658" s="113"/>
      <c r="G658" s="113"/>
    </row>
    <row r="659" spans="2:7" x14ac:dyDescent="0.2">
      <c r="B659" s="7"/>
      <c r="C659" s="6"/>
      <c r="D659" s="113"/>
      <c r="E659" s="113"/>
      <c r="F659" s="113"/>
      <c r="G659" s="113"/>
    </row>
    <row r="660" spans="2:7" x14ac:dyDescent="0.2">
      <c r="B660" s="7"/>
      <c r="C660" s="6"/>
      <c r="D660" s="113"/>
      <c r="E660" s="113"/>
      <c r="F660" s="113"/>
      <c r="G660" s="113"/>
    </row>
    <row r="661" spans="2:7" x14ac:dyDescent="0.2">
      <c r="B661" s="7"/>
      <c r="C661" s="6"/>
      <c r="D661" s="113"/>
      <c r="E661" s="113"/>
      <c r="F661" s="113"/>
      <c r="G661" s="113"/>
    </row>
    <row r="662" spans="2:7" x14ac:dyDescent="0.2">
      <c r="B662" s="7"/>
      <c r="C662" s="6"/>
      <c r="D662" s="113"/>
      <c r="E662" s="113"/>
      <c r="F662" s="113"/>
      <c r="G662" s="113"/>
    </row>
    <row r="663" spans="2:7" x14ac:dyDescent="0.2">
      <c r="B663" s="7"/>
      <c r="C663" s="6"/>
      <c r="D663" s="113"/>
      <c r="E663" s="113"/>
      <c r="F663" s="113"/>
      <c r="G663" s="113"/>
    </row>
    <row r="664" spans="2:7" x14ac:dyDescent="0.2">
      <c r="B664" s="7"/>
      <c r="C664" s="6"/>
      <c r="D664" s="113"/>
      <c r="E664" s="113"/>
      <c r="F664" s="113"/>
      <c r="G664" s="113"/>
    </row>
    <row r="665" spans="2:7" x14ac:dyDescent="0.2">
      <c r="B665" s="7"/>
      <c r="C665" s="6"/>
      <c r="D665" s="113"/>
      <c r="E665" s="113"/>
      <c r="F665" s="113"/>
      <c r="G665" s="113"/>
    </row>
    <row r="666" spans="2:7" x14ac:dyDescent="0.2">
      <c r="B666" s="7"/>
      <c r="C666" s="6"/>
      <c r="D666" s="113"/>
      <c r="E666" s="113"/>
      <c r="F666" s="113"/>
      <c r="G666" s="113"/>
    </row>
    <row r="667" spans="2:7" x14ac:dyDescent="0.2">
      <c r="B667" s="7"/>
      <c r="C667" s="6"/>
      <c r="D667" s="113"/>
      <c r="E667" s="113"/>
      <c r="F667" s="113"/>
      <c r="G667" s="113"/>
    </row>
    <row r="668" spans="2:7" x14ac:dyDescent="0.2">
      <c r="B668" s="7"/>
      <c r="C668" s="6"/>
      <c r="D668" s="113"/>
      <c r="E668" s="113"/>
      <c r="F668" s="113"/>
      <c r="G668" s="113"/>
    </row>
    <row r="669" spans="2:7" x14ac:dyDescent="0.2">
      <c r="B669" s="7"/>
      <c r="C669" s="6"/>
      <c r="D669" s="113"/>
      <c r="E669" s="113"/>
      <c r="F669" s="113"/>
      <c r="G669" s="113"/>
    </row>
    <row r="670" spans="2:7" x14ac:dyDescent="0.2">
      <c r="B670" s="7"/>
      <c r="C670" s="6"/>
      <c r="D670" s="113"/>
      <c r="E670" s="113"/>
      <c r="F670" s="113"/>
      <c r="G670" s="113"/>
    </row>
    <row r="671" spans="2:7" x14ac:dyDescent="0.2">
      <c r="B671" s="7"/>
      <c r="C671" s="6"/>
      <c r="D671" s="113"/>
      <c r="E671" s="113"/>
      <c r="F671" s="113"/>
      <c r="G671" s="113"/>
    </row>
    <row r="672" spans="2:7" x14ac:dyDescent="0.2">
      <c r="B672" s="7"/>
      <c r="C672" s="6"/>
      <c r="D672" s="113"/>
      <c r="E672" s="113"/>
      <c r="F672" s="113"/>
      <c r="G672" s="113"/>
    </row>
    <row r="673" spans="2:7" x14ac:dyDescent="0.2">
      <c r="B673" s="7"/>
      <c r="C673" s="6"/>
      <c r="D673" s="113"/>
      <c r="E673" s="113"/>
      <c r="F673" s="113"/>
      <c r="G673" s="113"/>
    </row>
    <row r="674" spans="2:7" x14ac:dyDescent="0.2">
      <c r="B674" s="7"/>
      <c r="C674" s="6"/>
      <c r="D674" s="113"/>
      <c r="E674" s="113"/>
      <c r="F674" s="113"/>
      <c r="G674" s="113"/>
    </row>
    <row r="675" spans="2:7" x14ac:dyDescent="0.2">
      <c r="B675" s="7"/>
      <c r="C675" s="6"/>
      <c r="D675" s="113"/>
      <c r="E675" s="113"/>
      <c r="F675" s="113"/>
      <c r="G675" s="113"/>
    </row>
    <row r="676" spans="2:7" x14ac:dyDescent="0.2">
      <c r="B676" s="7"/>
      <c r="C676" s="6"/>
      <c r="D676" s="113"/>
      <c r="E676" s="113"/>
      <c r="F676" s="113"/>
      <c r="G676" s="113"/>
    </row>
    <row r="677" spans="2:7" x14ac:dyDescent="0.2">
      <c r="B677" s="7"/>
      <c r="C677" s="6"/>
      <c r="D677" s="113"/>
      <c r="E677" s="113"/>
      <c r="F677" s="113"/>
      <c r="G677" s="113"/>
    </row>
    <row r="678" spans="2:7" x14ac:dyDescent="0.2">
      <c r="B678" s="7"/>
      <c r="C678" s="6"/>
      <c r="D678" s="113"/>
      <c r="E678" s="113"/>
      <c r="F678" s="113"/>
      <c r="G678" s="113"/>
    </row>
    <row r="679" spans="2:7" x14ac:dyDescent="0.2">
      <c r="B679" s="7"/>
      <c r="C679" s="6"/>
      <c r="D679" s="113"/>
      <c r="E679" s="113"/>
      <c r="F679" s="113"/>
      <c r="G679" s="113"/>
    </row>
    <row r="680" spans="2:7" x14ac:dyDescent="0.2">
      <c r="B680" s="7"/>
      <c r="C680" s="6"/>
      <c r="D680" s="113"/>
      <c r="E680" s="113"/>
      <c r="F680" s="113"/>
      <c r="G680" s="113"/>
    </row>
    <row r="681" spans="2:7" x14ac:dyDescent="0.2">
      <c r="B681" s="7"/>
      <c r="C681" s="6"/>
      <c r="D681" s="113"/>
      <c r="E681" s="113"/>
      <c r="F681" s="113"/>
      <c r="G681" s="113"/>
    </row>
    <row r="682" spans="2:7" x14ac:dyDescent="0.2">
      <c r="B682" s="7"/>
      <c r="C682" s="6"/>
      <c r="D682" s="113"/>
      <c r="E682" s="113"/>
      <c r="F682" s="113"/>
      <c r="G682" s="113"/>
    </row>
    <row r="683" spans="2:7" x14ac:dyDescent="0.2">
      <c r="B683" s="7"/>
      <c r="C683" s="6"/>
      <c r="D683" s="113"/>
      <c r="E683" s="113"/>
      <c r="F683" s="113"/>
      <c r="G683" s="113"/>
    </row>
    <row r="684" spans="2:7" x14ac:dyDescent="0.2">
      <c r="B684" s="7"/>
      <c r="C684" s="6"/>
      <c r="D684" s="113"/>
      <c r="E684" s="113"/>
      <c r="F684" s="113"/>
      <c r="G684" s="113"/>
    </row>
    <row r="685" spans="2:7" x14ac:dyDescent="0.2">
      <c r="B685" s="7"/>
      <c r="C685" s="6"/>
      <c r="D685" s="113"/>
      <c r="E685" s="113"/>
      <c r="F685" s="113"/>
      <c r="G685" s="113"/>
    </row>
    <row r="686" spans="2:7" x14ac:dyDescent="0.2">
      <c r="B686" s="7"/>
      <c r="C686" s="6"/>
      <c r="D686" s="113"/>
      <c r="E686" s="113"/>
      <c r="F686" s="113"/>
      <c r="G686" s="113"/>
    </row>
    <row r="687" spans="2:7" x14ac:dyDescent="0.2">
      <c r="B687" s="7"/>
      <c r="C687" s="6"/>
      <c r="D687" s="113"/>
      <c r="E687" s="113"/>
      <c r="F687" s="113"/>
      <c r="G687" s="113"/>
    </row>
    <row r="688" spans="2:7" x14ac:dyDescent="0.2">
      <c r="B688" s="7"/>
      <c r="C688" s="6"/>
      <c r="D688" s="113"/>
      <c r="E688" s="113"/>
      <c r="F688" s="113"/>
      <c r="G688" s="113"/>
    </row>
    <row r="689" spans="2:7" x14ac:dyDescent="0.2">
      <c r="B689" s="7"/>
      <c r="C689" s="6"/>
      <c r="D689" s="113"/>
      <c r="E689" s="113"/>
      <c r="F689" s="113"/>
      <c r="G689" s="113"/>
    </row>
    <row r="690" spans="2:7" x14ac:dyDescent="0.2">
      <c r="B690" s="7"/>
      <c r="C690" s="6"/>
      <c r="D690" s="113"/>
      <c r="E690" s="113"/>
      <c r="F690" s="113"/>
      <c r="G690" s="113"/>
    </row>
    <row r="691" spans="2:7" x14ac:dyDescent="0.2">
      <c r="B691" s="7"/>
      <c r="C691" s="6"/>
      <c r="D691" s="113"/>
      <c r="E691" s="113"/>
      <c r="F691" s="113"/>
      <c r="G691" s="113"/>
    </row>
    <row r="692" spans="2:7" x14ac:dyDescent="0.2">
      <c r="B692" s="7"/>
      <c r="C692" s="6"/>
      <c r="D692" s="113"/>
      <c r="E692" s="113"/>
      <c r="F692" s="113"/>
      <c r="G692" s="113"/>
    </row>
    <row r="693" spans="2:7" x14ac:dyDescent="0.2">
      <c r="B693" s="7"/>
      <c r="C693" s="6"/>
      <c r="D693" s="113"/>
      <c r="E693" s="113"/>
      <c r="F693" s="113"/>
      <c r="G693" s="113"/>
    </row>
    <row r="694" spans="2:7" x14ac:dyDescent="0.2">
      <c r="B694" s="7"/>
      <c r="C694" s="6"/>
      <c r="D694" s="113"/>
      <c r="E694" s="113"/>
      <c r="F694" s="113"/>
      <c r="G694" s="113"/>
    </row>
    <row r="695" spans="2:7" x14ac:dyDescent="0.2">
      <c r="B695" s="7"/>
      <c r="C695" s="6"/>
      <c r="D695" s="113"/>
      <c r="E695" s="113"/>
      <c r="F695" s="113"/>
      <c r="G695" s="113"/>
    </row>
  </sheetData>
  <mergeCells count="64">
    <mergeCell ref="A305:B306"/>
    <mergeCell ref="B344:I345"/>
    <mergeCell ref="B258:O258"/>
    <mergeCell ref="A268:B269"/>
    <mergeCell ref="B270:O270"/>
    <mergeCell ref="B277:O277"/>
    <mergeCell ref="A285:B286"/>
    <mergeCell ref="A297:B298"/>
    <mergeCell ref="B307:O307"/>
    <mergeCell ref="B318:O318"/>
    <mergeCell ref="B252:O252"/>
    <mergeCell ref="A187:B188"/>
    <mergeCell ref="B189:O189"/>
    <mergeCell ref="B193:O193"/>
    <mergeCell ref="B200:O200"/>
    <mergeCell ref="B203:O203"/>
    <mergeCell ref="A221:A222"/>
    <mergeCell ref="B221:B222"/>
    <mergeCell ref="B225:G225"/>
    <mergeCell ref="B228:G228"/>
    <mergeCell ref="B232:O232"/>
    <mergeCell ref="A244:B245"/>
    <mergeCell ref="B246:O246"/>
    <mergeCell ref="A242:XFD243"/>
    <mergeCell ref="A176:A177"/>
    <mergeCell ref="B176:B177"/>
    <mergeCell ref="A136:O136"/>
    <mergeCell ref="A144:A145"/>
    <mergeCell ref="B144:O145"/>
    <mergeCell ref="A155:B156"/>
    <mergeCell ref="B157:O157"/>
    <mergeCell ref="B161:O161"/>
    <mergeCell ref="B169:O169"/>
    <mergeCell ref="B173:O173"/>
    <mergeCell ref="A138:O138"/>
    <mergeCell ref="A134:O134"/>
    <mergeCell ref="A104:O104"/>
    <mergeCell ref="A106:O106"/>
    <mergeCell ref="A109:O109"/>
    <mergeCell ref="A111:O111"/>
    <mergeCell ref="A113:O113"/>
    <mergeCell ref="A115:O115"/>
    <mergeCell ref="A117:O117"/>
    <mergeCell ref="A123:B124"/>
    <mergeCell ref="A130:O130"/>
    <mergeCell ref="A132:O132"/>
    <mergeCell ref="B97:O97"/>
    <mergeCell ref="B34:O34"/>
    <mergeCell ref="B37:O37"/>
    <mergeCell ref="B42:O42"/>
    <mergeCell ref="A52:B53"/>
    <mergeCell ref="B54:O54"/>
    <mergeCell ref="B59:O59"/>
    <mergeCell ref="B65:O65"/>
    <mergeCell ref="A72:B73"/>
    <mergeCell ref="A80:B81"/>
    <mergeCell ref="B82:O82"/>
    <mergeCell ref="A95:B96"/>
    <mergeCell ref="B29:O29"/>
    <mergeCell ref="A2:B3"/>
    <mergeCell ref="B4:O4"/>
    <mergeCell ref="B10:O10"/>
    <mergeCell ref="A17:B18"/>
    <mergeCell ref="A27:B28"/>
  </mergeCells>
  <pageMargins left="0.46" right="0.27" top="0.46" bottom="0.6" header="0.28999999999999998" footer="0.26"/>
  <pageSetup paperSize="9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180"/>
  <sheetViews>
    <sheetView topLeftCell="A147" workbookViewId="0">
      <selection activeCell="N31" sqref="N31"/>
    </sheetView>
  </sheetViews>
  <sheetFormatPr defaultRowHeight="12.75" x14ac:dyDescent="0.2"/>
  <cols>
    <col min="1" max="1" width="5.5703125" customWidth="1"/>
    <col min="2" max="2" width="4.85546875" customWidth="1"/>
    <col min="3" max="3" width="43.42578125" customWidth="1"/>
    <col min="4" max="4" width="8.42578125" hidden="1" customWidth="1"/>
    <col min="5" max="6" width="10.140625" hidden="1" customWidth="1"/>
  </cols>
  <sheetData>
    <row r="1" spans="1:14" ht="18" x14ac:dyDescent="0.25">
      <c r="A1" s="568"/>
      <c r="B1" s="569" t="s">
        <v>301</v>
      </c>
      <c r="C1" s="570"/>
      <c r="D1" s="571"/>
      <c r="E1" s="571"/>
      <c r="F1" s="571"/>
      <c r="G1" s="571"/>
    </row>
    <row r="2" spans="1:14" x14ac:dyDescent="0.2">
      <c r="A2" s="572"/>
      <c r="B2" s="573"/>
      <c r="C2" s="573"/>
      <c r="D2" s="574" t="s">
        <v>81</v>
      </c>
      <c r="E2" s="575" t="s">
        <v>302</v>
      </c>
      <c r="F2" s="575" t="s">
        <v>37</v>
      </c>
      <c r="G2" s="576" t="s">
        <v>81</v>
      </c>
      <c r="H2" s="12" t="s">
        <v>81</v>
      </c>
      <c r="I2" s="12" t="s">
        <v>11</v>
      </c>
      <c r="J2" s="12" t="s">
        <v>303</v>
      </c>
      <c r="K2" s="12" t="s">
        <v>304</v>
      </c>
      <c r="L2" s="12" t="s">
        <v>82</v>
      </c>
      <c r="M2" s="12" t="s">
        <v>11</v>
      </c>
      <c r="N2" s="12" t="s">
        <v>11</v>
      </c>
    </row>
    <row r="3" spans="1:14" x14ac:dyDescent="0.2">
      <c r="A3" s="572" t="s">
        <v>305</v>
      </c>
      <c r="B3" s="573"/>
      <c r="C3" s="573" t="s">
        <v>306</v>
      </c>
      <c r="D3" s="577"/>
      <c r="E3" s="576">
        <v>2013</v>
      </c>
      <c r="F3" s="578">
        <v>2013</v>
      </c>
      <c r="G3" s="576">
        <v>2016</v>
      </c>
      <c r="H3" s="12">
        <v>2017</v>
      </c>
      <c r="I3" s="12">
        <v>2018</v>
      </c>
      <c r="J3" s="12">
        <v>2018</v>
      </c>
      <c r="K3" s="12">
        <v>2018</v>
      </c>
      <c r="L3" s="12">
        <v>2019</v>
      </c>
      <c r="M3" s="12">
        <v>2020</v>
      </c>
      <c r="N3" s="12">
        <v>2021</v>
      </c>
    </row>
    <row r="4" spans="1:14" x14ac:dyDescent="0.2">
      <c r="A4" s="579" t="s">
        <v>307</v>
      </c>
      <c r="B4" s="580">
        <v>711</v>
      </c>
      <c r="C4" s="581" t="s">
        <v>308</v>
      </c>
      <c r="D4" s="582"/>
      <c r="E4" s="583">
        <v>0</v>
      </c>
      <c r="F4" s="584">
        <v>0</v>
      </c>
      <c r="G4" s="785">
        <v>2070</v>
      </c>
      <c r="H4" s="777">
        <v>18448</v>
      </c>
      <c r="I4" s="786">
        <v>50000</v>
      </c>
      <c r="J4" s="786">
        <v>50000</v>
      </c>
      <c r="K4" s="786">
        <v>18360</v>
      </c>
      <c r="L4" s="786">
        <v>50000</v>
      </c>
      <c r="M4" s="786">
        <v>50000</v>
      </c>
      <c r="N4" s="786">
        <v>50000</v>
      </c>
    </row>
    <row r="5" spans="1:14" x14ac:dyDescent="0.2">
      <c r="A5" s="585"/>
      <c r="B5" s="586"/>
      <c r="C5" s="587" t="s">
        <v>309</v>
      </c>
      <c r="D5" s="588"/>
      <c r="E5" s="589">
        <f>SUM(E4)</f>
        <v>0</v>
      </c>
      <c r="F5" s="589"/>
      <c r="G5" s="610">
        <f t="shared" ref="G5:I5" si="0">SUM(G4)</f>
        <v>2070</v>
      </c>
      <c r="H5" s="787">
        <f t="shared" si="0"/>
        <v>18448</v>
      </c>
      <c r="I5" s="787">
        <f t="shared" si="0"/>
        <v>50000</v>
      </c>
      <c r="J5" s="787">
        <f>SUM(J4)</f>
        <v>50000</v>
      </c>
      <c r="K5" s="787">
        <f>SUM(K4)</f>
        <v>18360</v>
      </c>
      <c r="L5" s="787">
        <f>SUM(L4)</f>
        <v>50000</v>
      </c>
      <c r="M5" s="787">
        <f>SUM(M4)</f>
        <v>50000</v>
      </c>
      <c r="N5" s="787">
        <f>SUM(N4)</f>
        <v>50000</v>
      </c>
    </row>
    <row r="6" spans="1:14" x14ac:dyDescent="0.2">
      <c r="A6" s="590">
        <v>42737</v>
      </c>
      <c r="B6" s="591"/>
      <c r="C6" s="581" t="s">
        <v>548</v>
      </c>
      <c r="D6" s="592"/>
      <c r="E6" s="593"/>
      <c r="F6" s="593"/>
      <c r="G6" s="593"/>
      <c r="H6" s="777">
        <v>2709</v>
      </c>
      <c r="I6" s="788"/>
      <c r="J6" s="788"/>
      <c r="K6" s="788"/>
      <c r="L6" s="777">
        <v>10000</v>
      </c>
      <c r="M6" s="789"/>
      <c r="N6" s="787"/>
    </row>
    <row r="7" spans="1:14" x14ac:dyDescent="0.2">
      <c r="A7" s="579" t="s">
        <v>310</v>
      </c>
      <c r="B7" s="580"/>
      <c r="C7" s="581" t="s">
        <v>311</v>
      </c>
      <c r="D7" s="582"/>
      <c r="E7" s="594">
        <v>6055</v>
      </c>
      <c r="F7" s="582">
        <v>6055</v>
      </c>
      <c r="G7" s="582">
        <v>3360</v>
      </c>
      <c r="H7" s="777"/>
      <c r="I7" s="786"/>
      <c r="J7" s="786"/>
      <c r="K7" s="786"/>
      <c r="L7" s="786"/>
      <c r="M7" s="786"/>
      <c r="N7" s="789"/>
    </row>
    <row r="8" spans="1:14" x14ac:dyDescent="0.2">
      <c r="A8" s="595" t="s">
        <v>312</v>
      </c>
      <c r="B8" s="591"/>
      <c r="C8" s="581" t="s">
        <v>313</v>
      </c>
      <c r="D8" s="582"/>
      <c r="E8" s="594"/>
      <c r="F8" s="582"/>
      <c r="G8" s="582">
        <v>4980</v>
      </c>
      <c r="H8" s="777"/>
      <c r="I8" s="786"/>
      <c r="J8" s="786">
        <v>153637</v>
      </c>
      <c r="K8" s="786">
        <v>0</v>
      </c>
      <c r="L8" s="777">
        <v>100000</v>
      </c>
      <c r="M8" s="786"/>
      <c r="N8" s="789"/>
    </row>
    <row r="9" spans="1:14" x14ac:dyDescent="0.2">
      <c r="A9" s="596">
        <v>42374</v>
      </c>
      <c r="B9" s="591"/>
      <c r="C9" s="581" t="s">
        <v>314</v>
      </c>
      <c r="D9" s="582"/>
      <c r="E9" s="594"/>
      <c r="F9" s="582"/>
      <c r="G9" s="778"/>
      <c r="H9" s="777">
        <v>14342</v>
      </c>
      <c r="I9" s="786"/>
      <c r="J9" s="786"/>
      <c r="K9" s="786"/>
      <c r="L9" s="786"/>
      <c r="M9" s="786"/>
      <c r="N9" s="789"/>
    </row>
    <row r="10" spans="1:14" hidden="1" x14ac:dyDescent="0.2">
      <c r="A10" s="579" t="s">
        <v>140</v>
      </c>
      <c r="B10" s="580"/>
      <c r="C10" s="581" t="s">
        <v>315</v>
      </c>
      <c r="D10" s="582"/>
      <c r="E10" s="594"/>
      <c r="F10" s="582"/>
      <c r="G10" s="582"/>
      <c r="H10" s="777"/>
      <c r="I10" s="786"/>
      <c r="J10" s="786"/>
      <c r="K10" s="786"/>
      <c r="L10" s="786"/>
      <c r="M10" s="786"/>
      <c r="N10" s="789"/>
    </row>
    <row r="11" spans="1:14" hidden="1" x14ac:dyDescent="0.2">
      <c r="A11" s="579" t="s">
        <v>140</v>
      </c>
      <c r="B11" s="580"/>
      <c r="C11" s="581" t="s">
        <v>316</v>
      </c>
      <c r="D11" s="582"/>
      <c r="E11" s="594"/>
      <c r="F11" s="582"/>
      <c r="G11" s="582"/>
      <c r="H11" s="777"/>
      <c r="I11" s="786"/>
      <c r="J11" s="786"/>
      <c r="K11" s="786"/>
      <c r="L11" s="786"/>
      <c r="M11" s="786"/>
      <c r="N11" s="789"/>
    </row>
    <row r="12" spans="1:14" x14ac:dyDescent="0.2">
      <c r="A12" s="597">
        <v>42496</v>
      </c>
      <c r="B12" s="580"/>
      <c r="C12" s="581" t="s">
        <v>317</v>
      </c>
      <c r="D12" s="582"/>
      <c r="E12" s="594"/>
      <c r="F12" s="582"/>
      <c r="G12" s="582">
        <v>4385</v>
      </c>
      <c r="H12" s="777"/>
      <c r="I12" s="786"/>
      <c r="J12" s="786"/>
      <c r="K12" s="786"/>
      <c r="L12" s="786"/>
      <c r="M12" s="786"/>
      <c r="N12" s="789"/>
    </row>
    <row r="13" spans="1:14" x14ac:dyDescent="0.2">
      <c r="A13" s="597">
        <v>42742</v>
      </c>
      <c r="B13" s="580"/>
      <c r="C13" s="581" t="s">
        <v>318</v>
      </c>
      <c r="D13" s="582"/>
      <c r="E13" s="594"/>
      <c r="F13" s="582"/>
      <c r="G13" s="582"/>
      <c r="H13" s="777">
        <v>4374</v>
      </c>
      <c r="I13" s="786"/>
      <c r="J13" s="786">
        <v>3500</v>
      </c>
      <c r="K13" s="786">
        <v>2860</v>
      </c>
      <c r="L13" s="786"/>
      <c r="M13" s="786"/>
      <c r="N13" s="789"/>
    </row>
    <row r="14" spans="1:14" hidden="1" x14ac:dyDescent="0.2">
      <c r="A14" s="595" t="s">
        <v>319</v>
      </c>
      <c r="B14" s="591"/>
      <c r="C14" s="581" t="s">
        <v>320</v>
      </c>
      <c r="D14" s="582"/>
      <c r="E14" s="594">
        <v>0</v>
      </c>
      <c r="F14" s="582">
        <v>0</v>
      </c>
      <c r="G14" s="582"/>
      <c r="H14" s="777"/>
      <c r="I14" s="786"/>
      <c r="J14" s="786"/>
      <c r="K14" s="786"/>
      <c r="L14" s="786"/>
      <c r="M14" s="786"/>
      <c r="N14" s="789"/>
    </row>
    <row r="15" spans="1:14" x14ac:dyDescent="0.2">
      <c r="A15" s="579" t="s">
        <v>321</v>
      </c>
      <c r="B15" s="580"/>
      <c r="C15" s="581" t="s">
        <v>322</v>
      </c>
      <c r="D15" s="598"/>
      <c r="E15" s="594">
        <v>1825</v>
      </c>
      <c r="F15" s="582">
        <v>1821</v>
      </c>
      <c r="G15" s="582">
        <v>4000</v>
      </c>
      <c r="H15" s="777"/>
      <c r="I15" s="786"/>
      <c r="J15" s="786"/>
      <c r="K15" s="786"/>
      <c r="L15" s="786">
        <v>5000</v>
      </c>
      <c r="M15" s="786"/>
      <c r="N15" s="789"/>
    </row>
    <row r="16" spans="1:14" x14ac:dyDescent="0.2">
      <c r="A16" s="596">
        <v>42408</v>
      </c>
      <c r="B16" s="591"/>
      <c r="C16" s="581" t="s">
        <v>323</v>
      </c>
      <c r="D16" s="582"/>
      <c r="E16" s="594"/>
      <c r="F16" s="582"/>
      <c r="G16" s="582"/>
      <c r="H16" s="777">
        <v>7945</v>
      </c>
      <c r="I16" s="786"/>
      <c r="J16" s="786"/>
      <c r="K16" s="786"/>
      <c r="L16" s="786"/>
      <c r="M16" s="786"/>
      <c r="N16" s="789"/>
    </row>
    <row r="17" spans="1:15" x14ac:dyDescent="0.2">
      <c r="A17" s="596">
        <v>42955</v>
      </c>
      <c r="B17" s="591"/>
      <c r="C17" s="581" t="s">
        <v>324</v>
      </c>
      <c r="D17" s="582"/>
      <c r="E17" s="594"/>
      <c r="F17" s="582"/>
      <c r="G17" s="582"/>
      <c r="H17" s="777"/>
      <c r="I17" s="786">
        <v>25000</v>
      </c>
      <c r="J17" s="786">
        <v>35000</v>
      </c>
      <c r="K17" s="786">
        <v>33755</v>
      </c>
      <c r="L17" s="786"/>
      <c r="M17" s="786"/>
      <c r="N17" s="789"/>
    </row>
    <row r="18" spans="1:15" x14ac:dyDescent="0.2">
      <c r="A18" s="595" t="s">
        <v>325</v>
      </c>
      <c r="B18" s="591"/>
      <c r="C18" s="581" t="s">
        <v>326</v>
      </c>
      <c r="D18" s="582"/>
      <c r="E18" s="594">
        <v>0</v>
      </c>
      <c r="F18" s="582">
        <v>0</v>
      </c>
      <c r="G18" s="790">
        <v>13032</v>
      </c>
      <c r="H18" s="777">
        <v>24996</v>
      </c>
      <c r="I18" s="786">
        <v>10000</v>
      </c>
      <c r="J18" s="786">
        <v>10000</v>
      </c>
      <c r="K18" s="786">
        <v>9755</v>
      </c>
      <c r="L18" s="786">
        <v>10000</v>
      </c>
      <c r="M18" s="786"/>
      <c r="N18" s="777"/>
    </row>
    <row r="19" spans="1:15" x14ac:dyDescent="0.2">
      <c r="A19" s="595" t="s">
        <v>325</v>
      </c>
      <c r="B19" s="591"/>
      <c r="C19" s="581" t="s">
        <v>327</v>
      </c>
      <c r="D19" s="582"/>
      <c r="E19" s="594"/>
      <c r="F19" s="582"/>
      <c r="G19" s="582"/>
      <c r="H19" s="777">
        <v>11673</v>
      </c>
      <c r="I19" s="786"/>
      <c r="J19" s="786"/>
      <c r="K19" s="786"/>
      <c r="L19" s="786"/>
      <c r="M19" s="786"/>
      <c r="N19" s="789"/>
    </row>
    <row r="20" spans="1:15" x14ac:dyDescent="0.2">
      <c r="A20" s="579" t="s">
        <v>328</v>
      </c>
      <c r="B20" s="580"/>
      <c r="C20" s="581" t="s">
        <v>329</v>
      </c>
      <c r="D20" s="598"/>
      <c r="E20" s="594"/>
      <c r="F20" s="582"/>
      <c r="G20" s="582">
        <v>17000</v>
      </c>
      <c r="H20" s="777"/>
      <c r="I20" s="786"/>
      <c r="J20" s="786"/>
      <c r="K20" s="786"/>
      <c r="L20" s="786"/>
      <c r="M20" s="786"/>
      <c r="N20" s="789"/>
      <c r="O20" s="3"/>
    </row>
    <row r="21" spans="1:15" hidden="1" x14ac:dyDescent="0.2">
      <c r="A21" s="579" t="s">
        <v>330</v>
      </c>
      <c r="B21" s="580"/>
      <c r="C21" s="581" t="s">
        <v>331</v>
      </c>
      <c r="D21" s="582"/>
      <c r="E21" s="594"/>
      <c r="F21" s="582"/>
      <c r="G21" s="582"/>
      <c r="H21" s="777"/>
      <c r="I21" s="786"/>
      <c r="J21" s="786"/>
      <c r="K21" s="786"/>
      <c r="L21" s="786"/>
      <c r="M21" s="786"/>
      <c r="N21" s="789"/>
    </row>
    <row r="22" spans="1:15" x14ac:dyDescent="0.2">
      <c r="A22" s="579" t="s">
        <v>332</v>
      </c>
      <c r="B22" s="580"/>
      <c r="C22" s="581" t="s">
        <v>333</v>
      </c>
      <c r="D22" s="582"/>
      <c r="E22" s="594"/>
      <c r="F22" s="582"/>
      <c r="G22" s="582"/>
      <c r="H22" s="777"/>
      <c r="I22" s="786"/>
      <c r="J22" s="786">
        <v>30000</v>
      </c>
      <c r="K22" s="786">
        <v>0</v>
      </c>
      <c r="L22" s="786">
        <v>30000</v>
      </c>
      <c r="M22" s="786"/>
      <c r="N22" s="789"/>
    </row>
    <row r="23" spans="1:15" x14ac:dyDescent="0.2">
      <c r="A23" s="597">
        <v>43476</v>
      </c>
      <c r="B23" s="580"/>
      <c r="C23" s="581" t="s">
        <v>334</v>
      </c>
      <c r="D23" s="582"/>
      <c r="E23" s="594"/>
      <c r="F23" s="582"/>
      <c r="G23" s="582"/>
      <c r="H23" s="777"/>
      <c r="I23" s="786"/>
      <c r="J23" s="786">
        <v>1500</v>
      </c>
      <c r="K23" s="786"/>
      <c r="L23" s="786">
        <v>11500</v>
      </c>
      <c r="M23" s="786"/>
      <c r="N23" s="789"/>
    </row>
    <row r="24" spans="1:15" x14ac:dyDescent="0.2">
      <c r="A24" s="579" t="s">
        <v>332</v>
      </c>
      <c r="B24" s="580"/>
      <c r="C24" s="581" t="s">
        <v>335</v>
      </c>
      <c r="D24" s="582"/>
      <c r="E24" s="594"/>
      <c r="F24" s="582"/>
      <c r="G24" s="582"/>
      <c r="H24" s="777">
        <v>14910</v>
      </c>
      <c r="I24" s="786"/>
      <c r="J24" s="786"/>
      <c r="K24" s="786"/>
      <c r="L24" s="786"/>
      <c r="M24" s="786"/>
      <c r="N24" s="789"/>
    </row>
    <row r="25" spans="1:15" x14ac:dyDescent="0.2">
      <c r="A25" s="585"/>
      <c r="B25" s="599"/>
      <c r="C25" s="587" t="s">
        <v>336</v>
      </c>
      <c r="D25" s="588"/>
      <c r="E25" s="589">
        <f>SUM(E7:E24)</f>
        <v>7880</v>
      </c>
      <c r="F25" s="589">
        <f>SUM(F4:F24)</f>
        <v>7876</v>
      </c>
      <c r="G25" s="610">
        <f>SUM(G7:G24)</f>
        <v>46757</v>
      </c>
      <c r="H25" s="787">
        <f>SUM(H6:H24)</f>
        <v>80949</v>
      </c>
      <c r="I25" s="787">
        <f>SUM(I7:I24)</f>
        <v>35000</v>
      </c>
      <c r="J25" s="787">
        <f>SUM(J6:J24)</f>
        <v>233637</v>
      </c>
      <c r="K25" s="787">
        <f>SUM(K7:K24)</f>
        <v>46370</v>
      </c>
      <c r="L25" s="787">
        <f>SUM(L6:L24)</f>
        <v>166500</v>
      </c>
      <c r="M25" s="787">
        <v>0</v>
      </c>
      <c r="N25" s="787">
        <v>0</v>
      </c>
    </row>
    <row r="26" spans="1:15" hidden="1" x14ac:dyDescent="0.2">
      <c r="A26" s="585"/>
      <c r="B26" s="599"/>
      <c r="C26" s="587"/>
      <c r="D26" s="588"/>
      <c r="E26" s="588"/>
      <c r="F26" s="588"/>
      <c r="G26" s="588"/>
      <c r="H26" s="786"/>
      <c r="I26" s="786"/>
      <c r="J26" s="786"/>
      <c r="K26" s="786"/>
      <c r="L26" s="786"/>
      <c r="M26" s="786"/>
      <c r="N26" s="786"/>
    </row>
    <row r="27" spans="1:15" x14ac:dyDescent="0.2">
      <c r="A27" s="596">
        <v>43111</v>
      </c>
      <c r="B27" s="591">
        <v>714</v>
      </c>
      <c r="C27" s="581" t="s">
        <v>337</v>
      </c>
      <c r="D27" s="582"/>
      <c r="E27" s="594"/>
      <c r="F27" s="582"/>
      <c r="G27" s="582"/>
      <c r="H27" s="786"/>
      <c r="I27" s="786"/>
      <c r="J27" s="786">
        <v>31650</v>
      </c>
      <c r="K27" s="786">
        <v>28650</v>
      </c>
      <c r="L27" s="786"/>
      <c r="M27" s="786"/>
      <c r="N27" s="786"/>
    </row>
    <row r="28" spans="1:15" x14ac:dyDescent="0.2">
      <c r="A28" s="597">
        <v>42381</v>
      </c>
      <c r="B28" s="580"/>
      <c r="C28" s="581" t="s">
        <v>338</v>
      </c>
      <c r="D28" s="582"/>
      <c r="E28" s="594"/>
      <c r="F28" s="582"/>
      <c r="G28" s="588"/>
      <c r="H28" s="786">
        <v>19987</v>
      </c>
      <c r="I28" s="786"/>
      <c r="J28" s="786"/>
      <c r="K28" s="786"/>
      <c r="L28" s="786"/>
      <c r="M28" s="786"/>
      <c r="N28" s="786"/>
    </row>
    <row r="29" spans="1:15" x14ac:dyDescent="0.2">
      <c r="A29" s="597">
        <v>42834</v>
      </c>
      <c r="B29" s="580"/>
      <c r="C29" s="581" t="s">
        <v>339</v>
      </c>
      <c r="D29" s="598"/>
      <c r="E29" s="594">
        <v>18000</v>
      </c>
      <c r="F29" s="582">
        <v>18000</v>
      </c>
      <c r="G29" s="588"/>
      <c r="H29" s="786"/>
      <c r="I29" s="786">
        <v>100000</v>
      </c>
      <c r="J29" s="786">
        <v>58000</v>
      </c>
      <c r="K29" s="786"/>
      <c r="L29" s="786"/>
      <c r="M29" s="786"/>
      <c r="N29" s="786"/>
    </row>
    <row r="30" spans="1:15" x14ac:dyDescent="0.2">
      <c r="A30" s="585"/>
      <c r="B30" s="599"/>
      <c r="C30" s="587" t="s">
        <v>340</v>
      </c>
      <c r="D30" s="588"/>
      <c r="E30" s="589">
        <f>SUM(E29)</f>
        <v>18000</v>
      </c>
      <c r="F30" s="589">
        <f>SUM(F29)</f>
        <v>18000</v>
      </c>
      <c r="G30" s="610"/>
      <c r="H30" s="787">
        <f>SUM(H28:H29)</f>
        <v>19987</v>
      </c>
      <c r="I30" s="787">
        <f>SUM(I27:I29)</f>
        <v>100000</v>
      </c>
      <c r="J30" s="787"/>
      <c r="K30" s="787">
        <f>SUM(K27:K29)</f>
        <v>28650</v>
      </c>
      <c r="L30" s="787">
        <f>SUM(L27:L29)</f>
        <v>0</v>
      </c>
      <c r="M30" s="787">
        <v>0</v>
      </c>
      <c r="N30" s="787">
        <v>0</v>
      </c>
    </row>
    <row r="31" spans="1:15" x14ac:dyDescent="0.2">
      <c r="A31" s="597">
        <v>43103</v>
      </c>
      <c r="B31" s="580">
        <v>716</v>
      </c>
      <c r="C31" s="581" t="s">
        <v>341</v>
      </c>
      <c r="D31" s="582"/>
      <c r="E31" s="600"/>
      <c r="F31" s="582"/>
      <c r="G31" s="588"/>
      <c r="H31" s="777"/>
      <c r="I31" s="786">
        <v>0</v>
      </c>
      <c r="J31" s="786">
        <v>1500</v>
      </c>
      <c r="K31" s="786">
        <v>0</v>
      </c>
      <c r="L31" s="786">
        <v>2000</v>
      </c>
      <c r="M31" s="786"/>
      <c r="N31" s="786"/>
    </row>
    <row r="32" spans="1:15" hidden="1" x14ac:dyDescent="0.2">
      <c r="A32" s="595" t="s">
        <v>312</v>
      </c>
      <c r="B32" s="591"/>
      <c r="C32" s="581" t="s">
        <v>342</v>
      </c>
      <c r="D32" s="598"/>
      <c r="E32" s="594">
        <v>1000</v>
      </c>
      <c r="F32" s="582">
        <v>1000</v>
      </c>
      <c r="G32" s="582"/>
      <c r="H32" s="777"/>
      <c r="I32" s="786"/>
      <c r="J32" s="786"/>
      <c r="K32" s="786"/>
      <c r="L32" s="786"/>
      <c r="M32" s="786"/>
      <c r="N32" s="786"/>
    </row>
    <row r="33" spans="1:14" hidden="1" x14ac:dyDescent="0.2">
      <c r="A33" s="579" t="s">
        <v>343</v>
      </c>
      <c r="B33" s="580"/>
      <c r="C33" s="581" t="s">
        <v>344</v>
      </c>
      <c r="D33" s="582"/>
      <c r="E33" s="594"/>
      <c r="F33" s="582"/>
      <c r="G33" s="582"/>
      <c r="H33" s="777"/>
      <c r="I33" s="786"/>
      <c r="J33" s="786"/>
      <c r="K33" s="786"/>
      <c r="L33" s="786"/>
      <c r="M33" s="786"/>
      <c r="N33" s="786"/>
    </row>
    <row r="34" spans="1:14" ht="24" x14ac:dyDescent="0.2">
      <c r="A34" s="595" t="s">
        <v>343</v>
      </c>
      <c r="B34" s="591"/>
      <c r="C34" s="601" t="s">
        <v>345</v>
      </c>
      <c r="D34" s="598"/>
      <c r="E34" s="594"/>
      <c r="F34" s="582"/>
      <c r="G34" s="582">
        <v>300</v>
      </c>
      <c r="H34" s="777">
        <v>3120</v>
      </c>
      <c r="I34" s="786">
        <v>9600</v>
      </c>
      <c r="J34" s="786">
        <v>9600</v>
      </c>
      <c r="K34" s="786">
        <v>0</v>
      </c>
      <c r="L34" s="786">
        <v>9600</v>
      </c>
      <c r="M34" s="786"/>
      <c r="N34" s="786"/>
    </row>
    <row r="35" spans="1:14" x14ac:dyDescent="0.2">
      <c r="A35" s="595" t="s">
        <v>343</v>
      </c>
      <c r="B35" s="591"/>
      <c r="C35" s="581" t="s">
        <v>567</v>
      </c>
      <c r="D35" s="598"/>
      <c r="E35" s="594"/>
      <c r="F35" s="582"/>
      <c r="G35" s="582">
        <v>5106</v>
      </c>
      <c r="H35" s="777"/>
      <c r="I35" s="786"/>
      <c r="J35" s="786"/>
      <c r="K35" s="786"/>
      <c r="L35" s="786"/>
      <c r="M35" s="786"/>
      <c r="N35" s="786"/>
    </row>
    <row r="36" spans="1:14" x14ac:dyDescent="0.2">
      <c r="A36" s="595" t="s">
        <v>343</v>
      </c>
      <c r="B36" s="591"/>
      <c r="C36" s="581" t="s">
        <v>346</v>
      </c>
      <c r="D36" s="598"/>
      <c r="E36" s="594"/>
      <c r="F36" s="582"/>
      <c r="G36" s="582">
        <v>5760</v>
      </c>
      <c r="H36" s="777"/>
      <c r="I36" s="786"/>
      <c r="J36" s="786">
        <v>700</v>
      </c>
      <c r="K36" s="786">
        <v>500</v>
      </c>
      <c r="L36" s="786"/>
      <c r="M36" s="786"/>
      <c r="N36" s="786"/>
    </row>
    <row r="37" spans="1:14" hidden="1" x14ac:dyDescent="0.2">
      <c r="A37" s="579" t="s">
        <v>307</v>
      </c>
      <c r="B37" s="580"/>
      <c r="C37" s="581" t="s">
        <v>347</v>
      </c>
      <c r="D37" s="582"/>
      <c r="E37" s="594"/>
      <c r="F37" s="582"/>
      <c r="G37" s="582"/>
      <c r="H37" s="777"/>
      <c r="I37" s="786"/>
      <c r="J37" s="786"/>
      <c r="K37" s="786"/>
      <c r="L37" s="786"/>
      <c r="M37" s="786"/>
      <c r="N37" s="786"/>
    </row>
    <row r="38" spans="1:14" hidden="1" x14ac:dyDescent="0.2">
      <c r="A38" s="579" t="s">
        <v>307</v>
      </c>
      <c r="B38" s="580"/>
      <c r="C38" s="581" t="s">
        <v>348</v>
      </c>
      <c r="D38" s="582"/>
      <c r="E38" s="594"/>
      <c r="F38" s="582"/>
      <c r="G38" s="582"/>
      <c r="H38" s="777"/>
      <c r="I38" s="786"/>
      <c r="J38" s="786"/>
      <c r="K38" s="786"/>
      <c r="L38" s="786"/>
      <c r="M38" s="786"/>
      <c r="N38" s="786"/>
    </row>
    <row r="39" spans="1:14" hidden="1" x14ac:dyDescent="0.2">
      <c r="A39" s="579" t="s">
        <v>307</v>
      </c>
      <c r="B39" s="580"/>
      <c r="C39" s="581" t="s">
        <v>349</v>
      </c>
      <c r="D39" s="582"/>
      <c r="E39" s="594"/>
      <c r="F39" s="582"/>
      <c r="G39" s="582"/>
      <c r="H39" s="777"/>
      <c r="I39" s="786"/>
      <c r="J39" s="786"/>
      <c r="K39" s="786"/>
      <c r="L39" s="786"/>
      <c r="M39" s="786"/>
      <c r="N39" s="786"/>
    </row>
    <row r="40" spans="1:14" hidden="1" x14ac:dyDescent="0.2">
      <c r="A40" s="579" t="s">
        <v>307</v>
      </c>
      <c r="B40" s="580"/>
      <c r="C40" s="581" t="s">
        <v>350</v>
      </c>
      <c r="D40" s="582"/>
      <c r="E40" s="594"/>
      <c r="F40" s="582"/>
      <c r="G40" s="582"/>
      <c r="H40" s="777"/>
      <c r="I40" s="786"/>
      <c r="J40" s="786"/>
      <c r="K40" s="786"/>
      <c r="L40" s="786"/>
      <c r="M40" s="786"/>
      <c r="N40" s="786"/>
    </row>
    <row r="41" spans="1:14" hidden="1" x14ac:dyDescent="0.2">
      <c r="A41" s="579" t="s">
        <v>307</v>
      </c>
      <c r="B41" s="580"/>
      <c r="C41" s="581" t="s">
        <v>351</v>
      </c>
      <c r="D41" s="582"/>
      <c r="E41" s="594"/>
      <c r="F41" s="582"/>
      <c r="G41" s="582"/>
      <c r="H41" s="777"/>
      <c r="I41" s="786"/>
      <c r="J41" s="786"/>
      <c r="K41" s="786"/>
      <c r="L41" s="786"/>
      <c r="M41" s="786"/>
      <c r="N41" s="786"/>
    </row>
    <row r="42" spans="1:14" x14ac:dyDescent="0.2">
      <c r="A42" s="596">
        <v>42374</v>
      </c>
      <c r="B42" s="591"/>
      <c r="C42" s="581" t="s">
        <v>352</v>
      </c>
      <c r="D42" s="582"/>
      <c r="E42" s="594">
        <v>5760</v>
      </c>
      <c r="F42" s="582">
        <v>5760</v>
      </c>
      <c r="G42" s="582"/>
      <c r="H42" s="777">
        <v>2130</v>
      </c>
      <c r="I42" s="786"/>
      <c r="J42" s="786"/>
      <c r="K42" s="786"/>
      <c r="L42" s="786"/>
      <c r="M42" s="786"/>
      <c r="N42" s="786"/>
    </row>
    <row r="43" spans="1:14" x14ac:dyDescent="0.2">
      <c r="A43" s="596">
        <v>42374</v>
      </c>
      <c r="B43" s="591"/>
      <c r="C43" s="581" t="s">
        <v>353</v>
      </c>
      <c r="D43" s="598"/>
      <c r="E43" s="594"/>
      <c r="F43" s="582"/>
      <c r="G43" s="582"/>
      <c r="H43" s="777">
        <v>5350</v>
      </c>
      <c r="I43" s="786"/>
      <c r="J43" s="786"/>
      <c r="K43" s="786"/>
      <c r="L43" s="786"/>
      <c r="M43" s="786"/>
      <c r="N43" s="786"/>
    </row>
    <row r="44" spans="1:14" hidden="1" x14ac:dyDescent="0.2">
      <c r="A44" s="595" t="s">
        <v>325</v>
      </c>
      <c r="B44" s="591"/>
      <c r="C44" s="581" t="s">
        <v>354</v>
      </c>
      <c r="D44" s="598"/>
      <c r="E44" s="594">
        <v>480</v>
      </c>
      <c r="F44" s="582">
        <v>480</v>
      </c>
      <c r="G44" s="582"/>
      <c r="H44" s="777"/>
      <c r="I44" s="786"/>
      <c r="J44" s="786"/>
      <c r="K44" s="786"/>
      <c r="L44" s="786"/>
      <c r="M44" s="786"/>
      <c r="N44" s="786"/>
    </row>
    <row r="45" spans="1:14" hidden="1" x14ac:dyDescent="0.2">
      <c r="A45" s="595" t="s">
        <v>325</v>
      </c>
      <c r="B45" s="591"/>
      <c r="C45" s="581" t="s">
        <v>355</v>
      </c>
      <c r="D45" s="598"/>
      <c r="E45" s="594"/>
      <c r="F45" s="582"/>
      <c r="G45" s="582"/>
      <c r="H45" s="777"/>
      <c r="I45" s="786"/>
      <c r="J45" s="786"/>
      <c r="K45" s="786"/>
      <c r="L45" s="786"/>
      <c r="M45" s="786"/>
      <c r="N45" s="786"/>
    </row>
    <row r="46" spans="1:14" hidden="1" x14ac:dyDescent="0.2">
      <c r="A46" s="595" t="s">
        <v>325</v>
      </c>
      <c r="B46" s="591"/>
      <c r="C46" s="581" t="s">
        <v>356</v>
      </c>
      <c r="D46" s="598"/>
      <c r="E46" s="594"/>
      <c r="F46" s="582"/>
      <c r="G46" s="582"/>
      <c r="H46" s="777"/>
      <c r="I46" s="786"/>
      <c r="J46" s="786"/>
      <c r="K46" s="786"/>
      <c r="L46" s="786"/>
      <c r="M46" s="786"/>
      <c r="N46" s="786"/>
    </row>
    <row r="47" spans="1:14" x14ac:dyDescent="0.2">
      <c r="A47" s="596">
        <v>42374</v>
      </c>
      <c r="B47" s="591"/>
      <c r="C47" s="581" t="s">
        <v>357</v>
      </c>
      <c r="D47" s="598"/>
      <c r="E47" s="594"/>
      <c r="F47" s="582"/>
      <c r="G47" s="791">
        <v>0</v>
      </c>
      <c r="H47" s="777">
        <v>4213</v>
      </c>
      <c r="I47" s="786"/>
      <c r="J47" s="786"/>
      <c r="K47" s="786"/>
      <c r="L47" s="786"/>
      <c r="M47" s="786"/>
      <c r="N47" s="786"/>
    </row>
    <row r="48" spans="1:14" x14ac:dyDescent="0.2">
      <c r="A48" s="596">
        <v>43105</v>
      </c>
      <c r="B48" s="591"/>
      <c r="C48" s="581" t="s">
        <v>358</v>
      </c>
      <c r="D48" s="598"/>
      <c r="E48" s="594"/>
      <c r="F48" s="582"/>
      <c r="G48" s="791"/>
      <c r="H48" s="777"/>
      <c r="I48" s="786"/>
      <c r="J48" s="786">
        <v>400</v>
      </c>
      <c r="K48" s="786">
        <v>400</v>
      </c>
      <c r="L48" s="786"/>
      <c r="M48" s="786"/>
      <c r="N48" s="786"/>
    </row>
    <row r="49" spans="1:14" x14ac:dyDescent="0.2">
      <c r="A49" s="596">
        <v>42374</v>
      </c>
      <c r="B49" s="591"/>
      <c r="C49" s="581" t="s">
        <v>359</v>
      </c>
      <c r="D49" s="598"/>
      <c r="E49" s="594"/>
      <c r="F49" s="582"/>
      <c r="G49" s="582">
        <v>6600</v>
      </c>
      <c r="H49" s="777"/>
      <c r="I49" s="786"/>
      <c r="J49" s="786"/>
      <c r="K49" s="786"/>
      <c r="L49" s="786">
        <v>8000</v>
      </c>
      <c r="M49" s="786"/>
      <c r="N49" s="786"/>
    </row>
    <row r="50" spans="1:14" hidden="1" x14ac:dyDescent="0.2">
      <c r="A50" s="595" t="s">
        <v>140</v>
      </c>
      <c r="B50" s="591"/>
      <c r="C50" s="581" t="s">
        <v>360</v>
      </c>
      <c r="D50" s="582"/>
      <c r="E50" s="594"/>
      <c r="F50" s="582"/>
      <c r="G50" s="582"/>
      <c r="H50" s="777"/>
      <c r="I50" s="786"/>
      <c r="J50" s="786"/>
      <c r="K50" s="786"/>
      <c r="L50" s="786"/>
      <c r="M50" s="786"/>
      <c r="N50" s="786"/>
    </row>
    <row r="51" spans="1:14" hidden="1" x14ac:dyDescent="0.2">
      <c r="A51" s="595" t="s">
        <v>140</v>
      </c>
      <c r="B51" s="591"/>
      <c r="C51" s="581" t="s">
        <v>361</v>
      </c>
      <c r="D51" s="582"/>
      <c r="E51" s="594"/>
      <c r="F51" s="582"/>
      <c r="G51" s="582"/>
      <c r="H51" s="777"/>
      <c r="I51" s="786"/>
      <c r="J51" s="786"/>
      <c r="K51" s="786"/>
      <c r="L51" s="786"/>
      <c r="M51" s="786"/>
      <c r="N51" s="786"/>
    </row>
    <row r="52" spans="1:14" x14ac:dyDescent="0.2">
      <c r="A52" s="602">
        <v>42740</v>
      </c>
      <c r="B52" s="603"/>
      <c r="C52" s="601" t="s">
        <v>362</v>
      </c>
      <c r="D52" s="598"/>
      <c r="E52" s="594"/>
      <c r="F52" s="582"/>
      <c r="G52" s="582">
        <v>4340</v>
      </c>
      <c r="H52" s="777">
        <v>3550</v>
      </c>
      <c r="I52" s="786"/>
      <c r="J52" s="786"/>
      <c r="K52" s="786"/>
      <c r="L52" s="786"/>
      <c r="M52" s="786"/>
      <c r="N52" s="786"/>
    </row>
    <row r="53" spans="1:14" x14ac:dyDescent="0.2">
      <c r="A53" s="602">
        <v>43137</v>
      </c>
      <c r="B53" s="603"/>
      <c r="C53" s="601" t="s">
        <v>363</v>
      </c>
      <c r="D53" s="598"/>
      <c r="E53" s="594">
        <v>1850</v>
      </c>
      <c r="F53" s="582">
        <v>1850</v>
      </c>
      <c r="G53" s="582">
        <v>0</v>
      </c>
      <c r="H53" s="777">
        <v>15678</v>
      </c>
      <c r="I53" s="786"/>
      <c r="J53" s="786">
        <v>3000</v>
      </c>
      <c r="K53" s="786">
        <v>770</v>
      </c>
      <c r="L53" s="786"/>
      <c r="M53" s="786"/>
      <c r="N53" s="786"/>
    </row>
    <row r="54" spans="1:14" x14ac:dyDescent="0.2">
      <c r="A54" s="602">
        <v>42742</v>
      </c>
      <c r="B54" s="603"/>
      <c r="C54" s="601" t="s">
        <v>364</v>
      </c>
      <c r="D54" s="598"/>
      <c r="E54" s="594"/>
      <c r="F54" s="582"/>
      <c r="G54" s="582"/>
      <c r="H54" s="777"/>
      <c r="I54" s="786">
        <v>5000</v>
      </c>
      <c r="J54" s="786">
        <v>5000</v>
      </c>
      <c r="K54" s="786">
        <v>2340</v>
      </c>
      <c r="L54" s="786"/>
      <c r="M54" s="786"/>
      <c r="N54" s="786"/>
    </row>
    <row r="55" spans="1:14" x14ac:dyDescent="0.2">
      <c r="A55" s="604" t="s">
        <v>365</v>
      </c>
      <c r="B55" s="603"/>
      <c r="C55" s="601" t="s">
        <v>366</v>
      </c>
      <c r="D55" s="598"/>
      <c r="E55" s="594"/>
      <c r="F55" s="582"/>
      <c r="G55" s="582">
        <v>1200</v>
      </c>
      <c r="H55" s="777"/>
      <c r="I55" s="786"/>
      <c r="J55" s="786"/>
      <c r="K55" s="786"/>
      <c r="L55" s="786"/>
      <c r="M55" s="786"/>
      <c r="N55" s="786"/>
    </row>
    <row r="56" spans="1:14" x14ac:dyDescent="0.2">
      <c r="A56" s="602">
        <v>43472</v>
      </c>
      <c r="B56" s="603"/>
      <c r="C56" s="601" t="s">
        <v>367</v>
      </c>
      <c r="D56" s="598"/>
      <c r="E56" s="594"/>
      <c r="F56" s="582"/>
      <c r="G56" s="582"/>
      <c r="H56" s="777"/>
      <c r="I56" s="786"/>
      <c r="J56" s="786"/>
      <c r="K56" s="786"/>
      <c r="L56" s="786">
        <v>6000</v>
      </c>
      <c r="M56" s="786"/>
      <c r="N56" s="786"/>
    </row>
    <row r="57" spans="1:14" x14ac:dyDescent="0.2">
      <c r="A57" s="602">
        <v>42376</v>
      </c>
      <c r="B57" s="603"/>
      <c r="C57" s="601" t="s">
        <v>368</v>
      </c>
      <c r="D57" s="582"/>
      <c r="E57" s="582"/>
      <c r="F57" s="582"/>
      <c r="G57" s="582"/>
      <c r="H57" s="777">
        <v>2760</v>
      </c>
      <c r="I57" s="786"/>
      <c r="J57" s="786"/>
      <c r="K57" s="786"/>
      <c r="L57" s="786"/>
      <c r="M57" s="786"/>
      <c r="N57" s="786"/>
    </row>
    <row r="58" spans="1:14" x14ac:dyDescent="0.2">
      <c r="A58" s="602">
        <v>42376</v>
      </c>
      <c r="B58" s="603"/>
      <c r="C58" s="601" t="s">
        <v>369</v>
      </c>
      <c r="D58" s="582"/>
      <c r="E58" s="582"/>
      <c r="F58" s="582"/>
      <c r="G58" s="582"/>
      <c r="H58" s="777">
        <v>2590</v>
      </c>
      <c r="I58" s="786"/>
      <c r="J58" s="786"/>
      <c r="K58" s="786"/>
      <c r="L58" s="786"/>
      <c r="M58" s="786"/>
      <c r="N58" s="786"/>
    </row>
    <row r="59" spans="1:14" x14ac:dyDescent="0.2">
      <c r="A59" s="595" t="s">
        <v>370</v>
      </c>
      <c r="B59" s="591"/>
      <c r="C59" s="581" t="s">
        <v>371</v>
      </c>
      <c r="D59" s="598"/>
      <c r="E59" s="600"/>
      <c r="F59" s="582"/>
      <c r="G59" s="582">
        <v>11960</v>
      </c>
      <c r="H59" s="777"/>
      <c r="I59" s="786"/>
      <c r="J59" s="786"/>
      <c r="K59" s="786"/>
      <c r="L59" s="786"/>
      <c r="M59" s="786"/>
      <c r="N59" s="786"/>
    </row>
    <row r="60" spans="1:14" ht="24" x14ac:dyDescent="0.2">
      <c r="A60" s="604" t="s">
        <v>370</v>
      </c>
      <c r="B60" s="603"/>
      <c r="C60" s="601" t="s">
        <v>372</v>
      </c>
      <c r="D60" s="582"/>
      <c r="E60" s="582"/>
      <c r="F60" s="582"/>
      <c r="G60" s="582">
        <v>21516</v>
      </c>
      <c r="H60" s="777"/>
      <c r="I60" s="786"/>
      <c r="J60" s="786"/>
      <c r="K60" s="786"/>
      <c r="L60" s="786"/>
      <c r="M60" s="786"/>
      <c r="N60" s="786"/>
    </row>
    <row r="61" spans="1:14" hidden="1" x14ac:dyDescent="0.2">
      <c r="A61" s="604"/>
      <c r="B61" s="603"/>
      <c r="C61" s="601" t="s">
        <v>373</v>
      </c>
      <c r="D61" s="582"/>
      <c r="E61" s="582"/>
      <c r="F61" s="582"/>
      <c r="G61" s="582"/>
      <c r="H61" s="777"/>
      <c r="I61" s="786"/>
      <c r="J61" s="786"/>
      <c r="K61" s="786"/>
      <c r="L61" s="786"/>
      <c r="M61" s="786"/>
      <c r="N61" s="786"/>
    </row>
    <row r="62" spans="1:14" x14ac:dyDescent="0.2">
      <c r="A62" s="602">
        <v>43685</v>
      </c>
      <c r="B62" s="603"/>
      <c r="C62" s="581" t="s">
        <v>378</v>
      </c>
      <c r="D62" s="582"/>
      <c r="E62" s="582"/>
      <c r="F62" s="582"/>
      <c r="G62" s="582"/>
      <c r="H62" s="777"/>
      <c r="I62" s="786"/>
      <c r="J62" s="786"/>
      <c r="K62" s="786"/>
      <c r="L62" s="786"/>
      <c r="M62" s="786"/>
      <c r="N62" s="786">
        <v>6000</v>
      </c>
    </row>
    <row r="63" spans="1:14" x14ac:dyDescent="0.2">
      <c r="A63" s="602">
        <v>42590</v>
      </c>
      <c r="B63" s="603"/>
      <c r="C63" s="601" t="s">
        <v>374</v>
      </c>
      <c r="D63" s="605"/>
      <c r="E63" s="605"/>
      <c r="F63" s="605"/>
      <c r="G63" s="605"/>
      <c r="H63" s="777">
        <v>12938</v>
      </c>
      <c r="I63" s="786">
        <v>10000</v>
      </c>
      <c r="J63" s="786">
        <v>10000</v>
      </c>
      <c r="K63" s="786">
        <v>0</v>
      </c>
      <c r="L63" s="786">
        <v>10000</v>
      </c>
      <c r="M63" s="786"/>
      <c r="N63" s="786"/>
    </row>
    <row r="64" spans="1:14" x14ac:dyDescent="0.2">
      <c r="A64" s="579" t="s">
        <v>307</v>
      </c>
      <c r="B64" s="580"/>
      <c r="C64" s="581" t="s">
        <v>350</v>
      </c>
      <c r="D64" s="582"/>
      <c r="E64" s="594"/>
      <c r="F64" s="582"/>
      <c r="G64" s="582">
        <v>0</v>
      </c>
      <c r="H64" s="777">
        <v>5186</v>
      </c>
      <c r="I64" s="786"/>
      <c r="J64" s="786"/>
      <c r="K64" s="786"/>
      <c r="L64" s="786"/>
      <c r="M64" s="786"/>
      <c r="N64" s="786"/>
    </row>
    <row r="65" spans="1:14" x14ac:dyDescent="0.2">
      <c r="A65" s="579" t="s">
        <v>307</v>
      </c>
      <c r="B65" s="580"/>
      <c r="C65" s="581" t="s">
        <v>351</v>
      </c>
      <c r="D65" s="582"/>
      <c r="E65" s="594"/>
      <c r="F65" s="582"/>
      <c r="G65" s="582">
        <v>0</v>
      </c>
      <c r="H65" s="777">
        <v>3460</v>
      </c>
      <c r="I65" s="786"/>
      <c r="J65" s="786"/>
      <c r="K65" s="786"/>
      <c r="L65" s="786"/>
      <c r="M65" s="786"/>
      <c r="N65" s="786"/>
    </row>
    <row r="66" spans="1:14" x14ac:dyDescent="0.2">
      <c r="A66" s="595" t="s">
        <v>325</v>
      </c>
      <c r="B66" s="591"/>
      <c r="C66" s="581" t="s">
        <v>354</v>
      </c>
      <c r="D66" s="598"/>
      <c r="E66" s="594">
        <v>480</v>
      </c>
      <c r="F66" s="582">
        <v>480</v>
      </c>
      <c r="G66" s="582">
        <v>12808</v>
      </c>
      <c r="H66" s="777">
        <v>13936</v>
      </c>
      <c r="I66" s="786"/>
      <c r="J66" s="786"/>
      <c r="K66" s="786"/>
      <c r="L66" s="786"/>
      <c r="M66" s="786"/>
      <c r="N66" s="786"/>
    </row>
    <row r="67" spans="1:14" x14ac:dyDescent="0.2">
      <c r="A67" s="595" t="s">
        <v>325</v>
      </c>
      <c r="B67" s="591"/>
      <c r="C67" s="581" t="s">
        <v>355</v>
      </c>
      <c r="D67" s="598"/>
      <c r="E67" s="594"/>
      <c r="F67" s="582"/>
      <c r="G67" s="582">
        <v>0</v>
      </c>
      <c r="H67" s="777">
        <v>8415</v>
      </c>
      <c r="I67" s="786">
        <v>17500</v>
      </c>
      <c r="J67" s="786">
        <v>17500</v>
      </c>
      <c r="K67" s="786">
        <v>0</v>
      </c>
      <c r="L67" s="786">
        <v>17500</v>
      </c>
      <c r="M67" s="786"/>
      <c r="N67" s="786"/>
    </row>
    <row r="68" spans="1:14" x14ac:dyDescent="0.2">
      <c r="A68" s="595" t="s">
        <v>325</v>
      </c>
      <c r="B68" s="591"/>
      <c r="C68" s="581" t="s">
        <v>356</v>
      </c>
      <c r="D68" s="598"/>
      <c r="E68" s="594"/>
      <c r="F68" s="582"/>
      <c r="G68" s="582">
        <v>1152</v>
      </c>
      <c r="H68" s="777">
        <v>8520</v>
      </c>
      <c r="I68" s="786">
        <v>16000</v>
      </c>
      <c r="J68" s="786">
        <v>16000</v>
      </c>
      <c r="K68" s="786">
        <v>0</v>
      </c>
      <c r="L68" s="786">
        <v>16000</v>
      </c>
      <c r="M68" s="786"/>
      <c r="N68" s="786"/>
    </row>
    <row r="69" spans="1:14" x14ac:dyDescent="0.2">
      <c r="A69" s="595" t="s">
        <v>325</v>
      </c>
      <c r="B69" s="591"/>
      <c r="C69" s="581" t="s">
        <v>375</v>
      </c>
      <c r="D69" s="598"/>
      <c r="E69" s="582">
        <v>1500</v>
      </c>
      <c r="F69" s="582">
        <v>1500</v>
      </c>
      <c r="G69" s="582">
        <v>23650</v>
      </c>
      <c r="H69" s="777"/>
      <c r="I69" s="786"/>
      <c r="J69" s="786"/>
      <c r="K69" s="786"/>
      <c r="L69" s="786"/>
      <c r="M69" s="786"/>
      <c r="N69" s="786"/>
    </row>
    <row r="70" spans="1:14" hidden="1" x14ac:dyDescent="0.2">
      <c r="A70" s="595" t="s">
        <v>325</v>
      </c>
      <c r="B70" s="591"/>
      <c r="C70" s="581" t="s">
        <v>376</v>
      </c>
      <c r="D70" s="582"/>
      <c r="E70" s="582"/>
      <c r="F70" s="582"/>
      <c r="G70" s="582"/>
      <c r="H70" s="777"/>
      <c r="I70" s="786"/>
      <c r="J70" s="786"/>
      <c r="K70" s="786"/>
      <c r="L70" s="786"/>
      <c r="M70" s="786"/>
      <c r="N70" s="786"/>
    </row>
    <row r="71" spans="1:14" x14ac:dyDescent="0.2">
      <c r="A71" s="595" t="s">
        <v>325</v>
      </c>
      <c r="B71" s="591"/>
      <c r="C71" s="581" t="s">
        <v>377</v>
      </c>
      <c r="D71" s="582"/>
      <c r="E71" s="582"/>
      <c r="F71" s="582"/>
      <c r="G71" s="582"/>
      <c r="H71" s="777">
        <v>120</v>
      </c>
      <c r="I71" s="786"/>
      <c r="J71" s="786"/>
      <c r="K71" s="786"/>
      <c r="L71" s="786"/>
      <c r="M71" s="786"/>
      <c r="N71" s="786"/>
    </row>
    <row r="72" spans="1:14" x14ac:dyDescent="0.2">
      <c r="A72" s="595" t="s">
        <v>325</v>
      </c>
      <c r="B72" s="591"/>
      <c r="C72" s="581" t="s">
        <v>379</v>
      </c>
      <c r="D72" s="582"/>
      <c r="E72" s="582">
        <v>2000</v>
      </c>
      <c r="F72" s="582">
        <v>2000</v>
      </c>
      <c r="G72" s="582">
        <v>4920</v>
      </c>
      <c r="H72" s="777">
        <v>1560</v>
      </c>
      <c r="I72" s="786">
        <v>10000</v>
      </c>
      <c r="J72" s="786">
        <v>10000</v>
      </c>
      <c r="K72" s="786">
        <v>10800</v>
      </c>
      <c r="L72" s="786">
        <v>20000</v>
      </c>
      <c r="M72" s="786"/>
      <c r="N72" s="786"/>
    </row>
    <row r="73" spans="1:14" x14ac:dyDescent="0.2">
      <c r="A73" s="595" t="s">
        <v>325</v>
      </c>
      <c r="B73" s="591"/>
      <c r="C73" s="581" t="s">
        <v>380</v>
      </c>
      <c r="D73" s="582"/>
      <c r="E73" s="582"/>
      <c r="F73" s="582"/>
      <c r="G73" s="582">
        <v>2540</v>
      </c>
      <c r="H73" s="777"/>
      <c r="I73" s="786"/>
      <c r="J73" s="786"/>
      <c r="K73" s="786"/>
      <c r="L73" s="786"/>
      <c r="M73" s="786"/>
      <c r="N73" s="786"/>
    </row>
    <row r="74" spans="1:14" x14ac:dyDescent="0.2">
      <c r="A74" s="596">
        <v>42409</v>
      </c>
      <c r="B74" s="591"/>
      <c r="C74" s="581" t="s">
        <v>570</v>
      </c>
      <c r="D74" s="582"/>
      <c r="E74" s="582"/>
      <c r="F74" s="582"/>
      <c r="G74" s="582">
        <v>5820</v>
      </c>
      <c r="H74" s="777"/>
      <c r="I74" s="786">
        <v>1500</v>
      </c>
      <c r="J74" s="786">
        <v>1500</v>
      </c>
      <c r="K74" s="786">
        <v>0</v>
      </c>
      <c r="L74" s="786">
        <v>1500</v>
      </c>
      <c r="M74" s="786"/>
      <c r="N74" s="786"/>
    </row>
    <row r="75" spans="1:14" x14ac:dyDescent="0.2">
      <c r="A75" s="596">
        <v>42409</v>
      </c>
      <c r="B75" s="591"/>
      <c r="C75" s="581" t="s">
        <v>381</v>
      </c>
      <c r="D75" s="582"/>
      <c r="E75" s="582"/>
      <c r="F75" s="582"/>
      <c r="G75" s="582">
        <v>0</v>
      </c>
      <c r="H75" s="777">
        <v>2760</v>
      </c>
      <c r="I75" s="786"/>
      <c r="J75" s="786"/>
      <c r="K75" s="786"/>
      <c r="L75" s="786"/>
      <c r="M75" s="786"/>
      <c r="N75" s="786"/>
    </row>
    <row r="76" spans="1:14" x14ac:dyDescent="0.2">
      <c r="A76" s="607">
        <v>43505</v>
      </c>
      <c r="B76" s="591"/>
      <c r="C76" s="581" t="s">
        <v>568</v>
      </c>
      <c r="D76" s="582"/>
      <c r="E76" s="582"/>
      <c r="F76" s="582"/>
      <c r="G76" s="582"/>
      <c r="H76" s="777"/>
      <c r="I76" s="777"/>
      <c r="J76" s="777"/>
      <c r="K76" s="777"/>
      <c r="L76" s="777">
        <v>6000</v>
      </c>
      <c r="M76" s="786"/>
      <c r="N76" s="786"/>
    </row>
    <row r="77" spans="1:14" x14ac:dyDescent="0.2">
      <c r="A77" s="596">
        <v>42409</v>
      </c>
      <c r="B77" s="591"/>
      <c r="C77" s="581" t="s">
        <v>382</v>
      </c>
      <c r="D77" s="582"/>
      <c r="E77" s="582"/>
      <c r="F77" s="582"/>
      <c r="G77" s="582">
        <v>0</v>
      </c>
      <c r="H77" s="777">
        <v>10000</v>
      </c>
      <c r="I77" s="786"/>
      <c r="J77" s="786"/>
      <c r="K77" s="786"/>
      <c r="L77" s="786"/>
      <c r="M77" s="786"/>
      <c r="N77" s="786"/>
    </row>
    <row r="78" spans="1:14" x14ac:dyDescent="0.2">
      <c r="A78" s="595" t="s">
        <v>383</v>
      </c>
      <c r="B78" s="591"/>
      <c r="C78" s="581" t="s">
        <v>384</v>
      </c>
      <c r="D78" s="598"/>
      <c r="E78" s="582"/>
      <c r="F78" s="582"/>
      <c r="G78" s="582">
        <v>0</v>
      </c>
      <c r="H78" s="777">
        <v>24430</v>
      </c>
      <c r="I78" s="786">
        <v>25000</v>
      </c>
      <c r="J78" s="786">
        <v>25000</v>
      </c>
      <c r="K78" s="786">
        <v>10000</v>
      </c>
      <c r="L78" s="786">
        <v>10000</v>
      </c>
      <c r="M78" s="786"/>
      <c r="N78" s="786"/>
    </row>
    <row r="79" spans="1:14" x14ac:dyDescent="0.2">
      <c r="A79" s="596">
        <v>42803</v>
      </c>
      <c r="B79" s="591"/>
      <c r="C79" s="581" t="s">
        <v>385</v>
      </c>
      <c r="D79" s="598"/>
      <c r="E79" s="582"/>
      <c r="F79" s="582"/>
      <c r="G79" s="582"/>
      <c r="H79" s="777">
        <v>9660</v>
      </c>
      <c r="I79" s="786">
        <v>22300</v>
      </c>
      <c r="J79" s="786">
        <v>22300</v>
      </c>
      <c r="K79" s="786">
        <v>12600</v>
      </c>
      <c r="L79" s="786">
        <v>0</v>
      </c>
      <c r="M79" s="786"/>
      <c r="N79" s="786"/>
    </row>
    <row r="80" spans="1:14" x14ac:dyDescent="0.2">
      <c r="A80" s="596">
        <v>42803</v>
      </c>
      <c r="B80" s="591"/>
      <c r="C80" s="581" t="s">
        <v>386</v>
      </c>
      <c r="D80" s="598"/>
      <c r="E80" s="582"/>
      <c r="F80" s="582"/>
      <c r="G80" s="582"/>
      <c r="H80" s="777">
        <v>1176</v>
      </c>
      <c r="I80" s="786"/>
      <c r="J80" s="786"/>
      <c r="K80" s="786"/>
      <c r="L80" s="786"/>
      <c r="M80" s="786"/>
      <c r="N80" s="786"/>
    </row>
    <row r="81" spans="1:14" x14ac:dyDescent="0.2">
      <c r="A81" s="595" t="s">
        <v>383</v>
      </c>
      <c r="B81" s="591"/>
      <c r="C81" s="581" t="s">
        <v>387</v>
      </c>
      <c r="D81" s="598"/>
      <c r="E81" s="582">
        <v>0</v>
      </c>
      <c r="F81" s="582">
        <v>0</v>
      </c>
      <c r="G81" s="582"/>
      <c r="H81" s="777">
        <v>0</v>
      </c>
      <c r="I81" s="786">
        <v>7000</v>
      </c>
      <c r="J81" s="786">
        <v>7000</v>
      </c>
      <c r="K81" s="786">
        <v>0</v>
      </c>
      <c r="L81" s="786">
        <v>7000</v>
      </c>
      <c r="M81" s="786"/>
      <c r="N81" s="786"/>
    </row>
    <row r="82" spans="1:14" x14ac:dyDescent="0.2">
      <c r="A82" s="595" t="s">
        <v>328</v>
      </c>
      <c r="B82" s="591"/>
      <c r="C82" s="581" t="s">
        <v>388</v>
      </c>
      <c r="D82" s="598"/>
      <c r="E82" s="582">
        <v>0</v>
      </c>
      <c r="F82" s="582">
        <v>0</v>
      </c>
      <c r="G82" s="582">
        <v>11360</v>
      </c>
      <c r="H82" s="777"/>
      <c r="I82" s="786">
        <v>2000</v>
      </c>
      <c r="J82" s="786">
        <v>9000</v>
      </c>
      <c r="K82" s="786">
        <v>8400</v>
      </c>
      <c r="L82" s="786"/>
      <c r="M82" s="786"/>
      <c r="N82" s="786"/>
    </row>
    <row r="83" spans="1:14" x14ac:dyDescent="0.2">
      <c r="A83" s="596">
        <v>43564</v>
      </c>
      <c r="B83" s="591"/>
      <c r="C83" s="581" t="s">
        <v>569</v>
      </c>
      <c r="D83" s="598"/>
      <c r="E83" s="582"/>
      <c r="F83" s="582"/>
      <c r="G83" s="582"/>
      <c r="H83" s="777"/>
      <c r="I83" s="786"/>
      <c r="J83" s="786"/>
      <c r="K83" s="786"/>
      <c r="L83" s="786">
        <v>5000</v>
      </c>
      <c r="M83" s="786"/>
      <c r="N83" s="786"/>
    </row>
    <row r="84" spans="1:14" x14ac:dyDescent="0.2">
      <c r="A84" s="595" t="s">
        <v>389</v>
      </c>
      <c r="B84" s="591"/>
      <c r="C84" s="581" t="s">
        <v>390</v>
      </c>
      <c r="D84" s="582"/>
      <c r="E84" s="582"/>
      <c r="F84" s="582"/>
      <c r="G84" s="582">
        <v>960</v>
      </c>
      <c r="H84" s="777"/>
      <c r="I84" s="786"/>
      <c r="J84" s="786">
        <v>2000</v>
      </c>
      <c r="K84" s="786">
        <v>360</v>
      </c>
      <c r="L84" s="786"/>
      <c r="M84" s="786"/>
      <c r="N84" s="786"/>
    </row>
    <row r="85" spans="1:14" x14ac:dyDescent="0.2">
      <c r="A85" s="596">
        <v>43655</v>
      </c>
      <c r="B85" s="591"/>
      <c r="C85" s="581" t="s">
        <v>571</v>
      </c>
      <c r="D85" s="582"/>
      <c r="E85" s="582"/>
      <c r="F85" s="582"/>
      <c r="G85" s="582"/>
      <c r="H85" s="777"/>
      <c r="I85" s="786"/>
      <c r="J85" s="786"/>
      <c r="K85" s="786"/>
      <c r="L85" s="786">
        <v>2000</v>
      </c>
      <c r="M85" s="786"/>
      <c r="N85" s="786"/>
    </row>
    <row r="86" spans="1:14" x14ac:dyDescent="0.2">
      <c r="A86" s="596" t="s">
        <v>391</v>
      </c>
      <c r="B86" s="591"/>
      <c r="C86" s="581" t="s">
        <v>392</v>
      </c>
      <c r="D86" s="582"/>
      <c r="E86" s="582"/>
      <c r="F86" s="582"/>
      <c r="G86" s="582">
        <v>7440</v>
      </c>
      <c r="H86" s="777"/>
      <c r="I86" s="786"/>
      <c r="J86" s="786"/>
      <c r="K86" s="786"/>
      <c r="L86" s="786"/>
      <c r="M86" s="786"/>
      <c r="N86" s="786"/>
    </row>
    <row r="87" spans="1:14" x14ac:dyDescent="0.2">
      <c r="A87" s="595" t="s">
        <v>393</v>
      </c>
      <c r="B87" s="591"/>
      <c r="C87" s="581" t="s">
        <v>394</v>
      </c>
      <c r="D87" s="582"/>
      <c r="E87" s="582"/>
      <c r="F87" s="582"/>
      <c r="G87" s="582"/>
      <c r="H87" s="777">
        <v>4172</v>
      </c>
      <c r="I87" s="786">
        <v>7000</v>
      </c>
      <c r="J87" s="786">
        <v>7000</v>
      </c>
      <c r="K87" s="786">
        <v>3040</v>
      </c>
      <c r="L87" s="786">
        <v>5000</v>
      </c>
      <c r="M87" s="786"/>
      <c r="N87" s="786"/>
    </row>
    <row r="88" spans="1:14" x14ac:dyDescent="0.2">
      <c r="A88" s="595" t="s">
        <v>330</v>
      </c>
      <c r="B88" s="591"/>
      <c r="C88" s="581" t="s">
        <v>395</v>
      </c>
      <c r="D88" s="598"/>
      <c r="E88" s="582"/>
      <c r="F88" s="582"/>
      <c r="G88" s="582"/>
      <c r="H88" s="777">
        <v>2530</v>
      </c>
      <c r="I88" s="786"/>
      <c r="J88" s="786">
        <v>390</v>
      </c>
      <c r="K88" s="786">
        <v>390</v>
      </c>
      <c r="L88" s="786"/>
      <c r="M88" s="786"/>
      <c r="N88" s="786"/>
    </row>
    <row r="89" spans="1:14" x14ac:dyDescent="0.2">
      <c r="A89" s="596">
        <v>42383</v>
      </c>
      <c r="B89" s="591"/>
      <c r="C89" s="581" t="s">
        <v>396</v>
      </c>
      <c r="D89" s="598"/>
      <c r="E89" s="582"/>
      <c r="F89" s="582"/>
      <c r="G89" s="582">
        <v>3220</v>
      </c>
      <c r="H89" s="777"/>
      <c r="I89" s="786"/>
      <c r="J89" s="786"/>
      <c r="K89" s="786"/>
      <c r="L89" s="786"/>
      <c r="M89" s="786"/>
      <c r="N89" s="786"/>
    </row>
    <row r="90" spans="1:14" x14ac:dyDescent="0.2">
      <c r="A90" s="596">
        <v>42749</v>
      </c>
      <c r="B90" s="591"/>
      <c r="C90" s="581" t="s">
        <v>397</v>
      </c>
      <c r="D90" s="598"/>
      <c r="E90" s="582"/>
      <c r="F90" s="582"/>
      <c r="G90" s="582"/>
      <c r="H90" s="777">
        <v>3210</v>
      </c>
      <c r="I90" s="786"/>
      <c r="J90" s="786"/>
      <c r="K90" s="786"/>
      <c r="L90" s="786"/>
      <c r="M90" s="786"/>
      <c r="N90" s="786"/>
    </row>
    <row r="91" spans="1:14" x14ac:dyDescent="0.2">
      <c r="A91" s="596">
        <v>42383</v>
      </c>
      <c r="B91" s="591"/>
      <c r="C91" s="581" t="s">
        <v>398</v>
      </c>
      <c r="D91" s="598"/>
      <c r="E91" s="582"/>
      <c r="F91" s="582"/>
      <c r="G91" s="582">
        <v>10000</v>
      </c>
      <c r="H91" s="777"/>
      <c r="I91" s="786"/>
      <c r="J91" s="786">
        <v>1152</v>
      </c>
      <c r="K91" s="786">
        <v>1730</v>
      </c>
      <c r="L91" s="786"/>
      <c r="M91" s="786"/>
      <c r="N91" s="786"/>
    </row>
    <row r="92" spans="1:14" x14ac:dyDescent="0.2">
      <c r="A92" s="596">
        <v>42383</v>
      </c>
      <c r="B92" s="591"/>
      <c r="C92" s="581" t="s">
        <v>399</v>
      </c>
      <c r="D92" s="598"/>
      <c r="E92" s="582"/>
      <c r="F92" s="582"/>
      <c r="G92" s="582">
        <v>7440</v>
      </c>
      <c r="H92" s="777">
        <v>2209</v>
      </c>
      <c r="I92" s="786"/>
      <c r="J92" s="786"/>
      <c r="K92" s="786"/>
      <c r="L92" s="786"/>
      <c r="M92" s="786"/>
      <c r="N92" s="786"/>
    </row>
    <row r="93" spans="1:14" x14ac:dyDescent="0.2">
      <c r="A93" s="606"/>
      <c r="B93" s="586"/>
      <c r="C93" s="587" t="s">
        <v>400</v>
      </c>
      <c r="D93" s="588"/>
      <c r="E93" s="589">
        <f>SUM(E31:E88)</f>
        <v>13070</v>
      </c>
      <c r="F93" s="589">
        <f>SUM(F32:F88)</f>
        <v>13070</v>
      </c>
      <c r="G93" s="610">
        <f>SUM(G31:G92)</f>
        <v>148092</v>
      </c>
      <c r="H93" s="787">
        <f>SUM(H34:H92)</f>
        <v>153673</v>
      </c>
      <c r="I93" s="787">
        <f>SUM(I31:I92)</f>
        <v>132900</v>
      </c>
      <c r="J93" s="787">
        <f>SUM(J27:J92)</f>
        <v>238692</v>
      </c>
      <c r="K93" s="787">
        <f>SUM(K31:K92)</f>
        <v>51330</v>
      </c>
      <c r="L93" s="787">
        <f>SUM(L31:L92)</f>
        <v>125600</v>
      </c>
      <c r="M93" s="787">
        <v>0</v>
      </c>
      <c r="N93" s="787">
        <f>SUM(N27:N92)</f>
        <v>6000</v>
      </c>
    </row>
    <row r="94" spans="1:14" x14ac:dyDescent="0.2">
      <c r="A94" s="595" t="s">
        <v>401</v>
      </c>
      <c r="B94" s="591">
        <v>717</v>
      </c>
      <c r="C94" s="581" t="s">
        <v>402</v>
      </c>
      <c r="D94" s="598"/>
      <c r="E94" s="582">
        <v>149445</v>
      </c>
      <c r="F94" s="582">
        <v>149241</v>
      </c>
      <c r="G94" s="588"/>
      <c r="H94" s="777">
        <v>5972</v>
      </c>
      <c r="I94" s="786">
        <v>1000</v>
      </c>
      <c r="J94" s="786">
        <v>1060</v>
      </c>
      <c r="K94" s="786"/>
      <c r="L94" s="786"/>
      <c r="M94" s="786"/>
      <c r="N94" s="786"/>
    </row>
    <row r="95" spans="1:14" hidden="1" x14ac:dyDescent="0.2">
      <c r="A95" s="595" t="s">
        <v>401</v>
      </c>
      <c r="B95" s="591"/>
      <c r="C95" s="581" t="s">
        <v>403</v>
      </c>
      <c r="D95" s="582"/>
      <c r="E95" s="582">
        <v>0</v>
      </c>
      <c r="F95" s="582">
        <v>0</v>
      </c>
      <c r="G95" s="582"/>
      <c r="H95" s="777"/>
      <c r="I95" s="786"/>
      <c r="J95" s="786"/>
      <c r="K95" s="786"/>
      <c r="L95" s="786"/>
      <c r="M95" s="786"/>
      <c r="N95" s="786"/>
    </row>
    <row r="96" spans="1:14" x14ac:dyDescent="0.2">
      <c r="A96" s="595" t="s">
        <v>401</v>
      </c>
      <c r="B96" s="591"/>
      <c r="C96" s="581" t="s">
        <v>404</v>
      </c>
      <c r="D96" s="582"/>
      <c r="E96" s="582"/>
      <c r="F96" s="582"/>
      <c r="G96" s="582">
        <v>675</v>
      </c>
      <c r="H96" s="777">
        <v>0</v>
      </c>
      <c r="I96" s="786">
        <v>35000</v>
      </c>
      <c r="J96" s="786">
        <v>65000</v>
      </c>
      <c r="K96" s="786">
        <v>64160</v>
      </c>
      <c r="L96" s="786"/>
      <c r="M96" s="786"/>
      <c r="N96" s="786"/>
    </row>
    <row r="97" spans="1:14" x14ac:dyDescent="0.2">
      <c r="A97" s="595" t="s">
        <v>312</v>
      </c>
      <c r="B97" s="591"/>
      <c r="C97" s="581" t="s">
        <v>405</v>
      </c>
      <c r="D97" s="582"/>
      <c r="E97" s="582"/>
      <c r="F97" s="582"/>
      <c r="G97" s="582">
        <v>3026</v>
      </c>
      <c r="H97" s="777"/>
      <c r="I97" s="786"/>
      <c r="J97" s="786"/>
      <c r="K97" s="786"/>
      <c r="L97" s="786"/>
      <c r="M97" s="786"/>
      <c r="N97" s="786"/>
    </row>
    <row r="98" spans="1:14" x14ac:dyDescent="0.2">
      <c r="A98" s="595" t="s">
        <v>343</v>
      </c>
      <c r="B98" s="591"/>
      <c r="C98" s="581" t="s">
        <v>406</v>
      </c>
      <c r="D98" s="598"/>
      <c r="E98" s="598"/>
      <c r="F98" s="582"/>
      <c r="G98" s="582">
        <v>7123</v>
      </c>
      <c r="H98" s="777"/>
      <c r="I98" s="786"/>
      <c r="J98" s="786"/>
      <c r="K98" s="786"/>
      <c r="L98" s="786">
        <v>10000</v>
      </c>
      <c r="M98" s="786">
        <v>450000</v>
      </c>
      <c r="N98" s="786"/>
    </row>
    <row r="99" spans="1:14" hidden="1" x14ac:dyDescent="0.2">
      <c r="A99" s="595" t="s">
        <v>343</v>
      </c>
      <c r="B99" s="591"/>
      <c r="C99" s="581" t="s">
        <v>407</v>
      </c>
      <c r="D99" s="582"/>
      <c r="E99" s="582"/>
      <c r="F99" s="582"/>
      <c r="G99" s="582"/>
      <c r="H99" s="777"/>
      <c r="I99" s="786"/>
      <c r="J99" s="786"/>
      <c r="K99" s="786"/>
      <c r="L99" s="786"/>
      <c r="M99" s="786"/>
      <c r="N99" s="786"/>
    </row>
    <row r="100" spans="1:14" x14ac:dyDescent="0.2">
      <c r="A100" s="595" t="s">
        <v>343</v>
      </c>
      <c r="B100" s="591"/>
      <c r="C100" s="581" t="s">
        <v>408</v>
      </c>
      <c r="D100" s="582"/>
      <c r="E100" s="582"/>
      <c r="F100" s="582"/>
      <c r="G100" s="582">
        <v>22</v>
      </c>
      <c r="H100" s="777">
        <v>0</v>
      </c>
      <c r="I100" s="786">
        <v>107000</v>
      </c>
      <c r="J100" s="786">
        <v>107000</v>
      </c>
      <c r="K100" s="786">
        <v>0</v>
      </c>
      <c r="L100" s="786">
        <v>107000</v>
      </c>
      <c r="M100" s="786"/>
      <c r="N100" s="786"/>
    </row>
    <row r="101" spans="1:14" x14ac:dyDescent="0.2">
      <c r="A101" s="595" t="s">
        <v>343</v>
      </c>
      <c r="B101" s="591"/>
      <c r="C101" s="581" t="s">
        <v>409</v>
      </c>
      <c r="D101" s="582"/>
      <c r="E101" s="582"/>
      <c r="F101" s="582"/>
      <c r="G101" s="582">
        <v>0</v>
      </c>
      <c r="H101" s="777">
        <v>0</v>
      </c>
      <c r="I101" s="786">
        <v>130000</v>
      </c>
      <c r="J101" s="786">
        <v>167000</v>
      </c>
      <c r="K101" s="786">
        <v>81125</v>
      </c>
      <c r="L101" s="786">
        <v>80000</v>
      </c>
      <c r="M101" s="786"/>
      <c r="N101" s="786"/>
    </row>
    <row r="102" spans="1:14" x14ac:dyDescent="0.2">
      <c r="A102" s="596">
        <v>42404</v>
      </c>
      <c r="B102" s="591"/>
      <c r="C102" s="581" t="s">
        <v>410</v>
      </c>
      <c r="D102" s="582"/>
      <c r="E102" s="582"/>
      <c r="F102" s="582"/>
      <c r="G102" s="582"/>
      <c r="H102" s="777">
        <v>15101</v>
      </c>
      <c r="I102" s="786">
        <v>30000</v>
      </c>
      <c r="J102" s="786">
        <v>30000</v>
      </c>
      <c r="K102" s="786">
        <v>7105</v>
      </c>
      <c r="L102" s="786">
        <v>10000</v>
      </c>
      <c r="M102" s="786"/>
      <c r="N102" s="786"/>
    </row>
    <row r="103" spans="1:14" x14ac:dyDescent="0.2">
      <c r="A103" s="595" t="s">
        <v>343</v>
      </c>
      <c r="B103" s="591"/>
      <c r="C103" s="581" t="s">
        <v>411</v>
      </c>
      <c r="D103" s="582"/>
      <c r="E103" s="582"/>
      <c r="F103" s="582"/>
      <c r="G103" s="582">
        <v>0</v>
      </c>
      <c r="H103" s="777">
        <v>0</v>
      </c>
      <c r="I103" s="786">
        <v>70000</v>
      </c>
      <c r="J103" s="786">
        <v>70000</v>
      </c>
      <c r="K103" s="786">
        <v>12845</v>
      </c>
      <c r="L103" s="786">
        <v>55000</v>
      </c>
      <c r="M103" s="786"/>
      <c r="N103" s="786"/>
    </row>
    <row r="104" spans="1:14" x14ac:dyDescent="0.2">
      <c r="A104" s="607">
        <v>42374</v>
      </c>
      <c r="B104" s="591"/>
      <c r="C104" s="581" t="s">
        <v>412</v>
      </c>
      <c r="D104" s="582"/>
      <c r="E104" s="582">
        <v>150000</v>
      </c>
      <c r="F104" s="582">
        <v>150000</v>
      </c>
      <c r="G104" s="582">
        <v>99407</v>
      </c>
      <c r="H104" s="777">
        <v>2800</v>
      </c>
      <c r="I104" s="786">
        <v>5000</v>
      </c>
      <c r="J104" s="786">
        <v>5000</v>
      </c>
      <c r="K104" s="786">
        <v>3300</v>
      </c>
      <c r="L104" s="786">
        <v>6700</v>
      </c>
      <c r="M104" s="786"/>
      <c r="N104" s="786"/>
    </row>
    <row r="105" spans="1:14" x14ac:dyDescent="0.2">
      <c r="A105" s="596">
        <v>42374</v>
      </c>
      <c r="B105" s="591"/>
      <c r="C105" s="581" t="s">
        <v>413</v>
      </c>
      <c r="D105" s="582"/>
      <c r="E105" s="582">
        <v>15000</v>
      </c>
      <c r="F105" s="582">
        <v>50</v>
      </c>
      <c r="G105" s="582">
        <v>0</v>
      </c>
      <c r="H105" s="777">
        <v>8359</v>
      </c>
      <c r="I105" s="786">
        <v>10000</v>
      </c>
      <c r="J105" s="786">
        <v>10000</v>
      </c>
      <c r="K105" s="786">
        <v>4950</v>
      </c>
      <c r="L105" s="786">
        <v>10000</v>
      </c>
      <c r="M105" s="786"/>
      <c r="N105" s="786"/>
    </row>
    <row r="106" spans="1:14" hidden="1" x14ac:dyDescent="0.2">
      <c r="A106" s="595" t="s">
        <v>414</v>
      </c>
      <c r="B106" s="591"/>
      <c r="C106" s="581" t="s">
        <v>415</v>
      </c>
      <c r="D106" s="582"/>
      <c r="E106" s="582"/>
      <c r="F106" s="582"/>
      <c r="G106" s="582"/>
      <c r="H106" s="777"/>
      <c r="I106" s="786"/>
      <c r="J106" s="786"/>
      <c r="K106" s="786"/>
      <c r="L106" s="786"/>
      <c r="M106" s="786"/>
      <c r="N106" s="786"/>
    </row>
    <row r="107" spans="1:14" hidden="1" x14ac:dyDescent="0.2">
      <c r="A107" s="595" t="s">
        <v>414</v>
      </c>
      <c r="B107" s="591"/>
      <c r="C107" s="581" t="s">
        <v>416</v>
      </c>
      <c r="D107" s="598"/>
      <c r="E107" s="582"/>
      <c r="F107" s="582"/>
      <c r="G107" s="582"/>
      <c r="H107" s="777"/>
      <c r="I107" s="786"/>
      <c r="J107" s="786"/>
      <c r="K107" s="786"/>
      <c r="L107" s="786"/>
      <c r="M107" s="786"/>
      <c r="N107" s="786"/>
    </row>
    <row r="108" spans="1:14" x14ac:dyDescent="0.2">
      <c r="A108" s="596">
        <v>42374</v>
      </c>
      <c r="B108" s="591"/>
      <c r="C108" s="581" t="s">
        <v>417</v>
      </c>
      <c r="D108" s="582"/>
      <c r="E108" s="582">
        <v>0</v>
      </c>
      <c r="F108" s="582">
        <v>0</v>
      </c>
      <c r="G108" s="582">
        <v>41571</v>
      </c>
      <c r="H108" s="777">
        <v>9745</v>
      </c>
      <c r="I108" s="786"/>
      <c r="J108" s="786"/>
      <c r="K108" s="786"/>
      <c r="L108" s="786"/>
      <c r="M108" s="786"/>
      <c r="N108" s="786"/>
    </row>
    <row r="109" spans="1:14" x14ac:dyDescent="0.2">
      <c r="A109" s="596">
        <v>42374</v>
      </c>
      <c r="B109" s="591"/>
      <c r="C109" s="581" t="s">
        <v>418</v>
      </c>
      <c r="D109" s="582"/>
      <c r="E109" s="582">
        <v>50000</v>
      </c>
      <c r="F109" s="582">
        <v>50000</v>
      </c>
      <c r="G109" s="582"/>
      <c r="H109" s="777">
        <v>0</v>
      </c>
      <c r="I109" s="786"/>
      <c r="J109" s="786">
        <v>115000</v>
      </c>
      <c r="K109" s="786">
        <v>79510</v>
      </c>
      <c r="L109" s="786"/>
      <c r="M109" s="786"/>
      <c r="N109" s="786"/>
    </row>
    <row r="110" spans="1:14" x14ac:dyDescent="0.2">
      <c r="A110" s="596">
        <v>42374</v>
      </c>
      <c r="B110" s="591"/>
      <c r="C110" s="581" t="s">
        <v>419</v>
      </c>
      <c r="D110" s="582"/>
      <c r="E110" s="582">
        <v>0</v>
      </c>
      <c r="F110" s="582">
        <v>0</v>
      </c>
      <c r="G110" s="582">
        <v>584</v>
      </c>
      <c r="H110" s="777"/>
      <c r="I110" s="786"/>
      <c r="J110" s="786"/>
      <c r="K110" s="786"/>
      <c r="L110" s="786"/>
      <c r="M110" s="786"/>
      <c r="N110" s="786"/>
    </row>
    <row r="111" spans="1:14" x14ac:dyDescent="0.2">
      <c r="A111" s="607">
        <v>42374</v>
      </c>
      <c r="B111" s="591"/>
      <c r="C111" s="581" t="s">
        <v>420</v>
      </c>
      <c r="D111" s="582"/>
      <c r="E111" s="582"/>
      <c r="F111" s="582"/>
      <c r="G111" s="582"/>
      <c r="H111" s="777">
        <v>0</v>
      </c>
      <c r="I111" s="786"/>
      <c r="J111" s="786">
        <v>35000</v>
      </c>
      <c r="K111" s="786">
        <v>33550</v>
      </c>
      <c r="L111" s="786"/>
      <c r="M111" s="786"/>
      <c r="N111" s="786"/>
    </row>
    <row r="112" spans="1:14" x14ac:dyDescent="0.2">
      <c r="A112" s="607">
        <v>42740</v>
      </c>
      <c r="B112" s="591"/>
      <c r="C112" s="581" t="s">
        <v>421</v>
      </c>
      <c r="D112" s="582"/>
      <c r="E112" s="582"/>
      <c r="F112" s="582"/>
      <c r="G112" s="582"/>
      <c r="H112" s="777">
        <v>0</v>
      </c>
      <c r="I112" s="786">
        <v>8000</v>
      </c>
      <c r="J112" s="786">
        <v>11500</v>
      </c>
      <c r="K112" s="786">
        <v>9925</v>
      </c>
      <c r="L112" s="786"/>
      <c r="M112" s="786"/>
      <c r="N112" s="786"/>
    </row>
    <row r="113" spans="1:14" x14ac:dyDescent="0.2">
      <c r="A113" s="596">
        <v>42374</v>
      </c>
      <c r="B113" s="591"/>
      <c r="C113" s="581" t="s">
        <v>422</v>
      </c>
      <c r="D113" s="582"/>
      <c r="E113" s="582">
        <v>115000</v>
      </c>
      <c r="F113" s="582">
        <v>50000</v>
      </c>
      <c r="G113" s="582">
        <v>4993</v>
      </c>
      <c r="H113" s="777"/>
      <c r="I113" s="786"/>
      <c r="J113" s="786"/>
      <c r="K113" s="786"/>
      <c r="L113" s="786"/>
      <c r="M113" s="786"/>
      <c r="N113" s="786"/>
    </row>
    <row r="114" spans="1:14" x14ac:dyDescent="0.2">
      <c r="A114" s="596">
        <v>42374</v>
      </c>
      <c r="B114" s="591"/>
      <c r="C114" s="581" t="s">
        <v>423</v>
      </c>
      <c r="D114" s="582"/>
      <c r="E114" s="582"/>
      <c r="F114" s="582"/>
      <c r="G114" s="582">
        <v>37124</v>
      </c>
      <c r="H114" s="777"/>
      <c r="I114" s="786">
        <v>110000</v>
      </c>
      <c r="J114" s="786">
        <v>110000</v>
      </c>
      <c r="K114" s="786">
        <v>0</v>
      </c>
      <c r="L114" s="786">
        <v>190000</v>
      </c>
      <c r="M114" s="786"/>
      <c r="N114" s="786"/>
    </row>
    <row r="115" spans="1:14" x14ac:dyDescent="0.2">
      <c r="A115" s="595" t="s">
        <v>138</v>
      </c>
      <c r="B115" s="591"/>
      <c r="C115" s="581" t="s">
        <v>424</v>
      </c>
      <c r="D115" s="598"/>
      <c r="E115" s="582"/>
      <c r="F115" s="582"/>
      <c r="G115" s="582">
        <v>5066</v>
      </c>
      <c r="H115" s="777"/>
      <c r="I115" s="786"/>
      <c r="J115" s="786"/>
      <c r="K115" s="786"/>
      <c r="L115" s="786"/>
      <c r="M115" s="786"/>
      <c r="N115" s="786"/>
    </row>
    <row r="116" spans="1:14" x14ac:dyDescent="0.2">
      <c r="A116" s="596">
        <v>42375</v>
      </c>
      <c r="B116" s="591"/>
      <c r="C116" s="581" t="s">
        <v>425</v>
      </c>
      <c r="D116" s="598"/>
      <c r="E116" s="582"/>
      <c r="F116" s="582"/>
      <c r="G116" s="582">
        <v>0</v>
      </c>
      <c r="H116" s="777">
        <v>27689</v>
      </c>
      <c r="I116" s="786"/>
      <c r="J116" s="786">
        <v>625</v>
      </c>
      <c r="K116" s="786">
        <v>625</v>
      </c>
      <c r="L116" s="786"/>
      <c r="M116" s="786"/>
      <c r="N116" s="786"/>
    </row>
    <row r="117" spans="1:14" hidden="1" x14ac:dyDescent="0.2">
      <c r="A117" s="595" t="s">
        <v>140</v>
      </c>
      <c r="B117" s="591"/>
      <c r="C117" s="581" t="s">
        <v>426</v>
      </c>
      <c r="D117" s="582"/>
      <c r="E117" s="582"/>
      <c r="F117" s="582"/>
      <c r="G117" s="582"/>
      <c r="H117" s="777"/>
      <c r="I117" s="786"/>
      <c r="J117" s="786"/>
      <c r="K117" s="786"/>
      <c r="L117" s="786"/>
      <c r="M117" s="786"/>
      <c r="N117" s="786"/>
    </row>
    <row r="118" spans="1:14" hidden="1" x14ac:dyDescent="0.2">
      <c r="A118" s="595" t="s">
        <v>140</v>
      </c>
      <c r="B118" s="591"/>
      <c r="C118" s="581" t="s">
        <v>427</v>
      </c>
      <c r="D118" s="582"/>
      <c r="E118" s="582"/>
      <c r="F118" s="582"/>
      <c r="G118" s="582"/>
      <c r="H118" s="777"/>
      <c r="I118" s="786"/>
      <c r="J118" s="786"/>
      <c r="K118" s="786"/>
      <c r="L118" s="786"/>
      <c r="M118" s="786"/>
      <c r="N118" s="786"/>
    </row>
    <row r="119" spans="1:14" hidden="1" x14ac:dyDescent="0.2">
      <c r="A119" s="595" t="s">
        <v>140</v>
      </c>
      <c r="B119" s="591"/>
      <c r="C119" s="581" t="s">
        <v>428</v>
      </c>
      <c r="D119" s="582"/>
      <c r="E119" s="582"/>
      <c r="F119" s="582"/>
      <c r="G119" s="582"/>
      <c r="H119" s="777"/>
      <c r="I119" s="786"/>
      <c r="J119" s="786"/>
      <c r="K119" s="786"/>
      <c r="L119" s="786"/>
      <c r="M119" s="786"/>
      <c r="N119" s="786"/>
    </row>
    <row r="120" spans="1:14" hidden="1" x14ac:dyDescent="0.2">
      <c r="A120" s="595" t="s">
        <v>140</v>
      </c>
      <c r="B120" s="591"/>
      <c r="C120" s="581" t="s">
        <v>429</v>
      </c>
      <c r="D120" s="582"/>
      <c r="E120" s="582"/>
      <c r="F120" s="582"/>
      <c r="G120" s="582"/>
      <c r="H120" s="777"/>
      <c r="I120" s="786"/>
      <c r="J120" s="786"/>
      <c r="K120" s="786"/>
      <c r="L120" s="786"/>
      <c r="M120" s="786"/>
      <c r="N120" s="786"/>
    </row>
    <row r="121" spans="1:14" hidden="1" x14ac:dyDescent="0.2">
      <c r="A121" s="595" t="s">
        <v>140</v>
      </c>
      <c r="B121" s="591"/>
      <c r="C121" s="581" t="s">
        <v>430</v>
      </c>
      <c r="D121" s="582"/>
      <c r="E121" s="582"/>
      <c r="F121" s="582"/>
      <c r="G121" s="582"/>
      <c r="H121" s="777"/>
      <c r="I121" s="786"/>
      <c r="J121" s="786"/>
      <c r="K121" s="786"/>
      <c r="L121" s="786"/>
      <c r="M121" s="786"/>
      <c r="N121" s="786"/>
    </row>
    <row r="122" spans="1:14" x14ac:dyDescent="0.2">
      <c r="A122" s="595" t="s">
        <v>431</v>
      </c>
      <c r="B122" s="591"/>
      <c r="C122" s="581" t="s">
        <v>432</v>
      </c>
      <c r="D122" s="582"/>
      <c r="E122" s="582">
        <v>212900</v>
      </c>
      <c r="F122" s="582">
        <v>212900</v>
      </c>
      <c r="G122" s="582"/>
      <c r="H122" s="777">
        <v>542811</v>
      </c>
      <c r="I122" s="786">
        <v>300000</v>
      </c>
      <c r="J122" s="786">
        <v>300000</v>
      </c>
      <c r="K122" s="786">
        <v>190480</v>
      </c>
      <c r="L122" s="786">
        <v>100000</v>
      </c>
      <c r="M122" s="786"/>
      <c r="N122" s="786"/>
    </row>
    <row r="123" spans="1:14" hidden="1" x14ac:dyDescent="0.2">
      <c r="A123" s="595" t="s">
        <v>319</v>
      </c>
      <c r="B123" s="591"/>
      <c r="C123" s="581" t="s">
        <v>433</v>
      </c>
      <c r="D123" s="582"/>
      <c r="E123" s="582">
        <v>0</v>
      </c>
      <c r="F123" s="582"/>
      <c r="G123" s="582"/>
      <c r="H123" s="777"/>
      <c r="I123" s="786"/>
      <c r="J123" s="786"/>
      <c r="K123" s="786"/>
      <c r="L123" s="786"/>
      <c r="M123" s="786"/>
      <c r="N123" s="786"/>
    </row>
    <row r="124" spans="1:14" x14ac:dyDescent="0.2">
      <c r="A124" s="596">
        <v>43502</v>
      </c>
      <c r="B124" s="591"/>
      <c r="C124" t="s">
        <v>434</v>
      </c>
      <c r="D124" s="608"/>
      <c r="E124" s="608"/>
      <c r="F124" s="608"/>
      <c r="G124" s="608"/>
      <c r="H124" s="792"/>
      <c r="I124" s="793"/>
      <c r="J124" s="786"/>
      <c r="K124" s="786"/>
      <c r="L124" s="786">
        <v>95620</v>
      </c>
      <c r="M124" s="786"/>
      <c r="N124" s="786"/>
    </row>
    <row r="125" spans="1:14" x14ac:dyDescent="0.2">
      <c r="A125" s="596">
        <v>43502</v>
      </c>
      <c r="B125" s="591"/>
      <c r="C125" t="s">
        <v>435</v>
      </c>
      <c r="G125" s="419"/>
      <c r="H125" s="419"/>
      <c r="I125" s="419"/>
      <c r="J125" s="786"/>
      <c r="K125" s="786"/>
      <c r="L125" s="786">
        <v>5035</v>
      </c>
      <c r="M125" s="786"/>
      <c r="N125" s="786"/>
    </row>
    <row r="126" spans="1:14" x14ac:dyDescent="0.2">
      <c r="A126" s="595" t="s">
        <v>319</v>
      </c>
      <c r="B126" s="591"/>
      <c r="C126" s="581" t="s">
        <v>436</v>
      </c>
      <c r="D126" s="598"/>
      <c r="E126" s="582"/>
      <c r="F126" s="582"/>
      <c r="G126" s="582">
        <v>52713</v>
      </c>
      <c r="H126" s="777">
        <v>1933</v>
      </c>
      <c r="I126" s="786"/>
      <c r="J126" s="786"/>
      <c r="K126" s="786"/>
      <c r="L126" s="786"/>
      <c r="M126" s="786"/>
      <c r="N126" s="786"/>
    </row>
    <row r="127" spans="1:14" x14ac:dyDescent="0.2">
      <c r="A127" s="596">
        <v>43472</v>
      </c>
      <c r="B127" s="591"/>
      <c r="C127" s="581" t="s">
        <v>437</v>
      </c>
      <c r="D127" s="598"/>
      <c r="E127" s="582"/>
      <c r="F127" s="582"/>
      <c r="G127" s="582"/>
      <c r="H127" s="777"/>
      <c r="I127" s="786">
        <v>14000</v>
      </c>
      <c r="J127" s="786">
        <v>14000</v>
      </c>
      <c r="K127" s="786">
        <v>0</v>
      </c>
      <c r="L127" s="786">
        <v>8000</v>
      </c>
      <c r="M127" s="786"/>
      <c r="N127" s="786"/>
    </row>
    <row r="128" spans="1:14" x14ac:dyDescent="0.2">
      <c r="A128" s="596">
        <v>42742</v>
      </c>
      <c r="B128" s="591"/>
      <c r="C128" s="581" t="s">
        <v>438</v>
      </c>
      <c r="D128" s="598"/>
      <c r="E128" s="582"/>
      <c r="F128" s="582"/>
      <c r="G128" s="582"/>
      <c r="H128" s="777">
        <v>0</v>
      </c>
      <c r="I128" s="786">
        <v>6000</v>
      </c>
      <c r="J128" s="786">
        <v>20000</v>
      </c>
      <c r="K128" s="786">
        <v>12000</v>
      </c>
      <c r="L128" s="786"/>
      <c r="M128" s="786"/>
      <c r="N128" s="786"/>
    </row>
    <row r="129" spans="1:16" x14ac:dyDescent="0.2">
      <c r="A129" s="596">
        <v>43472</v>
      </c>
      <c r="B129" s="591"/>
      <c r="C129" s="581" t="s">
        <v>439</v>
      </c>
      <c r="D129" s="598"/>
      <c r="E129" s="582"/>
      <c r="F129" s="582"/>
      <c r="G129" s="582"/>
      <c r="H129" s="777"/>
      <c r="I129" s="786"/>
      <c r="J129" s="786"/>
      <c r="K129" s="786"/>
      <c r="L129" s="786">
        <v>100000</v>
      </c>
      <c r="M129" s="786">
        <v>0</v>
      </c>
      <c r="N129" s="786"/>
      <c r="P129" s="768"/>
    </row>
    <row r="130" spans="1:16" x14ac:dyDescent="0.2">
      <c r="A130" s="596">
        <v>43472</v>
      </c>
      <c r="B130" s="591"/>
      <c r="C130" s="581" t="s">
        <v>440</v>
      </c>
      <c r="D130" s="598"/>
      <c r="E130" s="582"/>
      <c r="F130" s="582"/>
      <c r="G130" s="582"/>
      <c r="H130" s="777"/>
      <c r="I130" s="786"/>
      <c r="J130" s="786"/>
      <c r="K130" s="786"/>
      <c r="L130" s="786">
        <v>0</v>
      </c>
      <c r="M130" s="786"/>
      <c r="N130" s="786"/>
    </row>
    <row r="131" spans="1:16" x14ac:dyDescent="0.2">
      <c r="A131" s="596">
        <v>43472</v>
      </c>
      <c r="B131" s="591"/>
      <c r="C131" s="581" t="s">
        <v>441</v>
      </c>
      <c r="D131" s="598"/>
      <c r="E131" s="582"/>
      <c r="F131" s="582"/>
      <c r="G131" s="582"/>
      <c r="H131" s="777"/>
      <c r="I131" s="786"/>
      <c r="J131" s="786"/>
      <c r="K131" s="786"/>
      <c r="L131" s="786"/>
      <c r="M131" s="786">
        <v>40000</v>
      </c>
      <c r="N131" s="786"/>
    </row>
    <row r="132" spans="1:16" x14ac:dyDescent="0.2">
      <c r="A132" s="596">
        <v>43472</v>
      </c>
      <c r="B132" s="591"/>
      <c r="C132" s="581" t="s">
        <v>442</v>
      </c>
      <c r="D132" s="598"/>
      <c r="E132" s="582"/>
      <c r="F132" s="582"/>
      <c r="G132" s="582"/>
      <c r="H132" s="777"/>
      <c r="I132" s="786"/>
      <c r="J132" s="786"/>
      <c r="K132" s="786"/>
      <c r="L132" s="786"/>
      <c r="M132" s="786">
        <v>100000</v>
      </c>
      <c r="N132" s="786">
        <v>150000</v>
      </c>
    </row>
    <row r="133" spans="1:16" x14ac:dyDescent="0.2">
      <c r="A133" s="596">
        <v>43107</v>
      </c>
      <c r="B133" s="591"/>
      <c r="C133" s="581" t="s">
        <v>443</v>
      </c>
      <c r="D133" s="598"/>
      <c r="E133" s="582"/>
      <c r="F133" s="582"/>
      <c r="G133" s="582"/>
      <c r="H133" s="777">
        <v>0</v>
      </c>
      <c r="I133" s="786">
        <v>100000</v>
      </c>
      <c r="J133" s="786">
        <v>100000</v>
      </c>
      <c r="K133" s="786">
        <v>15780</v>
      </c>
      <c r="L133" s="786">
        <v>80000</v>
      </c>
      <c r="M133" s="786"/>
      <c r="N133" s="786"/>
    </row>
    <row r="134" spans="1:16" x14ac:dyDescent="0.2">
      <c r="A134" s="595" t="s">
        <v>321</v>
      </c>
      <c r="B134" s="591"/>
      <c r="C134" s="581" t="s">
        <v>444</v>
      </c>
      <c r="D134" s="598"/>
      <c r="E134" s="582">
        <v>1410</v>
      </c>
      <c r="F134" s="582">
        <v>1410</v>
      </c>
      <c r="G134" s="582"/>
      <c r="H134" s="777">
        <v>7832</v>
      </c>
      <c r="I134" s="786"/>
      <c r="J134" s="786"/>
      <c r="K134" s="786"/>
      <c r="L134" s="786"/>
      <c r="M134" s="786"/>
      <c r="N134" s="786"/>
    </row>
    <row r="135" spans="1:16" hidden="1" x14ac:dyDescent="0.2">
      <c r="A135" s="595" t="s">
        <v>321</v>
      </c>
      <c r="B135" s="591"/>
      <c r="C135" s="581" t="s">
        <v>445</v>
      </c>
      <c r="D135" s="582"/>
      <c r="E135" s="582">
        <v>3000</v>
      </c>
      <c r="F135" s="582">
        <v>3000</v>
      </c>
      <c r="G135" s="582"/>
      <c r="H135" s="777"/>
      <c r="I135" s="786"/>
      <c r="J135" s="786"/>
      <c r="K135" s="786"/>
      <c r="L135" s="786"/>
      <c r="M135" s="786"/>
      <c r="N135" s="786"/>
    </row>
    <row r="136" spans="1:16" x14ac:dyDescent="0.2">
      <c r="A136" s="595" t="s">
        <v>370</v>
      </c>
      <c r="B136" s="591"/>
      <c r="C136" s="581" t="s">
        <v>446</v>
      </c>
      <c r="D136" s="582"/>
      <c r="E136" s="582"/>
      <c r="F136" s="582"/>
      <c r="G136" s="582"/>
      <c r="H136" s="777"/>
      <c r="I136" s="786">
        <v>0</v>
      </c>
      <c r="J136" s="786"/>
      <c r="K136" s="786"/>
      <c r="L136" s="786"/>
      <c r="M136" s="786"/>
      <c r="N136" s="786"/>
    </row>
    <row r="137" spans="1:16" x14ac:dyDescent="0.2">
      <c r="A137" s="595" t="s">
        <v>370</v>
      </c>
      <c r="B137" s="591"/>
      <c r="C137" s="581" t="s">
        <v>447</v>
      </c>
      <c r="D137" s="582"/>
      <c r="E137" s="582">
        <v>0</v>
      </c>
      <c r="F137" s="582">
        <v>0</v>
      </c>
      <c r="G137" s="582">
        <v>97947</v>
      </c>
      <c r="H137" s="777">
        <v>15182</v>
      </c>
      <c r="I137" s="777">
        <v>10000</v>
      </c>
      <c r="J137" s="777">
        <v>20000</v>
      </c>
      <c r="K137" s="777">
        <v>16120</v>
      </c>
      <c r="L137" s="794"/>
      <c r="M137" s="794"/>
      <c r="N137" s="794"/>
      <c r="O137" s="609"/>
    </row>
    <row r="138" spans="1:16" hidden="1" x14ac:dyDescent="0.2">
      <c r="A138" s="595" t="s">
        <v>325</v>
      </c>
      <c r="B138" s="591"/>
      <c r="C138" s="581" t="s">
        <v>448</v>
      </c>
      <c r="D138" s="598"/>
      <c r="E138" s="582"/>
      <c r="F138" s="582"/>
      <c r="G138" s="582"/>
      <c r="H138" s="777"/>
      <c r="I138" s="786"/>
      <c r="J138" s="786"/>
      <c r="K138" s="786"/>
      <c r="L138" s="786"/>
      <c r="M138" s="786"/>
      <c r="N138" s="786"/>
    </row>
    <row r="139" spans="1:16" hidden="1" x14ac:dyDescent="0.2">
      <c r="A139" s="595" t="s">
        <v>325</v>
      </c>
      <c r="B139" s="591"/>
      <c r="C139" s="581" t="s">
        <v>449</v>
      </c>
      <c r="D139" s="598"/>
      <c r="E139" s="582"/>
      <c r="F139" s="582"/>
      <c r="G139" s="582"/>
      <c r="H139" s="777"/>
      <c r="I139" s="786"/>
      <c r="J139" s="786"/>
      <c r="K139" s="786"/>
      <c r="L139" s="786"/>
      <c r="M139" s="786"/>
      <c r="N139" s="786"/>
    </row>
    <row r="140" spans="1:16" hidden="1" x14ac:dyDescent="0.2">
      <c r="A140" s="595" t="s">
        <v>325</v>
      </c>
      <c r="B140" s="591"/>
      <c r="C140" s="581" t="s">
        <v>450</v>
      </c>
      <c r="D140" s="598"/>
      <c r="E140" s="582"/>
      <c r="F140" s="582"/>
      <c r="G140" s="582"/>
      <c r="H140" s="777"/>
      <c r="I140" s="786"/>
      <c r="J140" s="786"/>
      <c r="K140" s="786"/>
      <c r="L140" s="786"/>
      <c r="M140" s="786"/>
      <c r="N140" s="786"/>
    </row>
    <row r="141" spans="1:16" x14ac:dyDescent="0.2">
      <c r="A141" s="595" t="s">
        <v>325</v>
      </c>
      <c r="B141" s="591"/>
      <c r="C141" s="581" t="s">
        <v>451</v>
      </c>
      <c r="D141" s="582"/>
      <c r="E141" s="598"/>
      <c r="F141" s="582"/>
      <c r="G141" s="582">
        <v>0</v>
      </c>
      <c r="H141" s="777">
        <v>0</v>
      </c>
      <c r="I141" s="786">
        <v>50000</v>
      </c>
      <c r="J141" s="786">
        <v>0</v>
      </c>
      <c r="K141" s="786"/>
      <c r="L141" s="786">
        <v>10000</v>
      </c>
      <c r="M141" s="786">
        <v>100000</v>
      </c>
      <c r="N141" s="786">
        <v>150000</v>
      </c>
    </row>
    <row r="142" spans="1:16" x14ac:dyDescent="0.2">
      <c r="A142" s="595" t="s">
        <v>325</v>
      </c>
      <c r="B142" s="591"/>
      <c r="C142" s="581" t="s">
        <v>452</v>
      </c>
      <c r="D142" s="582"/>
      <c r="E142" s="598"/>
      <c r="F142" s="582"/>
      <c r="G142" s="582">
        <v>0</v>
      </c>
      <c r="H142" s="777"/>
      <c r="I142" s="786">
        <v>300000</v>
      </c>
      <c r="J142" s="786">
        <v>300000</v>
      </c>
      <c r="K142" s="786">
        <v>43765</v>
      </c>
      <c r="L142" s="786">
        <v>500000</v>
      </c>
      <c r="M142" s="786">
        <v>300000</v>
      </c>
      <c r="N142" s="786"/>
    </row>
    <row r="143" spans="1:16" x14ac:dyDescent="0.2">
      <c r="A143" s="596">
        <v>42775</v>
      </c>
      <c r="B143" s="591"/>
      <c r="C143" s="581" t="s">
        <v>453</v>
      </c>
      <c r="D143" s="582"/>
      <c r="E143" s="598"/>
      <c r="F143" s="582"/>
      <c r="G143" s="582"/>
      <c r="H143" s="777"/>
      <c r="I143" s="786">
        <v>50000</v>
      </c>
      <c r="J143" s="786">
        <v>0</v>
      </c>
      <c r="K143" s="786">
        <v>0</v>
      </c>
      <c r="L143" s="786">
        <v>10000</v>
      </c>
      <c r="M143" s="786">
        <v>100000</v>
      </c>
      <c r="N143" s="786">
        <v>100000</v>
      </c>
    </row>
    <row r="144" spans="1:16" x14ac:dyDescent="0.2">
      <c r="A144" s="595" t="s">
        <v>325</v>
      </c>
      <c r="B144" s="591"/>
      <c r="C144" s="581" t="s">
        <v>454</v>
      </c>
      <c r="D144" s="582"/>
      <c r="E144" s="582">
        <v>0</v>
      </c>
      <c r="F144" s="582"/>
      <c r="G144" s="582">
        <v>0</v>
      </c>
      <c r="H144" s="777">
        <v>0</v>
      </c>
      <c r="I144" s="786">
        <v>40000</v>
      </c>
      <c r="J144" s="786">
        <v>55000</v>
      </c>
      <c r="K144" s="786">
        <v>53600</v>
      </c>
      <c r="L144" s="786"/>
      <c r="M144" s="786"/>
      <c r="N144" s="786"/>
    </row>
    <row r="145" spans="1:14" x14ac:dyDescent="0.2">
      <c r="A145" s="596">
        <v>42775</v>
      </c>
      <c r="B145" s="591"/>
      <c r="C145" s="581" t="s">
        <v>455</v>
      </c>
      <c r="D145" s="582"/>
      <c r="E145" s="582"/>
      <c r="F145" s="582"/>
      <c r="G145" s="582"/>
      <c r="H145" s="777"/>
      <c r="I145" s="786">
        <v>1870000</v>
      </c>
      <c r="J145" s="786">
        <v>1300000</v>
      </c>
      <c r="K145" s="786">
        <v>438115</v>
      </c>
      <c r="L145" s="786">
        <v>2200000</v>
      </c>
      <c r="M145" s="786"/>
      <c r="N145" s="786"/>
    </row>
    <row r="146" spans="1:14" x14ac:dyDescent="0.2">
      <c r="A146" s="596">
        <v>43505</v>
      </c>
      <c r="B146" s="591"/>
      <c r="C146" s="581" t="s">
        <v>456</v>
      </c>
      <c r="D146" s="582"/>
      <c r="E146" s="582"/>
      <c r="F146" s="582"/>
      <c r="G146" s="582"/>
      <c r="H146" s="777"/>
      <c r="I146" s="786"/>
      <c r="J146" s="786"/>
      <c r="K146" s="786"/>
      <c r="L146" s="786"/>
      <c r="M146" s="786">
        <v>100000</v>
      </c>
      <c r="N146" s="786">
        <v>450000</v>
      </c>
    </row>
    <row r="147" spans="1:14" x14ac:dyDescent="0.2">
      <c r="A147" s="596">
        <v>43505</v>
      </c>
      <c r="B147" s="591"/>
      <c r="C147" s="581" t="s">
        <v>457</v>
      </c>
      <c r="D147" s="582"/>
      <c r="E147" s="582"/>
      <c r="F147" s="582"/>
      <c r="G147" s="582"/>
      <c r="H147" s="777"/>
      <c r="I147" s="786"/>
      <c r="J147" s="786"/>
      <c r="K147" s="786"/>
      <c r="L147" s="786"/>
      <c r="M147" s="786">
        <v>100000</v>
      </c>
      <c r="N147" s="786">
        <v>300000</v>
      </c>
    </row>
    <row r="148" spans="1:14" x14ac:dyDescent="0.2">
      <c r="A148" s="595" t="s">
        <v>325</v>
      </c>
      <c r="B148" s="591"/>
      <c r="C148" s="581" t="s">
        <v>458</v>
      </c>
      <c r="D148" s="582"/>
      <c r="E148" s="582">
        <v>0</v>
      </c>
      <c r="F148" s="582">
        <v>0</v>
      </c>
      <c r="G148" s="582">
        <v>0</v>
      </c>
      <c r="H148" s="777">
        <v>10166</v>
      </c>
      <c r="I148" s="786"/>
      <c r="J148" s="786">
        <v>1075</v>
      </c>
      <c r="K148" s="786">
        <v>1075</v>
      </c>
      <c r="L148" s="786"/>
      <c r="M148" s="786"/>
      <c r="N148" s="786"/>
    </row>
    <row r="149" spans="1:14" x14ac:dyDescent="0.2">
      <c r="A149" s="596">
        <v>43140</v>
      </c>
      <c r="B149" s="591"/>
      <c r="C149" s="581" t="s">
        <v>459</v>
      </c>
      <c r="D149" s="582"/>
      <c r="E149" s="582"/>
      <c r="F149" s="582"/>
      <c r="G149" s="582"/>
      <c r="H149" s="777"/>
      <c r="I149" s="786"/>
      <c r="J149" s="786">
        <v>80000</v>
      </c>
      <c r="K149" s="786">
        <v>26950</v>
      </c>
      <c r="L149" s="786">
        <v>53000</v>
      </c>
      <c r="M149" s="786"/>
      <c r="N149" s="786"/>
    </row>
    <row r="150" spans="1:14" x14ac:dyDescent="0.2">
      <c r="A150" s="595" t="s">
        <v>383</v>
      </c>
      <c r="B150" s="591"/>
      <c r="C150" s="581" t="s">
        <v>460</v>
      </c>
      <c r="D150" s="598"/>
      <c r="E150" s="582"/>
      <c r="F150" s="582"/>
      <c r="G150" s="582"/>
      <c r="H150" s="777">
        <v>0</v>
      </c>
      <c r="I150" s="777">
        <v>150000</v>
      </c>
      <c r="J150" s="777">
        <v>100000</v>
      </c>
      <c r="K150" s="777">
        <v>13760</v>
      </c>
      <c r="L150" s="786">
        <v>185000</v>
      </c>
      <c r="M150" s="786">
        <v>100000</v>
      </c>
      <c r="N150" s="786">
        <v>200000</v>
      </c>
    </row>
    <row r="151" spans="1:14" x14ac:dyDescent="0.2">
      <c r="A151" s="595" t="s">
        <v>383</v>
      </c>
      <c r="B151" s="591"/>
      <c r="C151" s="581" t="s">
        <v>461</v>
      </c>
      <c r="D151" s="598"/>
      <c r="E151" s="582"/>
      <c r="F151" s="582"/>
      <c r="G151" s="582">
        <v>43534</v>
      </c>
      <c r="H151" s="777"/>
      <c r="I151" s="786"/>
      <c r="J151" s="786"/>
      <c r="K151" s="786"/>
      <c r="L151" s="786"/>
      <c r="M151" s="786"/>
      <c r="N151" s="786"/>
    </row>
    <row r="152" spans="1:14" x14ac:dyDescent="0.2">
      <c r="A152" s="596">
        <v>42469</v>
      </c>
      <c r="B152" s="591"/>
      <c r="C152" s="581" t="s">
        <v>462</v>
      </c>
      <c r="D152" s="598"/>
      <c r="E152" s="582"/>
      <c r="F152" s="582"/>
      <c r="G152" s="582">
        <v>109518</v>
      </c>
      <c r="H152" s="777">
        <v>0</v>
      </c>
      <c r="I152" s="786">
        <v>180000</v>
      </c>
      <c r="J152" s="786">
        <v>180000</v>
      </c>
      <c r="K152" s="786">
        <v>112310</v>
      </c>
      <c r="L152" s="786">
        <v>70000</v>
      </c>
      <c r="M152" s="786"/>
      <c r="N152" s="786"/>
    </row>
    <row r="153" spans="1:14" x14ac:dyDescent="0.2">
      <c r="A153" s="595" t="s">
        <v>463</v>
      </c>
      <c r="B153" s="591"/>
      <c r="C153" s="581" t="s">
        <v>209</v>
      </c>
      <c r="D153" s="582"/>
      <c r="E153" s="582">
        <v>4100</v>
      </c>
      <c r="F153" s="582">
        <v>4100</v>
      </c>
      <c r="G153" s="582">
        <v>2010</v>
      </c>
      <c r="H153" s="777">
        <v>2552</v>
      </c>
      <c r="I153" s="786">
        <v>10000</v>
      </c>
      <c r="J153" s="786">
        <v>10000</v>
      </c>
      <c r="K153" s="786">
        <v>0</v>
      </c>
      <c r="L153" s="786">
        <v>10000</v>
      </c>
      <c r="M153" s="786">
        <v>10000</v>
      </c>
      <c r="N153" s="786">
        <v>10000</v>
      </c>
    </row>
    <row r="154" spans="1:14" x14ac:dyDescent="0.2">
      <c r="A154" s="595" t="s">
        <v>389</v>
      </c>
      <c r="B154" s="591"/>
      <c r="C154" s="581" t="s">
        <v>464</v>
      </c>
      <c r="D154" s="598"/>
      <c r="E154" s="582"/>
      <c r="F154" s="582"/>
      <c r="G154" s="582">
        <v>0</v>
      </c>
      <c r="H154" s="777">
        <v>26930</v>
      </c>
      <c r="I154" s="786">
        <v>5000</v>
      </c>
      <c r="J154" s="786">
        <v>1100</v>
      </c>
      <c r="K154" s="786"/>
      <c r="L154" s="786"/>
      <c r="M154" s="786"/>
      <c r="N154" s="786"/>
    </row>
    <row r="155" spans="1:14" ht="24" x14ac:dyDescent="0.2">
      <c r="A155" s="596">
        <v>42560</v>
      </c>
      <c r="B155" s="591"/>
      <c r="C155" s="601" t="s">
        <v>465</v>
      </c>
      <c r="D155" s="598"/>
      <c r="E155" s="582"/>
      <c r="F155" s="582"/>
      <c r="G155" s="582"/>
      <c r="H155" s="777">
        <v>0</v>
      </c>
      <c r="I155" s="786">
        <v>45000</v>
      </c>
      <c r="J155" s="786">
        <v>0</v>
      </c>
      <c r="K155" s="786">
        <v>0</v>
      </c>
      <c r="L155" s="786">
        <v>45000</v>
      </c>
      <c r="M155" s="786"/>
      <c r="N155" s="786"/>
    </row>
    <row r="156" spans="1:14" x14ac:dyDescent="0.2">
      <c r="A156" s="596">
        <v>42560</v>
      </c>
      <c r="B156" s="591"/>
      <c r="C156" s="581" t="s">
        <v>466</v>
      </c>
      <c r="D156" s="598"/>
      <c r="E156" s="582"/>
      <c r="F156" s="582"/>
      <c r="G156" s="582"/>
      <c r="H156" s="777">
        <v>22568</v>
      </c>
      <c r="I156" s="786">
        <v>50000</v>
      </c>
      <c r="J156" s="786">
        <v>110000</v>
      </c>
      <c r="K156" s="786">
        <v>110000</v>
      </c>
      <c r="L156" s="786"/>
      <c r="M156" s="786"/>
      <c r="N156" s="786"/>
    </row>
    <row r="157" spans="1:14" x14ac:dyDescent="0.2">
      <c r="A157" s="596">
        <v>42776</v>
      </c>
      <c r="B157" s="591"/>
      <c r="C157" s="581" t="s">
        <v>467</v>
      </c>
      <c r="D157" s="598"/>
      <c r="E157" s="582"/>
      <c r="F157" s="582"/>
      <c r="G157" s="582"/>
      <c r="H157" s="777"/>
      <c r="I157" s="786">
        <v>80000</v>
      </c>
      <c r="J157" s="786">
        <v>80000</v>
      </c>
      <c r="K157" s="786">
        <v>71820</v>
      </c>
      <c r="L157" s="786">
        <v>35000</v>
      </c>
      <c r="M157" s="786"/>
      <c r="N157" s="786"/>
    </row>
    <row r="158" spans="1:14" x14ac:dyDescent="0.2">
      <c r="A158" s="595" t="s">
        <v>391</v>
      </c>
      <c r="B158" s="591"/>
      <c r="C158" s="581" t="s">
        <v>468</v>
      </c>
      <c r="D158" s="582"/>
      <c r="E158" s="598"/>
      <c r="F158" s="582"/>
      <c r="G158" s="582"/>
      <c r="H158" s="777"/>
      <c r="I158" s="786"/>
      <c r="J158" s="786">
        <v>3555</v>
      </c>
      <c r="K158" s="786">
        <v>3555</v>
      </c>
      <c r="L158" s="786">
        <v>5000</v>
      </c>
      <c r="M158" s="786"/>
      <c r="N158" s="786"/>
    </row>
    <row r="159" spans="1:14" x14ac:dyDescent="0.2">
      <c r="A159" s="595" t="s">
        <v>469</v>
      </c>
      <c r="B159" s="591"/>
      <c r="C159" s="581" t="s">
        <v>470</v>
      </c>
      <c r="D159" s="582"/>
      <c r="E159" s="582">
        <v>0</v>
      </c>
      <c r="F159" s="582"/>
      <c r="G159" s="582">
        <v>123630</v>
      </c>
      <c r="H159" s="777">
        <v>84963</v>
      </c>
      <c r="I159" s="786"/>
      <c r="J159" s="786"/>
      <c r="K159" s="786"/>
      <c r="L159" s="786"/>
      <c r="M159" s="786"/>
      <c r="N159" s="786"/>
    </row>
    <row r="160" spans="1:14" x14ac:dyDescent="0.2">
      <c r="A160" s="595" t="s">
        <v>332</v>
      </c>
      <c r="B160" s="591"/>
      <c r="C160" s="581" t="s">
        <v>471</v>
      </c>
      <c r="D160" s="582"/>
      <c r="E160" s="582">
        <v>40</v>
      </c>
      <c r="F160" s="582">
        <v>40</v>
      </c>
      <c r="G160" s="582">
        <v>227</v>
      </c>
      <c r="H160" s="777">
        <v>0</v>
      </c>
      <c r="I160" s="786">
        <v>10000</v>
      </c>
      <c r="J160" s="786">
        <v>10000</v>
      </c>
      <c r="K160" s="786">
        <v>0</v>
      </c>
      <c r="L160" s="786">
        <v>10000</v>
      </c>
      <c r="M160" s="786"/>
      <c r="N160" s="786"/>
    </row>
    <row r="161" spans="1:14" x14ac:dyDescent="0.2">
      <c r="A161" s="595" t="s">
        <v>332</v>
      </c>
      <c r="B161" s="591"/>
      <c r="C161" s="581" t="s">
        <v>472</v>
      </c>
      <c r="D161" s="582"/>
      <c r="E161" s="582"/>
      <c r="F161" s="582"/>
      <c r="G161" s="582">
        <v>11950</v>
      </c>
      <c r="H161" s="777">
        <v>181202</v>
      </c>
      <c r="I161" s="786">
        <v>360000</v>
      </c>
      <c r="J161" s="786">
        <v>360000</v>
      </c>
      <c r="K161" s="786">
        <v>41125</v>
      </c>
      <c r="L161" s="786">
        <v>450000</v>
      </c>
      <c r="M161" s="786"/>
      <c r="N161" s="786"/>
    </row>
    <row r="162" spans="1:14" x14ac:dyDescent="0.2">
      <c r="A162" s="595" t="s">
        <v>330</v>
      </c>
      <c r="B162" s="591"/>
      <c r="C162" s="581" t="s">
        <v>473</v>
      </c>
      <c r="D162" s="582"/>
      <c r="E162" s="582"/>
      <c r="F162" s="582"/>
      <c r="G162" s="582">
        <v>25238</v>
      </c>
      <c r="H162" s="777">
        <v>141384</v>
      </c>
      <c r="I162" s="786">
        <v>50000</v>
      </c>
      <c r="J162" s="786">
        <v>50000</v>
      </c>
      <c r="K162" s="786">
        <v>37410</v>
      </c>
      <c r="L162" s="786">
        <v>685</v>
      </c>
      <c r="M162" s="786"/>
      <c r="N162" s="786"/>
    </row>
    <row r="163" spans="1:14" x14ac:dyDescent="0.2">
      <c r="A163" s="595" t="s">
        <v>330</v>
      </c>
      <c r="B163" s="591"/>
      <c r="C163" s="581" t="s">
        <v>474</v>
      </c>
      <c r="D163" s="605"/>
      <c r="E163" s="610"/>
      <c r="F163" s="605"/>
      <c r="G163" s="605"/>
      <c r="H163" s="777">
        <v>71337</v>
      </c>
      <c r="I163" s="786">
        <v>30000</v>
      </c>
      <c r="J163" s="786">
        <v>40000</v>
      </c>
      <c r="K163" s="786">
        <v>39515</v>
      </c>
      <c r="L163" s="786">
        <v>10000</v>
      </c>
      <c r="M163" s="786"/>
      <c r="N163" s="786"/>
    </row>
    <row r="164" spans="1:14" x14ac:dyDescent="0.2">
      <c r="A164" s="595" t="s">
        <v>330</v>
      </c>
      <c r="B164" s="591"/>
      <c r="C164" s="581" t="s">
        <v>475</v>
      </c>
      <c r="D164" s="582"/>
      <c r="E164" s="598"/>
      <c r="F164" s="582"/>
      <c r="G164" s="582"/>
      <c r="H164" s="777">
        <v>12170</v>
      </c>
      <c r="I164" s="786"/>
      <c r="J164" s="786"/>
      <c r="K164" s="786"/>
      <c r="L164" s="786"/>
      <c r="M164" s="786"/>
      <c r="N164" s="786"/>
    </row>
    <row r="165" spans="1:14" x14ac:dyDescent="0.2">
      <c r="A165" s="596">
        <v>42383</v>
      </c>
      <c r="B165" s="591"/>
      <c r="C165" s="581" t="s">
        <v>476</v>
      </c>
      <c r="D165" s="582"/>
      <c r="E165" s="582">
        <v>0</v>
      </c>
      <c r="F165" s="582">
        <v>0</v>
      </c>
      <c r="G165" s="582"/>
      <c r="H165" s="777">
        <v>49691</v>
      </c>
      <c r="I165" s="786">
        <v>40000</v>
      </c>
      <c r="J165" s="786">
        <v>40000</v>
      </c>
      <c r="K165" s="786">
        <v>11545</v>
      </c>
      <c r="L165" s="786">
        <v>30000</v>
      </c>
      <c r="M165" s="786"/>
      <c r="N165" s="786"/>
    </row>
    <row r="166" spans="1:14" hidden="1" x14ac:dyDescent="0.2">
      <c r="A166" s="595" t="s">
        <v>477</v>
      </c>
      <c r="B166" s="591"/>
      <c r="C166" s="581" t="s">
        <v>478</v>
      </c>
      <c r="D166" s="582"/>
      <c r="E166" s="582"/>
      <c r="F166" s="582"/>
      <c r="G166" s="582"/>
      <c r="H166" s="777"/>
      <c r="I166" s="786"/>
      <c r="J166" s="786"/>
      <c r="K166" s="786"/>
      <c r="L166" s="786"/>
      <c r="M166" s="786"/>
      <c r="N166" s="786"/>
    </row>
    <row r="167" spans="1:14" x14ac:dyDescent="0.2">
      <c r="A167" s="596">
        <v>42383</v>
      </c>
      <c r="B167" s="591"/>
      <c r="C167" s="581" t="s">
        <v>479</v>
      </c>
      <c r="D167" s="582"/>
      <c r="E167" s="582"/>
      <c r="F167" s="582"/>
      <c r="G167" s="582">
        <v>93234</v>
      </c>
      <c r="H167" s="777">
        <v>74696</v>
      </c>
      <c r="I167" s="786">
        <v>95000</v>
      </c>
      <c r="J167" s="786">
        <v>131848</v>
      </c>
      <c r="K167" s="786">
        <v>116140</v>
      </c>
      <c r="L167" s="777">
        <v>50000</v>
      </c>
      <c r="M167" s="786"/>
      <c r="N167" s="786"/>
    </row>
    <row r="168" spans="1:14" x14ac:dyDescent="0.2">
      <c r="A168" s="596">
        <v>42383</v>
      </c>
      <c r="B168" s="591"/>
      <c r="C168" s="581" t="s">
        <v>480</v>
      </c>
      <c r="D168" s="582"/>
      <c r="E168" s="582"/>
      <c r="F168" s="582"/>
      <c r="G168" s="582">
        <v>0</v>
      </c>
      <c r="H168" s="777">
        <v>0</v>
      </c>
      <c r="I168" s="786">
        <v>60000</v>
      </c>
      <c r="J168" s="786">
        <v>58145</v>
      </c>
      <c r="K168" s="786">
        <v>0</v>
      </c>
      <c r="L168" s="786">
        <v>10000</v>
      </c>
      <c r="M168" s="786">
        <v>100000</v>
      </c>
      <c r="N168" s="786"/>
    </row>
    <row r="169" spans="1:14" x14ac:dyDescent="0.2">
      <c r="A169" s="606"/>
      <c r="B169" s="586"/>
      <c r="C169" s="587" t="s">
        <v>481</v>
      </c>
      <c r="D169" s="588"/>
      <c r="E169" s="589">
        <f>SUM(E94:E166)</f>
        <v>700895</v>
      </c>
      <c r="F169" s="589">
        <f>SUM(F94:F166)</f>
        <v>620741</v>
      </c>
      <c r="G169" s="610">
        <f t="shared" ref="G169:L169" si="1">SUM(G94:G168)</f>
        <v>759592</v>
      </c>
      <c r="H169" s="787">
        <f t="shared" si="1"/>
        <v>1315083</v>
      </c>
      <c r="I169" s="787">
        <f t="shared" si="1"/>
        <v>4411000</v>
      </c>
      <c r="J169" s="787">
        <f t="shared" si="1"/>
        <v>4091908</v>
      </c>
      <c r="K169" s="787">
        <f t="shared" si="1"/>
        <v>1652160</v>
      </c>
      <c r="L169" s="787">
        <f t="shared" si="1"/>
        <v>4541040</v>
      </c>
      <c r="M169" s="787">
        <f>SUM(M94:M168)</f>
        <v>1500000</v>
      </c>
      <c r="N169" s="787">
        <f>SUM(N94:N168)</f>
        <v>1360000</v>
      </c>
    </row>
    <row r="170" spans="1:14" x14ac:dyDescent="0.2">
      <c r="A170" s="606"/>
      <c r="B170" s="586"/>
      <c r="C170" s="611" t="s">
        <v>482</v>
      </c>
      <c r="D170" s="612"/>
      <c r="E170" s="613" t="e">
        <f>E5+E25+E30+E93+E169+#REF!</f>
        <v>#REF!</v>
      </c>
      <c r="F170" s="613" t="e">
        <f>SUM(F25+F30+F93+F169+#REF!)</f>
        <v>#REF!</v>
      </c>
      <c r="G170" s="795">
        <f>SUM(G5+G25+G93+G169)</f>
        <v>956511</v>
      </c>
      <c r="H170" s="780">
        <f>SUM(H5+H25+H30+H93+H169)</f>
        <v>1588140</v>
      </c>
      <c r="I170" s="780">
        <f>SUM(I5+I25+I30+I93+I169)</f>
        <v>4728900</v>
      </c>
      <c r="J170" s="780">
        <f>SUM(J5+J25+J93+J169)</f>
        <v>4614237</v>
      </c>
      <c r="K170" s="780">
        <f>SUM(K5+K25+K30+K93+K169)</f>
        <v>1796870</v>
      </c>
      <c r="L170" s="780">
        <f>SUM(L5+L25+L30+L93+L169)</f>
        <v>4883140</v>
      </c>
      <c r="M170" s="780">
        <f>SUM(M5+M25+M93+M169)</f>
        <v>1550000</v>
      </c>
      <c r="N170" s="780">
        <f>SUM(N5+N25+N93+N169)</f>
        <v>1416000</v>
      </c>
    </row>
    <row r="180" spans="5:15" x14ac:dyDescent="0.2">
      <c r="E180" s="614"/>
      <c r="F180" s="614"/>
      <c r="G180" s="614"/>
      <c r="H180" s="614"/>
      <c r="I180" s="614"/>
      <c r="J180" s="614"/>
      <c r="K180" s="614"/>
      <c r="L180" s="614"/>
      <c r="M180" s="614"/>
      <c r="N180" s="614"/>
      <c r="O180" s="614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66"/>
  <sheetViews>
    <sheetView topLeftCell="A55" workbookViewId="0">
      <selection activeCell="I12" sqref="I12"/>
    </sheetView>
  </sheetViews>
  <sheetFormatPr defaultRowHeight="12.75" x14ac:dyDescent="0.2"/>
  <cols>
    <col min="1" max="1" width="23.5703125" customWidth="1"/>
    <col min="2" max="2" width="15.140625" customWidth="1"/>
    <col min="3" max="3" width="16.42578125" customWidth="1"/>
    <col min="4" max="4" width="14.7109375" customWidth="1"/>
    <col min="5" max="5" width="15.5703125" customWidth="1"/>
    <col min="6" max="6" width="14.85546875" customWidth="1"/>
    <col min="7" max="7" width="13.85546875" customWidth="1"/>
    <col min="8" max="8" width="14" customWidth="1"/>
    <col min="9" max="9" width="13.42578125" customWidth="1"/>
  </cols>
  <sheetData>
    <row r="1" spans="1:14" ht="15.75" x14ac:dyDescent="0.25">
      <c r="A1" s="615" t="s">
        <v>483</v>
      </c>
    </row>
    <row r="2" spans="1:14" ht="15.75" x14ac:dyDescent="0.25">
      <c r="A2" s="616" t="s">
        <v>2</v>
      </c>
      <c r="B2" s="617" t="s">
        <v>484</v>
      </c>
      <c r="C2" s="617" t="s">
        <v>485</v>
      </c>
      <c r="D2" s="617" t="s">
        <v>486</v>
      </c>
      <c r="E2" s="617" t="s">
        <v>487</v>
      </c>
      <c r="F2" s="617" t="s">
        <v>488</v>
      </c>
      <c r="G2" s="617" t="s">
        <v>489</v>
      </c>
      <c r="H2" s="618" t="s">
        <v>490</v>
      </c>
      <c r="I2" s="619"/>
    </row>
    <row r="3" spans="1:14" ht="28.5" customHeight="1" x14ac:dyDescent="0.2">
      <c r="A3" s="620" t="s">
        <v>491</v>
      </c>
      <c r="B3" s="621">
        <v>373501</v>
      </c>
      <c r="C3" s="621">
        <v>404358</v>
      </c>
      <c r="D3" s="621">
        <v>431000</v>
      </c>
      <c r="E3" s="621">
        <v>440026</v>
      </c>
      <c r="F3" s="621">
        <v>483993</v>
      </c>
      <c r="G3" s="621">
        <v>508200</v>
      </c>
      <c r="H3" s="622">
        <v>533600</v>
      </c>
      <c r="I3" s="623"/>
    </row>
    <row r="4" spans="1:14" ht="27.75" customHeight="1" x14ac:dyDescent="0.2">
      <c r="A4" s="620" t="s">
        <v>492</v>
      </c>
      <c r="B4" s="621">
        <v>12241</v>
      </c>
      <c r="C4" s="621">
        <v>12031</v>
      </c>
      <c r="D4" s="621">
        <v>0</v>
      </c>
      <c r="E4" s="621">
        <v>2093</v>
      </c>
      <c r="F4" s="621">
        <v>0</v>
      </c>
      <c r="G4" s="621">
        <v>0</v>
      </c>
      <c r="H4" s="622">
        <v>0</v>
      </c>
      <c r="I4" s="623"/>
      <c r="M4" s="624"/>
      <c r="N4" s="624"/>
    </row>
    <row r="5" spans="1:14" ht="26.25" customHeight="1" x14ac:dyDescent="0.2">
      <c r="A5" s="620" t="s">
        <v>493</v>
      </c>
      <c r="B5" s="621">
        <v>20164</v>
      </c>
      <c r="C5" s="621">
        <v>19456</v>
      </c>
      <c r="D5" s="621">
        <v>22260</v>
      </c>
      <c r="E5" s="621">
        <v>19710</v>
      </c>
      <c r="F5" s="621">
        <v>21080</v>
      </c>
      <c r="G5" s="621">
        <v>20980</v>
      </c>
      <c r="H5" s="622">
        <v>20980</v>
      </c>
      <c r="I5" s="623"/>
      <c r="M5" s="624"/>
      <c r="N5" s="624"/>
    </row>
    <row r="6" spans="1:14" ht="27.75" customHeight="1" x14ac:dyDescent="0.2">
      <c r="A6" s="620" t="s">
        <v>494</v>
      </c>
      <c r="B6" s="621">
        <v>285</v>
      </c>
      <c r="C6" s="621">
        <v>788</v>
      </c>
      <c r="D6" s="621">
        <v>860</v>
      </c>
      <c r="E6" s="621">
        <v>860</v>
      </c>
      <c r="F6" s="621">
        <v>1280</v>
      </c>
      <c r="G6" s="621">
        <v>1300</v>
      </c>
      <c r="H6" s="622">
        <v>1300</v>
      </c>
      <c r="I6" s="623"/>
    </row>
    <row r="7" spans="1:14" ht="27.75" customHeight="1" x14ac:dyDescent="0.2">
      <c r="A7" s="620" t="s">
        <v>495</v>
      </c>
      <c r="B7" s="621">
        <v>0</v>
      </c>
      <c r="C7" s="621">
        <v>0</v>
      </c>
      <c r="D7" s="621">
        <v>0</v>
      </c>
      <c r="E7" s="621">
        <v>62000</v>
      </c>
      <c r="F7" s="621">
        <v>43000</v>
      </c>
      <c r="G7" s="621">
        <v>12000</v>
      </c>
      <c r="H7" s="622">
        <v>12000</v>
      </c>
      <c r="I7" s="623"/>
    </row>
    <row r="8" spans="1:14" ht="27.75" customHeight="1" x14ac:dyDescent="0.2">
      <c r="A8" s="620" t="s">
        <v>496</v>
      </c>
      <c r="B8" s="621">
        <v>0</v>
      </c>
      <c r="C8" s="621">
        <v>0</v>
      </c>
      <c r="D8" s="621">
        <v>0</v>
      </c>
      <c r="E8" s="621">
        <v>0</v>
      </c>
      <c r="F8" s="621">
        <v>20000</v>
      </c>
      <c r="G8" s="621">
        <v>51000</v>
      </c>
      <c r="H8" s="622">
        <v>51000</v>
      </c>
      <c r="I8" s="623"/>
    </row>
    <row r="9" spans="1:14" ht="29.25" customHeight="1" x14ac:dyDescent="0.2">
      <c r="A9" s="620" t="s">
        <v>497</v>
      </c>
      <c r="B9" s="621">
        <v>487</v>
      </c>
      <c r="C9" s="621">
        <v>152</v>
      </c>
      <c r="D9" s="621">
        <v>220</v>
      </c>
      <c r="E9" s="621">
        <v>220</v>
      </c>
      <c r="F9" s="621">
        <v>230</v>
      </c>
      <c r="G9" s="621">
        <v>230</v>
      </c>
      <c r="H9" s="622">
        <v>230</v>
      </c>
      <c r="I9" s="623"/>
    </row>
    <row r="10" spans="1:14" ht="34.5" customHeight="1" x14ac:dyDescent="0.2">
      <c r="A10" s="620" t="s">
        <v>498</v>
      </c>
      <c r="B10" s="621">
        <v>204145</v>
      </c>
      <c r="C10" s="621">
        <v>236306</v>
      </c>
      <c r="D10" s="621">
        <v>271703</v>
      </c>
      <c r="E10" s="621">
        <v>280053</v>
      </c>
      <c r="F10" s="621">
        <v>337491</v>
      </c>
      <c r="G10" s="621">
        <v>354500</v>
      </c>
      <c r="H10" s="622">
        <v>372200</v>
      </c>
      <c r="I10" s="623"/>
    </row>
    <row r="11" spans="1:14" ht="33.75" customHeight="1" x14ac:dyDescent="0.2">
      <c r="A11" s="620" t="s">
        <v>499</v>
      </c>
      <c r="B11" s="621">
        <v>88349</v>
      </c>
      <c r="C11" s="621">
        <v>103030</v>
      </c>
      <c r="D11" s="621">
        <v>130700</v>
      </c>
      <c r="E11" s="621">
        <v>136170</v>
      </c>
      <c r="F11" s="621">
        <v>151095</v>
      </c>
      <c r="G11" s="621">
        <v>158500</v>
      </c>
      <c r="H11" s="622">
        <v>165000</v>
      </c>
      <c r="I11" s="623"/>
    </row>
    <row r="12" spans="1:14" ht="33.75" customHeight="1" x14ac:dyDescent="0.2">
      <c r="A12" s="620" t="s">
        <v>500</v>
      </c>
      <c r="B12" s="621">
        <v>996</v>
      </c>
      <c r="C12" s="621">
        <v>1063</v>
      </c>
      <c r="D12" s="621">
        <v>1000</v>
      </c>
      <c r="E12" s="621">
        <v>1000</v>
      </c>
      <c r="F12" s="621">
        <v>1200</v>
      </c>
      <c r="G12" s="621">
        <v>1100</v>
      </c>
      <c r="H12" s="622">
        <v>1200</v>
      </c>
      <c r="I12" s="623"/>
    </row>
    <row r="13" spans="1:14" ht="34.5" customHeight="1" x14ac:dyDescent="0.2">
      <c r="A13" s="620" t="s">
        <v>620</v>
      </c>
      <c r="B13" s="621">
        <v>24925</v>
      </c>
      <c r="C13" s="621">
        <v>0</v>
      </c>
      <c r="D13" s="621">
        <v>0</v>
      </c>
      <c r="E13" s="621">
        <v>12000</v>
      </c>
      <c r="F13" s="621">
        <v>0</v>
      </c>
      <c r="G13" s="621">
        <v>0</v>
      </c>
      <c r="H13" s="622">
        <v>0</v>
      </c>
      <c r="I13" s="623"/>
    </row>
    <row r="14" spans="1:14" ht="21.75" customHeight="1" x14ac:dyDescent="0.2">
      <c r="A14" s="620" t="s">
        <v>501</v>
      </c>
      <c r="B14" s="621">
        <v>0</v>
      </c>
      <c r="C14" s="621">
        <v>2550</v>
      </c>
      <c r="D14" s="621">
        <v>11000</v>
      </c>
      <c r="E14" s="621">
        <v>11000</v>
      </c>
      <c r="F14" s="621">
        <v>13000</v>
      </c>
      <c r="G14" s="621">
        <v>13000</v>
      </c>
      <c r="H14" s="622">
        <v>13000</v>
      </c>
      <c r="I14" s="623"/>
    </row>
    <row r="15" spans="1:14" ht="30" customHeight="1" x14ac:dyDescent="0.2">
      <c r="A15" s="620" t="s">
        <v>502</v>
      </c>
      <c r="B15" s="621">
        <v>6800</v>
      </c>
      <c r="C15" s="621">
        <v>5360</v>
      </c>
      <c r="D15" s="621">
        <v>6800</v>
      </c>
      <c r="E15" s="621">
        <v>6800</v>
      </c>
      <c r="F15" s="621">
        <v>6800</v>
      </c>
      <c r="G15" s="621">
        <v>6800</v>
      </c>
      <c r="H15" s="622">
        <v>6800</v>
      </c>
      <c r="I15" s="623"/>
    </row>
    <row r="16" spans="1:14" ht="26.25" customHeight="1" x14ac:dyDescent="0.2">
      <c r="A16" s="620" t="s">
        <v>503</v>
      </c>
      <c r="B16" s="621">
        <v>14478</v>
      </c>
      <c r="C16" s="621">
        <v>17827</v>
      </c>
      <c r="D16" s="621">
        <v>15200</v>
      </c>
      <c r="E16" s="621">
        <v>15350</v>
      </c>
      <c r="F16" s="621">
        <v>15800</v>
      </c>
      <c r="G16" s="621">
        <v>16300</v>
      </c>
      <c r="H16" s="622">
        <v>16300</v>
      </c>
      <c r="I16" s="623"/>
    </row>
    <row r="17" spans="1:9" ht="23.25" customHeight="1" x14ac:dyDescent="0.2">
      <c r="A17" s="620" t="s">
        <v>504</v>
      </c>
      <c r="B17" s="621">
        <v>4758</v>
      </c>
      <c r="C17" s="621">
        <v>7968</v>
      </c>
      <c r="D17" s="621">
        <v>8480</v>
      </c>
      <c r="E17" s="621">
        <v>9080</v>
      </c>
      <c r="F17" s="621">
        <v>8880</v>
      </c>
      <c r="G17" s="621">
        <v>9000</v>
      </c>
      <c r="H17" s="622">
        <v>9000</v>
      </c>
      <c r="I17" s="623"/>
    </row>
    <row r="18" spans="1:9" ht="23.25" customHeight="1" x14ac:dyDescent="0.25">
      <c r="A18" s="760" t="s">
        <v>621</v>
      </c>
      <c r="B18" s="621">
        <f t="shared" ref="B18:H18" si="0">SUM(B3+B4+B5+B7+B8+B9+B10+B12+B13+B14+B15+B16)</f>
        <v>657737</v>
      </c>
      <c r="C18" s="621">
        <f t="shared" si="0"/>
        <v>699103</v>
      </c>
      <c r="D18" s="621">
        <f t="shared" si="0"/>
        <v>759183</v>
      </c>
      <c r="E18" s="621">
        <f t="shared" si="0"/>
        <v>850252</v>
      </c>
      <c r="F18" s="621">
        <f t="shared" si="0"/>
        <v>942594</v>
      </c>
      <c r="G18" s="621">
        <f t="shared" si="0"/>
        <v>984110</v>
      </c>
      <c r="H18" s="621">
        <f t="shared" si="0"/>
        <v>1027310</v>
      </c>
      <c r="I18" s="623"/>
    </row>
    <row r="19" spans="1:9" ht="23.25" customHeight="1" x14ac:dyDescent="0.25">
      <c r="A19" s="760" t="s">
        <v>622</v>
      </c>
      <c r="B19" s="621">
        <f t="shared" ref="B19:H19" si="1">SUM(B6+B11+B17)</f>
        <v>93392</v>
      </c>
      <c r="C19" s="621">
        <f t="shared" si="1"/>
        <v>111786</v>
      </c>
      <c r="D19" s="621">
        <f t="shared" si="1"/>
        <v>140040</v>
      </c>
      <c r="E19" s="621">
        <f t="shared" si="1"/>
        <v>146110</v>
      </c>
      <c r="F19" s="621">
        <f t="shared" si="1"/>
        <v>161255</v>
      </c>
      <c r="G19" s="621">
        <f t="shared" si="1"/>
        <v>168800</v>
      </c>
      <c r="H19" s="621">
        <f t="shared" si="1"/>
        <v>175300</v>
      </c>
      <c r="I19" s="623"/>
    </row>
    <row r="20" spans="1:9" ht="24.75" customHeight="1" x14ac:dyDescent="0.25">
      <c r="A20" s="625" t="s">
        <v>78</v>
      </c>
      <c r="B20" s="761">
        <f t="shared" ref="B20:H20" si="2">SUM(B3:B17)</f>
        <v>751129</v>
      </c>
      <c r="C20" s="761">
        <f t="shared" si="2"/>
        <v>810889</v>
      </c>
      <c r="D20" s="761">
        <f t="shared" si="2"/>
        <v>899223</v>
      </c>
      <c r="E20" s="761">
        <f t="shared" si="2"/>
        <v>996362</v>
      </c>
      <c r="F20" s="761">
        <f t="shared" si="2"/>
        <v>1103849</v>
      </c>
      <c r="G20" s="761">
        <f t="shared" si="2"/>
        <v>1152910</v>
      </c>
      <c r="H20" s="762">
        <f t="shared" si="2"/>
        <v>1202610</v>
      </c>
      <c r="I20" s="623"/>
    </row>
    <row r="21" spans="1:9" ht="24.75" customHeight="1" x14ac:dyDescent="0.25">
      <c r="A21" s="626"/>
      <c r="B21" s="627"/>
      <c r="C21" s="627"/>
      <c r="D21" s="627"/>
      <c r="E21" s="627"/>
      <c r="F21" s="627"/>
      <c r="G21" s="627"/>
      <c r="H21" s="628"/>
    </row>
    <row r="22" spans="1:9" ht="15.75" x14ac:dyDescent="0.25">
      <c r="A22" s="629" t="s">
        <v>505</v>
      </c>
      <c r="B22" s="631">
        <v>2016</v>
      </c>
      <c r="C22" s="631">
        <v>2017</v>
      </c>
      <c r="D22" s="632">
        <v>2018</v>
      </c>
      <c r="E22" s="630">
        <v>2018</v>
      </c>
      <c r="F22" s="631">
        <v>2019</v>
      </c>
      <c r="G22" s="630">
        <v>2020</v>
      </c>
      <c r="H22" s="630">
        <v>2021</v>
      </c>
    </row>
    <row r="23" spans="1:9" x14ac:dyDescent="0.2">
      <c r="A23" s="633" t="s">
        <v>506</v>
      </c>
      <c r="B23" s="634" t="s">
        <v>10</v>
      </c>
      <c r="C23" s="634" t="s">
        <v>10</v>
      </c>
      <c r="D23" s="634" t="s">
        <v>11</v>
      </c>
      <c r="E23" s="634" t="s">
        <v>37</v>
      </c>
      <c r="F23" s="634" t="s">
        <v>11</v>
      </c>
      <c r="G23" s="635" t="s">
        <v>11</v>
      </c>
      <c r="H23" s="636" t="s">
        <v>11</v>
      </c>
    </row>
    <row r="24" spans="1:9" x14ac:dyDescent="0.2">
      <c r="A24" s="637" t="s">
        <v>507</v>
      </c>
      <c r="B24" s="639">
        <v>107925</v>
      </c>
      <c r="C24" s="639">
        <v>136717</v>
      </c>
      <c r="D24" s="639">
        <v>172100</v>
      </c>
      <c r="E24" s="638">
        <v>172100</v>
      </c>
      <c r="F24" s="639">
        <v>175600</v>
      </c>
      <c r="G24" s="638">
        <v>185600</v>
      </c>
      <c r="H24" s="638">
        <v>194200</v>
      </c>
    </row>
    <row r="25" spans="1:9" x14ac:dyDescent="0.2">
      <c r="A25" s="637" t="s">
        <v>508</v>
      </c>
      <c r="B25" s="639">
        <v>38095</v>
      </c>
      <c r="C25" s="639">
        <v>48069</v>
      </c>
      <c r="D25" s="639">
        <v>59400</v>
      </c>
      <c r="E25" s="638">
        <v>61900</v>
      </c>
      <c r="F25" s="639">
        <v>64850</v>
      </c>
      <c r="G25" s="638">
        <v>68500</v>
      </c>
      <c r="H25" s="638">
        <v>71700</v>
      </c>
      <c r="I25" s="624"/>
    </row>
    <row r="26" spans="1:9" x14ac:dyDescent="0.2">
      <c r="A26" s="637" t="s">
        <v>509</v>
      </c>
      <c r="B26" s="639">
        <v>45973</v>
      </c>
      <c r="C26" s="639">
        <v>30212</v>
      </c>
      <c r="D26" s="639">
        <v>21130</v>
      </c>
      <c r="E26" s="638">
        <v>27956</v>
      </c>
      <c r="F26" s="639">
        <v>23210</v>
      </c>
      <c r="G26" s="638">
        <v>22960</v>
      </c>
      <c r="H26" s="638">
        <v>23960</v>
      </c>
      <c r="I26" s="624"/>
    </row>
    <row r="27" spans="1:9" x14ac:dyDescent="0.2">
      <c r="A27" s="637" t="s">
        <v>510</v>
      </c>
      <c r="B27" s="639">
        <v>1877</v>
      </c>
      <c r="C27" s="639">
        <v>2166</v>
      </c>
      <c r="D27" s="639">
        <v>2100</v>
      </c>
      <c r="E27" s="638">
        <v>2193</v>
      </c>
      <c r="F27" s="639">
        <v>2100</v>
      </c>
      <c r="G27" s="638">
        <v>2050</v>
      </c>
      <c r="H27" s="638">
        <v>2100</v>
      </c>
    </row>
    <row r="28" spans="1:9" x14ac:dyDescent="0.2">
      <c r="A28" s="633" t="s">
        <v>511</v>
      </c>
      <c r="B28" s="641">
        <f>SUM(B24:B27)</f>
        <v>193870</v>
      </c>
      <c r="C28" s="641">
        <f>SUM(C24:C27)</f>
        <v>217164</v>
      </c>
      <c r="D28" s="641">
        <f t="shared" ref="D28:G28" si="3">SUM(D24:D27)</f>
        <v>254730</v>
      </c>
      <c r="E28" s="640">
        <f t="shared" si="3"/>
        <v>264149</v>
      </c>
      <c r="F28" s="641">
        <f t="shared" si="3"/>
        <v>265760</v>
      </c>
      <c r="G28" s="640">
        <f t="shared" si="3"/>
        <v>279110</v>
      </c>
      <c r="H28" s="640">
        <f>SUM(H24:H27)</f>
        <v>291960</v>
      </c>
      <c r="I28" s="624"/>
    </row>
    <row r="29" spans="1:9" x14ac:dyDescent="0.2">
      <c r="A29" s="633" t="s">
        <v>512</v>
      </c>
      <c r="B29" s="641"/>
      <c r="C29" s="641"/>
      <c r="D29" s="641"/>
      <c r="E29" s="640"/>
      <c r="F29" s="641"/>
      <c r="G29" s="640"/>
      <c r="H29" s="640"/>
    </row>
    <row r="30" spans="1:9" x14ac:dyDescent="0.2">
      <c r="A30" s="637" t="s">
        <v>507</v>
      </c>
      <c r="B30" s="639">
        <v>124191</v>
      </c>
      <c r="C30" s="639">
        <v>141443</v>
      </c>
      <c r="D30" s="638">
        <v>141200</v>
      </c>
      <c r="E30" s="638">
        <v>141280</v>
      </c>
      <c r="F30" s="639">
        <v>168273</v>
      </c>
      <c r="G30" s="638">
        <v>178600</v>
      </c>
      <c r="H30" s="638">
        <v>187500</v>
      </c>
    </row>
    <row r="31" spans="1:9" x14ac:dyDescent="0.2">
      <c r="A31" s="637" t="s">
        <v>508</v>
      </c>
      <c r="B31" s="639">
        <v>43754</v>
      </c>
      <c r="C31" s="639">
        <v>49618</v>
      </c>
      <c r="D31" s="638">
        <v>49700</v>
      </c>
      <c r="E31" s="638">
        <v>52120</v>
      </c>
      <c r="F31" s="639">
        <v>62170</v>
      </c>
      <c r="G31" s="638">
        <v>65900</v>
      </c>
      <c r="H31" s="638">
        <v>69200</v>
      </c>
    </row>
    <row r="32" spans="1:9" x14ac:dyDescent="0.2">
      <c r="A32" s="637" t="s">
        <v>509</v>
      </c>
      <c r="B32" s="639">
        <v>59243</v>
      </c>
      <c r="C32" s="639">
        <v>31345</v>
      </c>
      <c r="D32" s="638">
        <v>20250</v>
      </c>
      <c r="E32" s="638">
        <v>29100</v>
      </c>
      <c r="F32" s="639">
        <v>24500</v>
      </c>
      <c r="G32" s="638">
        <v>21050</v>
      </c>
      <c r="H32" s="638">
        <v>21550</v>
      </c>
    </row>
    <row r="33" spans="1:9" x14ac:dyDescent="0.2">
      <c r="A33" s="637" t="s">
        <v>510</v>
      </c>
      <c r="B33" s="639">
        <v>1999</v>
      </c>
      <c r="C33" s="639">
        <v>1518</v>
      </c>
      <c r="D33" s="638">
        <v>2100</v>
      </c>
      <c r="E33" s="638">
        <v>1900</v>
      </c>
      <c r="F33" s="639">
        <v>2100</v>
      </c>
      <c r="G33" s="638">
        <v>2050</v>
      </c>
      <c r="H33" s="638">
        <v>2000</v>
      </c>
    </row>
    <row r="34" spans="1:9" x14ac:dyDescent="0.2">
      <c r="A34" s="633" t="s">
        <v>511</v>
      </c>
      <c r="B34" s="641">
        <f>SUM(B30:B33)</f>
        <v>229187</v>
      </c>
      <c r="C34" s="641">
        <f>SUM(C30:C33)</f>
        <v>223924</v>
      </c>
      <c r="D34" s="641">
        <f t="shared" ref="D34:G34" si="4">SUM(D30:D33)</f>
        <v>213250</v>
      </c>
      <c r="E34" s="640">
        <f t="shared" si="4"/>
        <v>224400</v>
      </c>
      <c r="F34" s="641">
        <f t="shared" si="4"/>
        <v>257043</v>
      </c>
      <c r="G34" s="640">
        <f t="shared" si="4"/>
        <v>267600</v>
      </c>
      <c r="H34" s="640">
        <f>SUM(H30:H33)</f>
        <v>280250</v>
      </c>
    </row>
    <row r="35" spans="1:9" x14ac:dyDescent="0.2">
      <c r="A35" s="633" t="s">
        <v>513</v>
      </c>
      <c r="B35" s="639"/>
      <c r="C35" s="639"/>
      <c r="D35" s="642"/>
      <c r="E35" s="638"/>
      <c r="F35" s="639"/>
      <c r="G35" s="638"/>
      <c r="H35" s="638"/>
    </row>
    <row r="36" spans="1:9" x14ac:dyDescent="0.2">
      <c r="A36" s="637" t="s">
        <v>507</v>
      </c>
      <c r="B36" s="638">
        <v>81461</v>
      </c>
      <c r="C36" s="639">
        <v>91515</v>
      </c>
      <c r="D36" s="639">
        <v>111600</v>
      </c>
      <c r="E36" s="638">
        <v>113800</v>
      </c>
      <c r="F36" s="639">
        <v>127000</v>
      </c>
      <c r="G36" s="638">
        <v>133350</v>
      </c>
      <c r="H36" s="638">
        <v>140000</v>
      </c>
    </row>
    <row r="37" spans="1:9" x14ac:dyDescent="0.2">
      <c r="A37" s="637" t="s">
        <v>508</v>
      </c>
      <c r="B37" s="638">
        <v>28125</v>
      </c>
      <c r="C37" s="639">
        <v>31891</v>
      </c>
      <c r="D37" s="639">
        <v>39100</v>
      </c>
      <c r="E37" s="638">
        <v>40900</v>
      </c>
      <c r="F37" s="639">
        <v>46000</v>
      </c>
      <c r="G37" s="638">
        <v>48300</v>
      </c>
      <c r="H37" s="638">
        <v>50700</v>
      </c>
    </row>
    <row r="38" spans="1:9" x14ac:dyDescent="0.2">
      <c r="A38" s="637" t="s">
        <v>509</v>
      </c>
      <c r="B38" s="638">
        <v>16376</v>
      </c>
      <c r="C38" s="639">
        <v>22192</v>
      </c>
      <c r="D38" s="639">
        <v>19900</v>
      </c>
      <c r="E38" s="638">
        <v>21173</v>
      </c>
      <c r="F38" s="639">
        <v>21990</v>
      </c>
      <c r="G38" s="638">
        <v>23250</v>
      </c>
      <c r="H38" s="638">
        <v>24100</v>
      </c>
      <c r="I38" s="624"/>
    </row>
    <row r="39" spans="1:9" x14ac:dyDescent="0.2">
      <c r="A39" s="637" t="s">
        <v>510</v>
      </c>
      <c r="B39" s="638">
        <v>270</v>
      </c>
      <c r="C39" s="639">
        <v>440</v>
      </c>
      <c r="D39" s="639">
        <v>600</v>
      </c>
      <c r="E39" s="638">
        <v>2327</v>
      </c>
      <c r="F39" s="639">
        <v>500</v>
      </c>
      <c r="G39" s="638">
        <v>500</v>
      </c>
      <c r="H39" s="638">
        <v>500</v>
      </c>
    </row>
    <row r="40" spans="1:9" x14ac:dyDescent="0.2">
      <c r="A40" s="633" t="s">
        <v>268</v>
      </c>
      <c r="B40" s="640">
        <f>SUM(B36:B39)</f>
        <v>126232</v>
      </c>
      <c r="C40" s="640">
        <f>SUM(C36:C39)</f>
        <v>146038</v>
      </c>
      <c r="D40" s="640">
        <f t="shared" ref="D40:G40" si="5">SUM(D36:D39)</f>
        <v>171200</v>
      </c>
      <c r="E40" s="640">
        <f t="shared" si="5"/>
        <v>178200</v>
      </c>
      <c r="F40" s="641">
        <f t="shared" si="5"/>
        <v>195490</v>
      </c>
      <c r="G40" s="640">
        <f t="shared" si="5"/>
        <v>205400</v>
      </c>
      <c r="H40" s="640">
        <f>SUM(H36:H39)</f>
        <v>215300</v>
      </c>
    </row>
    <row r="41" spans="1:9" x14ac:dyDescent="0.2">
      <c r="A41" s="633" t="s">
        <v>514</v>
      </c>
      <c r="B41" s="639"/>
      <c r="C41" s="639"/>
      <c r="D41" s="642"/>
      <c r="E41" s="638"/>
      <c r="F41" s="639"/>
      <c r="G41" s="638"/>
      <c r="H41" s="638"/>
    </row>
    <row r="42" spans="1:9" x14ac:dyDescent="0.2">
      <c r="A42" s="637" t="s">
        <v>507</v>
      </c>
      <c r="B42" s="639">
        <v>15424</v>
      </c>
      <c r="C42" s="639">
        <v>20806</v>
      </c>
      <c r="D42" s="638">
        <v>23850</v>
      </c>
      <c r="E42" s="638">
        <v>24150</v>
      </c>
      <c r="F42" s="639">
        <v>35500</v>
      </c>
      <c r="G42" s="638">
        <v>37000</v>
      </c>
      <c r="H42" s="638">
        <v>39000</v>
      </c>
    </row>
    <row r="43" spans="1:9" x14ac:dyDescent="0.2">
      <c r="A43" s="637" t="s">
        <v>508</v>
      </c>
      <c r="B43" s="639">
        <v>5467</v>
      </c>
      <c r="C43" s="639">
        <v>7351</v>
      </c>
      <c r="D43" s="638">
        <v>8400</v>
      </c>
      <c r="E43" s="638">
        <v>9300</v>
      </c>
      <c r="F43" s="639">
        <v>13000</v>
      </c>
      <c r="G43" s="638">
        <v>13700</v>
      </c>
      <c r="H43" s="638">
        <v>14400</v>
      </c>
    </row>
    <row r="44" spans="1:9" x14ac:dyDescent="0.2">
      <c r="A44" s="637" t="s">
        <v>509</v>
      </c>
      <c r="B44" s="639">
        <v>4081</v>
      </c>
      <c r="C44" s="639">
        <v>4153</v>
      </c>
      <c r="D44" s="638">
        <v>2774</v>
      </c>
      <c r="E44" s="638">
        <v>3074</v>
      </c>
      <c r="F44" s="639">
        <v>3748</v>
      </c>
      <c r="G44" s="638">
        <v>3900</v>
      </c>
      <c r="H44" s="638">
        <v>3900</v>
      </c>
    </row>
    <row r="45" spans="1:9" x14ac:dyDescent="0.2">
      <c r="A45" s="637" t="s">
        <v>510</v>
      </c>
      <c r="B45" s="639">
        <v>0</v>
      </c>
      <c r="C45" s="639">
        <v>162</v>
      </c>
      <c r="D45" s="638">
        <v>200</v>
      </c>
      <c r="E45" s="638">
        <v>200</v>
      </c>
      <c r="F45" s="639">
        <v>400</v>
      </c>
      <c r="G45" s="638">
        <v>500</v>
      </c>
      <c r="H45" s="638">
        <v>500</v>
      </c>
    </row>
    <row r="46" spans="1:9" x14ac:dyDescent="0.2">
      <c r="A46" s="633" t="s">
        <v>268</v>
      </c>
      <c r="B46" s="641">
        <f>SUM(B42:B45)</f>
        <v>24972</v>
      </c>
      <c r="C46" s="641">
        <f>SUM(C42:C45)</f>
        <v>32472</v>
      </c>
      <c r="D46" s="641">
        <f t="shared" ref="D46:G46" si="6">SUM(D42:D45)</f>
        <v>35224</v>
      </c>
      <c r="E46" s="640">
        <f t="shared" si="6"/>
        <v>36724</v>
      </c>
      <c r="F46" s="641">
        <f t="shared" si="6"/>
        <v>52648</v>
      </c>
      <c r="G46" s="640">
        <f t="shared" si="6"/>
        <v>55100</v>
      </c>
      <c r="H46" s="640">
        <f>SUM(H42:H45)</f>
        <v>57800</v>
      </c>
    </row>
    <row r="47" spans="1:9" x14ac:dyDescent="0.2">
      <c r="A47" s="633" t="s">
        <v>515</v>
      </c>
      <c r="B47" s="639"/>
      <c r="C47" s="639"/>
      <c r="D47" s="642"/>
      <c r="E47" s="638"/>
      <c r="F47" s="639"/>
      <c r="G47" s="638"/>
      <c r="H47" s="638"/>
    </row>
    <row r="48" spans="1:9" x14ac:dyDescent="0.2">
      <c r="A48" s="637" t="s">
        <v>507</v>
      </c>
      <c r="B48" s="639">
        <v>21851</v>
      </c>
      <c r="C48" s="639">
        <v>25227</v>
      </c>
      <c r="D48" s="638">
        <v>32100</v>
      </c>
      <c r="E48" s="638">
        <v>32100</v>
      </c>
      <c r="F48" s="639">
        <v>43400</v>
      </c>
      <c r="G48" s="638">
        <v>45500</v>
      </c>
      <c r="H48" s="638">
        <v>47800</v>
      </c>
    </row>
    <row r="49" spans="1:9" x14ac:dyDescent="0.2">
      <c r="A49" s="637" t="s">
        <v>508</v>
      </c>
      <c r="B49" s="639">
        <v>7779</v>
      </c>
      <c r="C49" s="639">
        <v>8838</v>
      </c>
      <c r="D49" s="638">
        <v>11300</v>
      </c>
      <c r="E49" s="638">
        <v>11300</v>
      </c>
      <c r="F49" s="639">
        <v>16000</v>
      </c>
      <c r="G49" s="638">
        <v>16800</v>
      </c>
      <c r="H49" s="638">
        <v>17600</v>
      </c>
    </row>
    <row r="50" spans="1:9" x14ac:dyDescent="0.2">
      <c r="A50" s="637" t="s">
        <v>509</v>
      </c>
      <c r="B50" s="639">
        <v>15753</v>
      </c>
      <c r="C50" s="639">
        <v>15770</v>
      </c>
      <c r="D50" s="638">
        <v>13029</v>
      </c>
      <c r="E50" s="638">
        <v>55029</v>
      </c>
      <c r="F50" s="639">
        <v>56795</v>
      </c>
      <c r="G50" s="638">
        <v>57100</v>
      </c>
      <c r="H50" s="638">
        <v>57500</v>
      </c>
    </row>
    <row r="51" spans="1:9" x14ac:dyDescent="0.2">
      <c r="A51" s="637" t="s">
        <v>510</v>
      </c>
      <c r="B51" s="639">
        <v>221</v>
      </c>
      <c r="C51" s="639">
        <v>35</v>
      </c>
      <c r="D51" s="638">
        <v>200</v>
      </c>
      <c r="E51" s="638">
        <v>200</v>
      </c>
      <c r="F51" s="639">
        <v>200</v>
      </c>
      <c r="G51" s="638">
        <v>300</v>
      </c>
      <c r="H51" s="638">
        <v>300</v>
      </c>
    </row>
    <row r="52" spans="1:9" x14ac:dyDescent="0.2">
      <c r="A52" s="633" t="s">
        <v>268</v>
      </c>
      <c r="B52" s="641">
        <f>SUM(B48:B51)</f>
        <v>45604</v>
      </c>
      <c r="C52" s="641">
        <f>SUM(C48:C51)</f>
        <v>49870</v>
      </c>
      <c r="D52" s="641">
        <f t="shared" ref="D52:G52" si="7">SUM(D48:D51)</f>
        <v>56629</v>
      </c>
      <c r="E52" s="640">
        <f t="shared" si="7"/>
        <v>98629</v>
      </c>
      <c r="F52" s="641">
        <f t="shared" si="7"/>
        <v>116395</v>
      </c>
      <c r="G52" s="640">
        <f t="shared" si="7"/>
        <v>119700</v>
      </c>
      <c r="H52" s="640">
        <f>SUM(H48:H51)</f>
        <v>123200</v>
      </c>
    </row>
    <row r="53" spans="1:9" x14ac:dyDescent="0.2">
      <c r="A53" s="633" t="s">
        <v>516</v>
      </c>
      <c r="B53" s="639"/>
      <c r="C53" s="639"/>
      <c r="D53" s="642"/>
      <c r="E53" s="638"/>
      <c r="F53" s="639"/>
      <c r="G53" s="638"/>
      <c r="H53" s="638"/>
    </row>
    <row r="54" spans="1:9" x14ac:dyDescent="0.2">
      <c r="A54" s="637" t="s">
        <v>507</v>
      </c>
      <c r="B54" s="639">
        <v>13951</v>
      </c>
      <c r="C54" s="639">
        <v>15561</v>
      </c>
      <c r="D54" s="638">
        <v>17700</v>
      </c>
      <c r="E54" s="638">
        <v>16700</v>
      </c>
      <c r="F54" s="639">
        <v>21800</v>
      </c>
      <c r="G54" s="638">
        <v>22500</v>
      </c>
      <c r="H54" s="638">
        <v>23200</v>
      </c>
    </row>
    <row r="55" spans="1:9" x14ac:dyDescent="0.2">
      <c r="A55" s="637" t="s">
        <v>508</v>
      </c>
      <c r="B55" s="639">
        <v>4964</v>
      </c>
      <c r="C55" s="639">
        <v>5484</v>
      </c>
      <c r="D55" s="638">
        <v>6250</v>
      </c>
      <c r="E55" s="638">
        <v>6250</v>
      </c>
      <c r="F55" s="639">
        <v>8000</v>
      </c>
      <c r="G55" s="638">
        <v>8300</v>
      </c>
      <c r="H55" s="638">
        <v>8600</v>
      </c>
    </row>
    <row r="56" spans="1:9" x14ac:dyDescent="0.2">
      <c r="A56" s="637" t="s">
        <v>509</v>
      </c>
      <c r="B56" s="639">
        <v>6861</v>
      </c>
      <c r="C56" s="639">
        <v>6497</v>
      </c>
      <c r="D56" s="638">
        <v>4100</v>
      </c>
      <c r="E56" s="638">
        <v>25100</v>
      </c>
      <c r="F56" s="639">
        <v>25358</v>
      </c>
      <c r="G56" s="638">
        <v>26250</v>
      </c>
      <c r="H56" s="638">
        <v>26850</v>
      </c>
    </row>
    <row r="57" spans="1:9" x14ac:dyDescent="0.2">
      <c r="A57" s="637" t="s">
        <v>510</v>
      </c>
      <c r="B57" s="639">
        <v>65</v>
      </c>
      <c r="C57" s="639">
        <v>0</v>
      </c>
      <c r="D57" s="638">
        <v>100</v>
      </c>
      <c r="E57" s="638">
        <v>100</v>
      </c>
      <c r="F57" s="639">
        <v>100</v>
      </c>
      <c r="G57" s="638">
        <v>150</v>
      </c>
      <c r="H57" s="638">
        <v>150</v>
      </c>
    </row>
    <row r="58" spans="1:9" x14ac:dyDescent="0.2">
      <c r="A58" s="633" t="s">
        <v>268</v>
      </c>
      <c r="B58" s="641">
        <f>SUM(B54:B57)</f>
        <v>25841</v>
      </c>
      <c r="C58" s="641">
        <f>SUM(C54:C57)</f>
        <v>27542</v>
      </c>
      <c r="D58" s="641">
        <f t="shared" ref="D58:G58" si="8">SUM(D54:D57)</f>
        <v>28150</v>
      </c>
      <c r="E58" s="640">
        <f t="shared" si="8"/>
        <v>48150</v>
      </c>
      <c r="F58" s="641">
        <f t="shared" si="8"/>
        <v>55258</v>
      </c>
      <c r="G58" s="640">
        <f t="shared" si="8"/>
        <v>57200</v>
      </c>
      <c r="H58" s="640">
        <f>SUM(H54:H57)</f>
        <v>58800</v>
      </c>
    </row>
    <row r="59" spans="1:9" x14ac:dyDescent="0.2">
      <c r="A59" s="633" t="s">
        <v>623</v>
      </c>
      <c r="B59" s="641">
        <f t="shared" ref="B59:H59" si="9">SUM(B28+B34+B40+B46+B52+B58)</f>
        <v>645706</v>
      </c>
      <c r="C59" s="641">
        <f t="shared" si="9"/>
        <v>697010</v>
      </c>
      <c r="D59" s="641">
        <f t="shared" si="9"/>
        <v>759183</v>
      </c>
      <c r="E59" s="640">
        <f t="shared" si="9"/>
        <v>850252</v>
      </c>
      <c r="F59" s="641">
        <f t="shared" si="9"/>
        <v>942594</v>
      </c>
      <c r="G59" s="640">
        <f t="shared" si="9"/>
        <v>984110</v>
      </c>
      <c r="H59" s="640">
        <f t="shared" si="9"/>
        <v>1027310</v>
      </c>
    </row>
    <row r="60" spans="1:9" x14ac:dyDescent="0.2">
      <c r="A60" s="633" t="s">
        <v>517</v>
      </c>
      <c r="B60" s="643"/>
      <c r="C60" s="643"/>
      <c r="D60" s="644"/>
      <c r="E60" s="643"/>
      <c r="F60" s="643"/>
      <c r="G60" s="643"/>
      <c r="H60" s="645"/>
      <c r="I60" s="624" t="s">
        <v>518</v>
      </c>
    </row>
    <row r="61" spans="1:9" x14ac:dyDescent="0.2">
      <c r="A61" s="637" t="s">
        <v>507</v>
      </c>
      <c r="B61" s="639">
        <v>56973</v>
      </c>
      <c r="C61" s="639">
        <v>70286</v>
      </c>
      <c r="D61" s="638">
        <v>91350</v>
      </c>
      <c r="E61" s="638">
        <v>95670</v>
      </c>
      <c r="F61" s="639">
        <v>109200</v>
      </c>
      <c r="G61" s="638">
        <v>114400</v>
      </c>
      <c r="H61" s="638">
        <v>119800</v>
      </c>
    </row>
    <row r="62" spans="1:9" x14ac:dyDescent="0.2">
      <c r="A62" s="637" t="s">
        <v>508</v>
      </c>
      <c r="B62" s="639">
        <v>19704</v>
      </c>
      <c r="C62" s="639">
        <v>24217</v>
      </c>
      <c r="D62" s="638">
        <v>32190</v>
      </c>
      <c r="E62" s="638">
        <v>33340</v>
      </c>
      <c r="F62" s="639">
        <v>38180</v>
      </c>
      <c r="G62" s="638">
        <v>40000</v>
      </c>
      <c r="H62" s="638">
        <v>41800</v>
      </c>
    </row>
    <row r="63" spans="1:9" x14ac:dyDescent="0.2">
      <c r="A63" s="637" t="s">
        <v>509</v>
      </c>
      <c r="B63" s="639">
        <v>16335</v>
      </c>
      <c r="C63" s="639">
        <v>17094</v>
      </c>
      <c r="D63" s="638">
        <v>16200</v>
      </c>
      <c r="E63" s="638">
        <v>16800</v>
      </c>
      <c r="F63" s="639">
        <v>13575</v>
      </c>
      <c r="G63" s="638">
        <v>14000</v>
      </c>
      <c r="H63" s="638">
        <v>13400</v>
      </c>
    </row>
    <row r="64" spans="1:9" x14ac:dyDescent="0.2">
      <c r="A64" s="637" t="s">
        <v>510</v>
      </c>
      <c r="B64" s="639">
        <v>380</v>
      </c>
      <c r="C64" s="639">
        <v>189</v>
      </c>
      <c r="D64" s="638">
        <v>300</v>
      </c>
      <c r="E64" s="638">
        <v>300</v>
      </c>
      <c r="F64" s="639">
        <v>300</v>
      </c>
      <c r="G64" s="638">
        <v>400</v>
      </c>
      <c r="H64" s="638">
        <v>300</v>
      </c>
    </row>
    <row r="65" spans="1:8" x14ac:dyDescent="0.2">
      <c r="A65" s="633" t="s">
        <v>624</v>
      </c>
      <c r="B65" s="641">
        <f t="shared" ref="B65:H65" si="10">SUM(B61:B64)</f>
        <v>93392</v>
      </c>
      <c r="C65" s="641">
        <f>SUM(C61:C64)</f>
        <v>111786</v>
      </c>
      <c r="D65" s="641">
        <f t="shared" si="10"/>
        <v>140040</v>
      </c>
      <c r="E65" s="640">
        <f t="shared" si="10"/>
        <v>146110</v>
      </c>
      <c r="F65" s="641">
        <f t="shared" si="10"/>
        <v>161255</v>
      </c>
      <c r="G65" s="640">
        <f t="shared" si="10"/>
        <v>168800</v>
      </c>
      <c r="H65" s="640">
        <f t="shared" si="10"/>
        <v>175300</v>
      </c>
    </row>
    <row r="66" spans="1:8" ht="15" x14ac:dyDescent="0.25">
      <c r="A66" s="646" t="s">
        <v>519</v>
      </c>
      <c r="B66" s="641">
        <f t="shared" ref="B66:G66" si="11">SUM(B65+B58+B52+B46+B40+B34+B28)</f>
        <v>739098</v>
      </c>
      <c r="C66" s="641">
        <f t="shared" si="11"/>
        <v>808796</v>
      </c>
      <c r="D66" s="641">
        <f t="shared" si="11"/>
        <v>899223</v>
      </c>
      <c r="E66" s="640">
        <f t="shared" si="11"/>
        <v>996362</v>
      </c>
      <c r="F66" s="641">
        <f t="shared" si="11"/>
        <v>1103849</v>
      </c>
      <c r="G66" s="640">
        <f t="shared" si="11"/>
        <v>1152910</v>
      </c>
      <c r="H66" s="640">
        <f>SUM(H28+H34+H40+H46+H52+H58+H65)</f>
        <v>1202610</v>
      </c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P81"/>
  <sheetViews>
    <sheetView topLeftCell="A7" workbookViewId="0">
      <selection activeCell="J25" sqref="J25"/>
    </sheetView>
  </sheetViews>
  <sheetFormatPr defaultRowHeight="12.75" x14ac:dyDescent="0.2"/>
  <cols>
    <col min="1" max="1" width="0.28515625" customWidth="1"/>
    <col min="2" max="2" width="25.7109375" customWidth="1"/>
    <col min="3" max="4" width="7.42578125" customWidth="1"/>
    <col min="5" max="5" width="9" customWidth="1"/>
    <col min="6" max="7" width="11.7109375" style="675" customWidth="1"/>
    <col min="8" max="11" width="11.7109375" customWidth="1"/>
    <col min="12" max="12" width="14" hidden="1" customWidth="1"/>
    <col min="13" max="13" width="12.7109375" customWidth="1"/>
    <col min="14" max="14" width="11.140625" style="7" customWidth="1"/>
    <col min="15" max="15" width="11.5703125" style="7" customWidth="1"/>
    <col min="16" max="16" width="12.5703125" style="7" customWidth="1"/>
  </cols>
  <sheetData>
    <row r="1" spans="2:16" ht="15.75" x14ac:dyDescent="0.25">
      <c r="B1" s="647" t="s">
        <v>520</v>
      </c>
      <c r="C1" s="647"/>
      <c r="D1" s="647"/>
      <c r="E1" s="647"/>
      <c r="F1" s="648"/>
      <c r="G1" s="648"/>
      <c r="H1" s="649"/>
      <c r="I1" s="649"/>
      <c r="J1" s="649"/>
      <c r="K1" s="649"/>
      <c r="L1" s="649"/>
    </row>
    <row r="2" spans="2:16" x14ac:dyDescent="0.2">
      <c r="B2" s="650" t="s">
        <v>521</v>
      </c>
      <c r="C2" s="650"/>
      <c r="D2" s="650"/>
      <c r="E2" s="650"/>
      <c r="F2" s="651"/>
      <c r="G2" s="651"/>
      <c r="H2" s="652"/>
      <c r="I2" s="652"/>
      <c r="J2" s="652"/>
      <c r="K2" s="653"/>
      <c r="L2" s="653"/>
    </row>
    <row r="3" spans="2:16" ht="14.25" x14ac:dyDescent="0.2">
      <c r="B3" s="654"/>
      <c r="C3" s="654"/>
      <c r="D3" s="654"/>
      <c r="E3" s="654"/>
      <c r="F3" s="655"/>
      <c r="G3" s="655"/>
      <c r="H3" s="656"/>
      <c r="I3" s="656"/>
      <c r="J3" s="656"/>
      <c r="K3" s="656"/>
      <c r="L3" s="649"/>
    </row>
    <row r="4" spans="2:16" x14ac:dyDescent="0.2">
      <c r="B4" s="649"/>
      <c r="C4" s="649"/>
      <c r="D4" s="649"/>
      <c r="E4" s="649"/>
      <c r="F4" s="657"/>
      <c r="G4" s="657"/>
      <c r="H4" s="649"/>
      <c r="I4" s="649"/>
      <c r="J4" s="649"/>
      <c r="K4" s="649"/>
      <c r="L4" s="649"/>
    </row>
    <row r="5" spans="2:16" ht="15.75" x14ac:dyDescent="0.25">
      <c r="B5" s="658" t="s">
        <v>522</v>
      </c>
      <c r="C5" s="659"/>
      <c r="D5" s="659"/>
      <c r="E5" s="659"/>
      <c r="F5" s="660"/>
      <c r="G5" s="660"/>
      <c r="H5" s="659"/>
      <c r="I5" s="659"/>
      <c r="J5" s="659"/>
      <c r="K5" s="661"/>
      <c r="L5" s="649"/>
      <c r="M5" s="661"/>
    </row>
    <row r="6" spans="2:16" x14ac:dyDescent="0.2">
      <c r="B6" s="637"/>
      <c r="C6" s="662" t="s">
        <v>523</v>
      </c>
      <c r="D6" s="662"/>
      <c r="E6" s="663" t="s">
        <v>4</v>
      </c>
      <c r="F6" s="632" t="s">
        <v>5</v>
      </c>
      <c r="G6" s="632" t="s">
        <v>6</v>
      </c>
      <c r="H6" s="632" t="s">
        <v>7</v>
      </c>
      <c r="I6" s="632" t="s">
        <v>7</v>
      </c>
      <c r="J6" s="643" t="s">
        <v>269</v>
      </c>
      <c r="K6" s="643" t="s">
        <v>277</v>
      </c>
      <c r="L6" s="664"/>
      <c r="M6" s="643" t="s">
        <v>281</v>
      </c>
      <c r="N6" s="665"/>
      <c r="O6" s="666"/>
      <c r="P6" s="666"/>
    </row>
    <row r="7" spans="2:16" x14ac:dyDescent="0.2">
      <c r="B7" s="637"/>
      <c r="C7" s="662"/>
      <c r="D7" s="662"/>
      <c r="E7" s="663" t="s">
        <v>10</v>
      </c>
      <c r="F7" s="632" t="s">
        <v>524</v>
      </c>
      <c r="G7" s="632" t="s">
        <v>524</v>
      </c>
      <c r="H7" s="632" t="s">
        <v>11</v>
      </c>
      <c r="I7" s="632" t="s">
        <v>37</v>
      </c>
      <c r="J7" s="643" t="s">
        <v>11</v>
      </c>
      <c r="K7" s="643" t="s">
        <v>11</v>
      </c>
      <c r="L7" s="664"/>
      <c r="M7" s="643" t="s">
        <v>11</v>
      </c>
      <c r="N7" s="665"/>
      <c r="O7" s="666"/>
      <c r="P7" s="666"/>
    </row>
    <row r="8" spans="2:16" x14ac:dyDescent="0.2">
      <c r="B8" s="667" t="s">
        <v>525</v>
      </c>
      <c r="C8" s="668">
        <v>312012</v>
      </c>
      <c r="D8" s="668"/>
      <c r="E8" s="669">
        <v>0</v>
      </c>
      <c r="F8" s="670">
        <v>115200</v>
      </c>
      <c r="G8" s="671">
        <v>115200</v>
      </c>
      <c r="H8" s="670">
        <v>147465</v>
      </c>
      <c r="I8" s="670">
        <v>149814</v>
      </c>
      <c r="J8" s="670">
        <v>201600</v>
      </c>
      <c r="K8" s="672">
        <v>201600</v>
      </c>
      <c r="L8" s="664"/>
      <c r="M8" s="672">
        <v>201600</v>
      </c>
      <c r="N8" s="665"/>
      <c r="O8" s="666"/>
      <c r="P8" s="666"/>
    </row>
    <row r="9" spans="2:16" s="675" customFormat="1" x14ac:dyDescent="0.2">
      <c r="B9" s="667" t="s">
        <v>526</v>
      </c>
      <c r="C9" s="668">
        <v>312012</v>
      </c>
      <c r="D9" s="668"/>
      <c r="E9" s="669">
        <v>0</v>
      </c>
      <c r="F9" s="670"/>
      <c r="G9" s="671">
        <v>470</v>
      </c>
      <c r="H9" s="670"/>
      <c r="I9" s="670"/>
      <c r="J9" s="670"/>
      <c r="K9" s="672"/>
      <c r="L9" s="673"/>
      <c r="M9" s="672"/>
      <c r="N9" s="674"/>
      <c r="O9" s="674"/>
      <c r="P9" s="674"/>
    </row>
    <row r="10" spans="2:16" s="675" customFormat="1" x14ac:dyDescent="0.2">
      <c r="B10" s="667" t="s">
        <v>527</v>
      </c>
      <c r="C10" s="668">
        <v>453</v>
      </c>
      <c r="D10" s="668" t="s">
        <v>528</v>
      </c>
      <c r="E10" s="669"/>
      <c r="F10" s="670"/>
      <c r="G10" s="671"/>
      <c r="H10" s="670"/>
      <c r="I10" s="670">
        <v>346</v>
      </c>
      <c r="J10" s="670"/>
      <c r="K10" s="672"/>
      <c r="L10" s="676"/>
      <c r="M10" s="672"/>
      <c r="N10" s="674"/>
      <c r="O10" s="674"/>
      <c r="P10" s="674"/>
    </row>
    <row r="11" spans="2:16" s="675" customFormat="1" x14ac:dyDescent="0.2">
      <c r="B11" s="667" t="s">
        <v>529</v>
      </c>
      <c r="C11" s="668">
        <v>311</v>
      </c>
      <c r="D11" s="677" t="s">
        <v>528</v>
      </c>
      <c r="E11" s="669"/>
      <c r="F11" s="670">
        <v>450</v>
      </c>
      <c r="G11" s="671">
        <v>2627.04</v>
      </c>
      <c r="H11" s="670"/>
      <c r="I11" s="670">
        <v>1553</v>
      </c>
      <c r="J11" s="670"/>
      <c r="K11" s="672"/>
      <c r="L11" s="676"/>
      <c r="M11" s="672"/>
      <c r="N11" s="674"/>
      <c r="O11" s="674"/>
      <c r="P11" s="674"/>
    </row>
    <row r="12" spans="2:16" x14ac:dyDescent="0.2">
      <c r="B12" s="678" t="s">
        <v>530</v>
      </c>
      <c r="C12" s="662">
        <v>223001</v>
      </c>
      <c r="D12" s="662"/>
      <c r="E12" s="669">
        <v>0</v>
      </c>
      <c r="F12" s="671">
        <v>63745</v>
      </c>
      <c r="G12" s="671">
        <v>95520.1</v>
      </c>
      <c r="H12" s="671">
        <v>115200</v>
      </c>
      <c r="I12" s="671">
        <v>126160</v>
      </c>
      <c r="J12" s="671">
        <v>146000</v>
      </c>
      <c r="K12" s="679">
        <v>146000</v>
      </c>
      <c r="L12" s="680"/>
      <c r="M12" s="679">
        <v>146000</v>
      </c>
      <c r="N12" s="681"/>
      <c r="O12" s="681"/>
      <c r="P12" s="681"/>
    </row>
    <row r="13" spans="2:16" x14ac:dyDescent="0.2">
      <c r="B13" s="678" t="s">
        <v>531</v>
      </c>
      <c r="C13" s="662">
        <v>223003</v>
      </c>
      <c r="D13" s="662"/>
      <c r="E13" s="669">
        <v>0</v>
      </c>
      <c r="F13" s="671">
        <v>61895</v>
      </c>
      <c r="G13" s="682">
        <v>69423.570000000007</v>
      </c>
      <c r="H13" s="682">
        <v>70000</v>
      </c>
      <c r="I13" s="682">
        <v>76140</v>
      </c>
      <c r="J13" s="683">
        <v>90000</v>
      </c>
      <c r="K13" s="683">
        <v>90000</v>
      </c>
      <c r="L13" s="684"/>
      <c r="M13" s="683">
        <v>90000</v>
      </c>
      <c r="N13" s="681"/>
      <c r="O13" s="681"/>
      <c r="P13" s="681"/>
    </row>
    <row r="14" spans="2:16" x14ac:dyDescent="0.2">
      <c r="B14" s="678" t="s">
        <v>532</v>
      </c>
      <c r="C14" s="662">
        <v>292017</v>
      </c>
      <c r="D14" s="662">
        <v>41</v>
      </c>
      <c r="E14" s="669"/>
      <c r="F14" s="671"/>
      <c r="G14" s="682">
        <v>996.41</v>
      </c>
      <c r="H14" s="682"/>
      <c r="I14" s="682">
        <v>1024</v>
      </c>
      <c r="J14" s="683"/>
      <c r="K14" s="683"/>
      <c r="L14" s="684"/>
      <c r="M14" s="683"/>
      <c r="N14" s="681"/>
      <c r="O14" s="681"/>
      <c r="P14" s="681"/>
    </row>
    <row r="15" spans="2:16" x14ac:dyDescent="0.2">
      <c r="B15" s="678" t="s">
        <v>533</v>
      </c>
      <c r="C15" s="662">
        <v>292006</v>
      </c>
      <c r="D15" s="662" t="s">
        <v>534</v>
      </c>
      <c r="E15" s="669">
        <v>0</v>
      </c>
      <c r="F15" s="671">
        <v>0</v>
      </c>
      <c r="G15" s="682">
        <v>82.62</v>
      </c>
      <c r="H15" s="682">
        <v>0</v>
      </c>
      <c r="I15" s="682">
        <v>0</v>
      </c>
      <c r="J15" s="683">
        <v>0</v>
      </c>
      <c r="K15" s="683">
        <v>0</v>
      </c>
      <c r="L15" s="684"/>
      <c r="M15" s="683">
        <v>0</v>
      </c>
      <c r="N15" s="681"/>
      <c r="O15" s="681"/>
      <c r="P15" s="681"/>
    </row>
    <row r="16" spans="2:16" x14ac:dyDescent="0.2">
      <c r="B16" s="678" t="s">
        <v>535</v>
      </c>
      <c r="C16" s="662">
        <v>312011</v>
      </c>
      <c r="D16" s="662" t="s">
        <v>536</v>
      </c>
      <c r="E16" s="669"/>
      <c r="F16" s="671"/>
      <c r="G16" s="682">
        <v>255</v>
      </c>
      <c r="H16" s="682"/>
      <c r="I16" s="682">
        <v>787</v>
      </c>
      <c r="J16" s="683"/>
      <c r="K16" s="683"/>
      <c r="L16" s="684"/>
      <c r="M16" s="683"/>
      <c r="N16" s="681"/>
      <c r="O16" s="681"/>
      <c r="P16" s="681"/>
    </row>
    <row r="17" spans="2:16" x14ac:dyDescent="0.2">
      <c r="B17" s="678" t="s">
        <v>537</v>
      </c>
      <c r="C17" s="662">
        <v>312011</v>
      </c>
      <c r="D17" s="662" t="s">
        <v>538</v>
      </c>
      <c r="E17" s="669"/>
      <c r="F17" s="671"/>
      <c r="G17" s="682">
        <v>2077.35</v>
      </c>
      <c r="H17" s="682"/>
      <c r="I17" s="682"/>
      <c r="J17" s="683"/>
      <c r="K17" s="683"/>
      <c r="L17" s="684"/>
      <c r="M17" s="683"/>
      <c r="N17" s="681"/>
      <c r="O17" s="681"/>
      <c r="P17" s="681"/>
    </row>
    <row r="18" spans="2:16" x14ac:dyDescent="0.2">
      <c r="B18" s="685" t="s">
        <v>539</v>
      </c>
      <c r="C18" s="686"/>
      <c r="D18" s="686"/>
      <c r="E18" s="687">
        <v>0</v>
      </c>
      <c r="F18" s="688">
        <f>SUM(F8:F15)</f>
        <v>241290</v>
      </c>
      <c r="G18" s="688">
        <f>SUM(G8:G17)</f>
        <v>286652.08999999997</v>
      </c>
      <c r="H18" s="688">
        <f>SUM(H8:H15)</f>
        <v>332665</v>
      </c>
      <c r="I18" s="688">
        <f>SUM(I8:I16)</f>
        <v>355824</v>
      </c>
      <c r="J18" s="688">
        <f>SUM(J8:J15)</f>
        <v>437600</v>
      </c>
      <c r="K18" s="689">
        <f>SUM(K8:K15)</f>
        <v>437600</v>
      </c>
      <c r="L18" s="690"/>
      <c r="M18" s="689">
        <f>SUM(M8:M15)</f>
        <v>437600</v>
      </c>
      <c r="N18" s="681"/>
      <c r="O18" s="681"/>
      <c r="P18" s="681"/>
    </row>
    <row r="19" spans="2:16" x14ac:dyDescent="0.2">
      <c r="B19" s="678" t="s">
        <v>540</v>
      </c>
      <c r="C19" s="662"/>
      <c r="D19" s="662"/>
      <c r="E19" s="669">
        <v>10000</v>
      </c>
      <c r="F19" s="691">
        <v>48565</v>
      </c>
      <c r="G19" s="639">
        <v>41881.78</v>
      </c>
      <c r="H19" s="639">
        <v>29300</v>
      </c>
      <c r="I19" s="639">
        <v>29300</v>
      </c>
      <c r="J19" s="638">
        <v>32700</v>
      </c>
      <c r="K19" s="638">
        <v>65900</v>
      </c>
      <c r="L19" s="690"/>
      <c r="M19" s="638">
        <v>65900</v>
      </c>
      <c r="N19" s="681"/>
      <c r="O19" s="681"/>
      <c r="P19" s="681"/>
    </row>
    <row r="20" spans="2:16" x14ac:dyDescent="0.2">
      <c r="B20" s="692" t="s">
        <v>541</v>
      </c>
      <c r="C20" s="662"/>
      <c r="D20" s="662"/>
      <c r="E20" s="669">
        <f>SUM(E19)</f>
        <v>10000</v>
      </c>
      <c r="F20" s="693">
        <f t="shared" ref="F20:K20" si="0">SUM(F18:F19)</f>
        <v>289855</v>
      </c>
      <c r="G20" s="694">
        <f t="shared" si="0"/>
        <v>328533.87</v>
      </c>
      <c r="H20" s="694">
        <f t="shared" si="0"/>
        <v>361965</v>
      </c>
      <c r="I20" s="694">
        <f t="shared" si="0"/>
        <v>385124</v>
      </c>
      <c r="J20" s="695">
        <f t="shared" si="0"/>
        <v>470300</v>
      </c>
      <c r="K20" s="695">
        <f t="shared" si="0"/>
        <v>503500</v>
      </c>
      <c r="L20" s="690"/>
      <c r="M20" s="695">
        <f t="shared" ref="M20" si="1">SUM(M18:M19)</f>
        <v>503500</v>
      </c>
      <c r="N20" s="681"/>
      <c r="O20" s="681"/>
      <c r="P20" s="681"/>
    </row>
    <row r="21" spans="2:16" x14ac:dyDescent="0.2">
      <c r="B21" s="633"/>
      <c r="C21" s="642"/>
      <c r="D21" s="642"/>
      <c r="E21" s="642"/>
      <c r="F21" s="696"/>
      <c r="G21" s="641"/>
      <c r="H21" s="641"/>
      <c r="I21" s="641"/>
      <c r="J21" s="640"/>
      <c r="K21" s="640"/>
      <c r="L21" s="697"/>
      <c r="M21" s="640"/>
      <c r="N21" s="698"/>
      <c r="O21" s="698"/>
      <c r="P21" s="698"/>
    </row>
    <row r="22" spans="2:16" ht="15.75" x14ac:dyDescent="0.25">
      <c r="B22" s="699" t="s">
        <v>542</v>
      </c>
      <c r="C22" s="700"/>
      <c r="D22" s="700"/>
      <c r="E22" s="700"/>
      <c r="F22" s="701"/>
      <c r="G22" s="639"/>
      <c r="H22" s="639"/>
      <c r="I22" s="639"/>
      <c r="J22" s="638"/>
      <c r="K22" s="638"/>
      <c r="L22" s="690"/>
      <c r="M22" s="638"/>
      <c r="N22" s="702"/>
      <c r="O22" s="681"/>
      <c r="P22" s="681"/>
    </row>
    <row r="23" spans="2:16" x14ac:dyDescent="0.2">
      <c r="B23" s="678"/>
      <c r="C23" s="662" t="s">
        <v>523</v>
      </c>
      <c r="D23" s="662"/>
      <c r="E23" s="663" t="s">
        <v>4</v>
      </c>
      <c r="F23" s="703" t="s">
        <v>5</v>
      </c>
      <c r="G23" s="703" t="s">
        <v>6</v>
      </c>
      <c r="H23" s="703" t="s">
        <v>7</v>
      </c>
      <c r="I23" s="703" t="s">
        <v>7</v>
      </c>
      <c r="J23" s="645" t="s">
        <v>269</v>
      </c>
      <c r="K23" s="645" t="s">
        <v>269</v>
      </c>
      <c r="L23" s="690"/>
      <c r="M23" s="645" t="s">
        <v>269</v>
      </c>
      <c r="N23" s="681"/>
      <c r="O23" s="681"/>
      <c r="P23" s="681"/>
    </row>
    <row r="24" spans="2:16" x14ac:dyDescent="0.2">
      <c r="B24" s="678"/>
      <c r="C24" s="662"/>
      <c r="D24" s="662"/>
      <c r="E24" s="663" t="s">
        <v>10</v>
      </c>
      <c r="F24" s="703" t="s">
        <v>10</v>
      </c>
      <c r="G24" s="703" t="s">
        <v>82</v>
      </c>
      <c r="H24" s="703" t="s">
        <v>11</v>
      </c>
      <c r="I24" s="703" t="s">
        <v>11</v>
      </c>
      <c r="J24" s="645" t="s">
        <v>11</v>
      </c>
      <c r="K24" s="645" t="s">
        <v>11</v>
      </c>
      <c r="L24" s="690"/>
      <c r="M24" s="645" t="s">
        <v>11</v>
      </c>
      <c r="N24" s="681"/>
      <c r="O24" s="681"/>
      <c r="P24" s="681"/>
    </row>
    <row r="25" spans="2:16" x14ac:dyDescent="0.2">
      <c r="B25" s="678" t="s">
        <v>543</v>
      </c>
      <c r="C25" s="662">
        <v>610</v>
      </c>
      <c r="D25" s="662"/>
      <c r="E25" s="662">
        <v>5642.86</v>
      </c>
      <c r="F25" s="671">
        <v>139270</v>
      </c>
      <c r="G25" s="639">
        <v>159987.81</v>
      </c>
      <c r="H25" s="639">
        <v>186000</v>
      </c>
      <c r="I25" s="639">
        <v>184500</v>
      </c>
      <c r="J25" s="638">
        <v>245870</v>
      </c>
      <c r="K25" s="638">
        <v>270460</v>
      </c>
      <c r="L25" s="690"/>
      <c r="M25" s="638">
        <v>270460</v>
      </c>
      <c r="N25" s="681"/>
      <c r="O25" s="681"/>
      <c r="P25" s="681"/>
    </row>
    <row r="26" spans="2:16" x14ac:dyDescent="0.2">
      <c r="B26" s="678" t="s">
        <v>544</v>
      </c>
      <c r="C26" s="662">
        <v>620</v>
      </c>
      <c r="D26" s="662"/>
      <c r="E26" s="662">
        <v>1972.15</v>
      </c>
      <c r="F26" s="671">
        <v>48258</v>
      </c>
      <c r="G26" s="639">
        <v>55957.46</v>
      </c>
      <c r="H26" s="639">
        <v>65000</v>
      </c>
      <c r="I26" s="639">
        <v>63500</v>
      </c>
      <c r="J26" s="638">
        <v>85930</v>
      </c>
      <c r="K26" s="638">
        <v>94540</v>
      </c>
      <c r="L26" s="690"/>
      <c r="M26" s="638">
        <v>94540</v>
      </c>
      <c r="N26" s="681"/>
      <c r="O26" s="681"/>
      <c r="P26" s="681"/>
    </row>
    <row r="27" spans="2:16" x14ac:dyDescent="0.2">
      <c r="B27" s="678" t="s">
        <v>545</v>
      </c>
      <c r="C27" s="704">
        <v>630</v>
      </c>
      <c r="D27" s="704"/>
      <c r="E27" s="704">
        <v>2369.9299999999998</v>
      </c>
      <c r="F27" s="691">
        <v>93265</v>
      </c>
      <c r="G27" s="639">
        <v>109051.4</v>
      </c>
      <c r="H27" s="639">
        <v>109965</v>
      </c>
      <c r="I27" s="639">
        <v>130844</v>
      </c>
      <c r="J27" s="638">
        <v>137500</v>
      </c>
      <c r="K27" s="638">
        <v>137500</v>
      </c>
      <c r="L27" s="690"/>
      <c r="M27" s="638">
        <v>137500</v>
      </c>
      <c r="N27" s="681"/>
      <c r="O27" s="681"/>
      <c r="P27" s="681"/>
    </row>
    <row r="28" spans="2:16" x14ac:dyDescent="0.2">
      <c r="B28" s="678" t="s">
        <v>546</v>
      </c>
      <c r="C28" s="704">
        <v>640</v>
      </c>
      <c r="D28" s="704"/>
      <c r="E28" s="704"/>
      <c r="F28" s="691">
        <v>520</v>
      </c>
      <c r="G28" s="639">
        <v>910.16</v>
      </c>
      <c r="H28" s="639">
        <v>1000</v>
      </c>
      <c r="I28" s="639">
        <v>1000</v>
      </c>
      <c r="J28" s="638">
        <v>1000</v>
      </c>
      <c r="K28" s="638">
        <v>1000</v>
      </c>
      <c r="L28" s="690"/>
      <c r="M28" s="638">
        <v>1000</v>
      </c>
      <c r="N28" s="681"/>
      <c r="O28" s="681"/>
      <c r="P28" s="681"/>
    </row>
    <row r="29" spans="2:16" x14ac:dyDescent="0.2">
      <c r="B29" s="678" t="s">
        <v>547</v>
      </c>
      <c r="C29" s="704"/>
      <c r="D29" s="704"/>
      <c r="E29" s="704"/>
      <c r="F29" s="691"/>
      <c r="G29" s="639">
        <v>2627.04</v>
      </c>
      <c r="H29" s="639"/>
      <c r="I29" s="639">
        <v>5280</v>
      </c>
      <c r="J29" s="638"/>
      <c r="K29" s="638"/>
      <c r="L29" s="690"/>
      <c r="M29" s="638"/>
      <c r="N29" s="681"/>
      <c r="O29" s="681"/>
      <c r="P29" s="681"/>
    </row>
    <row r="30" spans="2:16" x14ac:dyDescent="0.2">
      <c r="B30" s="692" t="s">
        <v>541</v>
      </c>
      <c r="C30" s="704"/>
      <c r="D30" s="704"/>
      <c r="E30" s="704">
        <f>SUM(E25:E28)</f>
        <v>9984.94</v>
      </c>
      <c r="F30" s="693">
        <f>SUM(F25:F28)</f>
        <v>281313</v>
      </c>
      <c r="G30" s="694">
        <f>SUM(G25:G29)</f>
        <v>328533.86999999994</v>
      </c>
      <c r="H30" s="694">
        <f>SUM(H25:H29)</f>
        <v>361965</v>
      </c>
      <c r="I30" s="694">
        <f>SUM(I25:I29)</f>
        <v>385124</v>
      </c>
      <c r="J30" s="695">
        <f>SUM(J25:J28)</f>
        <v>470300</v>
      </c>
      <c r="K30" s="695">
        <f>SUM(K25:K28)</f>
        <v>503500</v>
      </c>
      <c r="L30" s="690"/>
      <c r="M30" s="695">
        <f>SUM(M25:M28)</f>
        <v>503500</v>
      </c>
      <c r="N30" s="681"/>
      <c r="O30" s="681"/>
      <c r="P30" s="681"/>
    </row>
    <row r="31" spans="2:16" x14ac:dyDescent="0.2">
      <c r="B31" s="705"/>
      <c r="C31" s="705"/>
      <c r="D31" s="705"/>
      <c r="E31" s="705"/>
      <c r="F31" s="706"/>
      <c r="G31" s="706"/>
      <c r="H31" s="707"/>
      <c r="I31" s="705"/>
      <c r="J31" s="705"/>
      <c r="K31" s="705"/>
      <c r="L31" s="708"/>
    </row>
    <row r="32" spans="2:16" x14ac:dyDescent="0.2">
      <c r="B32" s="705"/>
      <c r="C32" s="705"/>
      <c r="D32" s="705"/>
      <c r="E32" s="705"/>
      <c r="F32" s="706"/>
      <c r="G32" s="706"/>
      <c r="H32" s="705"/>
      <c r="I32" s="705"/>
      <c r="J32" s="705"/>
      <c r="K32" s="705"/>
      <c r="L32" s="708"/>
    </row>
    <row r="33" spans="2:12" x14ac:dyDescent="0.2">
      <c r="B33" s="705"/>
      <c r="C33" s="705"/>
      <c r="D33" s="705"/>
      <c r="E33" s="705"/>
      <c r="F33" s="706"/>
      <c r="G33" s="706"/>
      <c r="H33" s="705"/>
      <c r="I33" s="705"/>
      <c r="J33" s="705"/>
      <c r="K33" s="705"/>
      <c r="L33" s="708"/>
    </row>
    <row r="34" spans="2:12" x14ac:dyDescent="0.2">
      <c r="B34" s="705"/>
      <c r="C34" s="705"/>
      <c r="D34" s="705"/>
      <c r="E34" s="705"/>
      <c r="F34" s="706"/>
      <c r="G34" s="706"/>
      <c r="H34" s="705"/>
      <c r="I34" s="705"/>
      <c r="J34" s="705"/>
      <c r="K34" s="705"/>
      <c r="L34" s="708"/>
    </row>
    <row r="35" spans="2:12" x14ac:dyDescent="0.2">
      <c r="B35" s="705"/>
      <c r="C35" s="705"/>
      <c r="D35" s="705"/>
      <c r="E35" s="705"/>
      <c r="F35" s="706"/>
      <c r="G35" s="706"/>
      <c r="H35" s="705"/>
      <c r="I35" s="705"/>
      <c r="J35" s="705"/>
      <c r="K35" s="705"/>
      <c r="L35" s="708"/>
    </row>
    <row r="36" spans="2:12" x14ac:dyDescent="0.2">
      <c r="B36" s="705"/>
      <c r="C36" s="705"/>
      <c r="D36" s="705"/>
      <c r="E36" s="705"/>
      <c r="F36" s="706"/>
      <c r="G36" s="706"/>
      <c r="H36" s="705"/>
      <c r="I36" s="705"/>
      <c r="J36" s="705"/>
      <c r="K36" s="705"/>
      <c r="L36" s="708"/>
    </row>
    <row r="37" spans="2:12" x14ac:dyDescent="0.2">
      <c r="B37" s="705"/>
      <c r="C37" s="705"/>
      <c r="D37" s="705"/>
      <c r="E37" s="705"/>
      <c r="F37" s="706"/>
      <c r="G37" s="706"/>
      <c r="H37" s="705"/>
      <c r="I37" s="705"/>
      <c r="J37" s="705"/>
      <c r="K37" s="705"/>
      <c r="L37" s="708"/>
    </row>
    <row r="40" spans="2:12" x14ac:dyDescent="0.2">
      <c r="B40" s="709"/>
      <c r="C40" s="709"/>
      <c r="D40" s="709"/>
      <c r="E40" s="709"/>
      <c r="F40" s="710"/>
      <c r="G40" s="710"/>
      <c r="H40" s="709"/>
      <c r="I40" s="709"/>
      <c r="J40" s="709"/>
      <c r="K40" s="709"/>
      <c r="L40" s="705"/>
    </row>
    <row r="41" spans="2:12" x14ac:dyDescent="0.2">
      <c r="B41" s="649"/>
      <c r="C41" s="649"/>
      <c r="D41" s="649"/>
      <c r="E41" s="649"/>
      <c r="F41" s="657"/>
      <c r="G41" s="657"/>
      <c r="H41" s="649"/>
      <c r="I41" s="649"/>
      <c r="J41" s="649"/>
      <c r="K41" s="649"/>
      <c r="L41" s="649"/>
    </row>
    <row r="44" spans="2:12" x14ac:dyDescent="0.2">
      <c r="L44" s="7"/>
    </row>
    <row r="45" spans="2:12" x14ac:dyDescent="0.2">
      <c r="L45" s="711"/>
    </row>
    <row r="60" spans="2:12" x14ac:dyDescent="0.2">
      <c r="B60" s="712"/>
      <c r="C60" s="712"/>
      <c r="D60" s="712"/>
      <c r="E60" s="712"/>
      <c r="F60" s="712"/>
      <c r="G60" s="712"/>
      <c r="H60" s="698"/>
      <c r="I60" s="698"/>
      <c r="J60" s="698"/>
      <c r="K60" s="698"/>
      <c r="L60" s="698"/>
    </row>
    <row r="61" spans="2:12" x14ac:dyDescent="0.2">
      <c r="B61" s="705"/>
      <c r="C61" s="705"/>
      <c r="D61" s="705"/>
      <c r="E61" s="705"/>
      <c r="F61" s="705"/>
      <c r="G61" s="705"/>
      <c r="H61" s="708"/>
      <c r="I61" s="708"/>
      <c r="J61" s="708"/>
      <c r="K61" s="708"/>
      <c r="L61" s="708"/>
    </row>
    <row r="62" spans="2:12" x14ac:dyDescent="0.2">
      <c r="B62" s="713"/>
      <c r="C62" s="713"/>
      <c r="D62" s="713"/>
      <c r="E62" s="713"/>
      <c r="F62" s="705"/>
      <c r="G62" s="705"/>
      <c r="H62" s="708"/>
      <c r="I62" s="708"/>
      <c r="J62" s="708"/>
      <c r="K62" s="708"/>
      <c r="L62" s="708"/>
    </row>
    <row r="63" spans="2:12" x14ac:dyDescent="0.2">
      <c r="B63" s="705"/>
      <c r="C63" s="705"/>
      <c r="D63" s="705"/>
      <c r="E63" s="705"/>
      <c r="F63" s="705"/>
      <c r="G63" s="705"/>
      <c r="H63" s="708"/>
      <c r="I63" s="708"/>
      <c r="J63" s="708"/>
      <c r="K63" s="708"/>
      <c r="L63" s="708"/>
    </row>
    <row r="64" spans="2:12" x14ac:dyDescent="0.2">
      <c r="B64" s="705"/>
      <c r="C64" s="705"/>
      <c r="D64" s="705"/>
      <c r="E64" s="705"/>
      <c r="F64" s="705"/>
      <c r="G64" s="705"/>
      <c r="H64" s="708"/>
      <c r="I64" s="708"/>
      <c r="J64" s="708"/>
      <c r="K64" s="708"/>
      <c r="L64" s="708"/>
    </row>
    <row r="65" spans="2:12" x14ac:dyDescent="0.2">
      <c r="B65" s="705"/>
      <c r="C65" s="705"/>
      <c r="D65" s="705"/>
      <c r="E65" s="705"/>
      <c r="F65" s="705"/>
      <c r="G65" s="705"/>
      <c r="H65" s="708"/>
      <c r="I65" s="708"/>
      <c r="J65" s="708"/>
      <c r="K65" s="708"/>
      <c r="L65" s="708"/>
    </row>
    <row r="66" spans="2:12" x14ac:dyDescent="0.2">
      <c r="B66" s="705"/>
      <c r="C66" s="705"/>
      <c r="D66" s="705"/>
      <c r="E66" s="705"/>
      <c r="F66" s="705"/>
      <c r="G66" s="705"/>
      <c r="H66" s="708"/>
      <c r="I66" s="708"/>
      <c r="J66" s="708"/>
      <c r="K66" s="708"/>
      <c r="L66" s="708"/>
    </row>
    <row r="67" spans="2:12" x14ac:dyDescent="0.2">
      <c r="B67" s="705"/>
      <c r="C67" s="705"/>
      <c r="D67" s="705"/>
      <c r="E67" s="705"/>
      <c r="F67" s="705"/>
      <c r="G67" s="705"/>
      <c r="H67" s="708"/>
      <c r="I67" s="708"/>
      <c r="J67" s="708"/>
      <c r="K67" s="708"/>
      <c r="L67" s="708"/>
    </row>
    <row r="68" spans="2:12" x14ac:dyDescent="0.2">
      <c r="B68" s="705"/>
      <c r="C68" s="705"/>
      <c r="D68" s="705"/>
      <c r="E68" s="705"/>
      <c r="F68" s="705"/>
      <c r="G68" s="705"/>
      <c r="H68" s="708"/>
      <c r="I68" s="708"/>
      <c r="J68" s="708"/>
      <c r="K68" s="708"/>
      <c r="L68" s="708"/>
    </row>
    <row r="69" spans="2:12" x14ac:dyDescent="0.2">
      <c r="B69" s="705"/>
      <c r="C69" s="705"/>
      <c r="D69" s="705"/>
      <c r="E69" s="705"/>
      <c r="F69" s="705"/>
      <c r="G69" s="705"/>
      <c r="H69" s="708"/>
      <c r="I69" s="708"/>
      <c r="J69" s="708"/>
      <c r="K69" s="708"/>
      <c r="L69" s="708"/>
    </row>
    <row r="70" spans="2:12" x14ac:dyDescent="0.2">
      <c r="B70" s="705"/>
      <c r="C70" s="705"/>
      <c r="D70" s="705"/>
      <c r="E70" s="705"/>
      <c r="F70" s="705"/>
      <c r="G70" s="705"/>
      <c r="H70" s="708"/>
      <c r="I70" s="708"/>
      <c r="J70" s="708"/>
      <c r="K70" s="708"/>
      <c r="L70" s="708"/>
    </row>
    <row r="71" spans="2:12" x14ac:dyDescent="0.2">
      <c r="B71" s="705"/>
      <c r="C71" s="705"/>
      <c r="D71" s="705"/>
      <c r="E71" s="705"/>
      <c r="F71" s="705"/>
      <c r="G71" s="705"/>
      <c r="H71" s="708"/>
      <c r="I71" s="708"/>
      <c r="J71" s="708"/>
      <c r="K71" s="708"/>
      <c r="L71" s="708"/>
    </row>
    <row r="72" spans="2:12" x14ac:dyDescent="0.2">
      <c r="B72" s="705"/>
      <c r="C72" s="705"/>
      <c r="D72" s="705"/>
      <c r="E72" s="705"/>
      <c r="F72" s="705"/>
      <c r="G72" s="705"/>
      <c r="H72" s="708"/>
      <c r="I72" s="708"/>
      <c r="J72" s="708"/>
      <c r="K72" s="708"/>
      <c r="L72" s="708"/>
    </row>
    <row r="73" spans="2:12" x14ac:dyDescent="0.2">
      <c r="B73" s="705"/>
      <c r="C73" s="705"/>
      <c r="D73" s="705"/>
      <c r="E73" s="705"/>
      <c r="F73" s="705"/>
      <c r="G73" s="705"/>
      <c r="H73" s="708"/>
      <c r="I73" s="708"/>
      <c r="J73" s="708"/>
      <c r="K73" s="708"/>
      <c r="L73" s="708"/>
    </row>
    <row r="74" spans="2:12" x14ac:dyDescent="0.2">
      <c r="B74" s="705"/>
      <c r="C74" s="705"/>
      <c r="D74" s="705"/>
      <c r="E74" s="705"/>
      <c r="F74" s="705"/>
      <c r="G74" s="705"/>
      <c r="H74" s="708"/>
      <c r="I74" s="708"/>
      <c r="J74" s="708"/>
      <c r="K74" s="708"/>
      <c r="L74" s="708"/>
    </row>
    <row r="75" spans="2:12" x14ac:dyDescent="0.2">
      <c r="B75" s="705"/>
      <c r="C75" s="705"/>
      <c r="D75" s="705"/>
      <c r="E75" s="705"/>
      <c r="F75" s="705"/>
      <c r="G75" s="705"/>
      <c r="H75" s="708"/>
      <c r="I75" s="708"/>
      <c r="J75" s="708"/>
      <c r="K75" s="708"/>
      <c r="L75" s="708"/>
    </row>
    <row r="76" spans="2:12" x14ac:dyDescent="0.2">
      <c r="B76" s="705"/>
      <c r="C76" s="705"/>
      <c r="D76" s="705"/>
      <c r="E76" s="705"/>
      <c r="F76" s="705"/>
      <c r="G76" s="705"/>
      <c r="H76" s="708"/>
      <c r="I76" s="708"/>
      <c r="J76" s="708"/>
      <c r="K76" s="708"/>
      <c r="L76" s="708"/>
    </row>
    <row r="77" spans="2:12" x14ac:dyDescent="0.2">
      <c r="B77" s="705"/>
      <c r="C77" s="705"/>
      <c r="D77" s="705"/>
      <c r="E77" s="705"/>
      <c r="F77" s="705"/>
      <c r="G77" s="705"/>
      <c r="H77" s="708"/>
      <c r="I77" s="708"/>
      <c r="J77" s="708"/>
      <c r="K77" s="708"/>
      <c r="L77" s="708"/>
    </row>
    <row r="78" spans="2:12" x14ac:dyDescent="0.2">
      <c r="B78" s="705"/>
      <c r="C78" s="705"/>
      <c r="D78" s="705"/>
      <c r="E78" s="705"/>
      <c r="F78" s="705"/>
      <c r="G78" s="705"/>
      <c r="H78" s="708"/>
      <c r="I78" s="708"/>
      <c r="J78" s="708"/>
      <c r="K78" s="708"/>
      <c r="L78" s="708"/>
    </row>
    <row r="79" spans="2:12" x14ac:dyDescent="0.2">
      <c r="B79" s="705"/>
      <c r="C79" s="705"/>
      <c r="D79" s="705"/>
      <c r="E79" s="705"/>
      <c r="F79" s="705"/>
      <c r="G79" s="705"/>
      <c r="H79" s="708"/>
      <c r="I79" s="708"/>
      <c r="J79" s="708"/>
      <c r="K79" s="708"/>
      <c r="L79" s="708"/>
    </row>
    <row r="80" spans="2:12" x14ac:dyDescent="0.2">
      <c r="B80" s="705"/>
      <c r="C80" s="705"/>
      <c r="D80" s="705"/>
      <c r="E80" s="705"/>
      <c r="F80" s="705"/>
      <c r="G80" s="705"/>
      <c r="H80" s="708"/>
      <c r="I80" s="708"/>
      <c r="J80" s="708"/>
      <c r="K80" s="708"/>
      <c r="L80" s="708"/>
    </row>
    <row r="81" spans="2:12" x14ac:dyDescent="0.2">
      <c r="B81" s="705"/>
      <c r="C81" s="705"/>
      <c r="D81" s="705"/>
      <c r="E81" s="705"/>
      <c r="F81" s="705"/>
      <c r="G81" s="705"/>
      <c r="H81" s="708"/>
      <c r="I81" s="708"/>
      <c r="J81" s="708"/>
      <c r="K81" s="708"/>
      <c r="L81" s="708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opLeftCell="A53" workbookViewId="0">
      <selection activeCell="A7" sqref="A7:XFD7"/>
    </sheetView>
  </sheetViews>
  <sheetFormatPr defaultRowHeight="12.75" x14ac:dyDescent="0.2"/>
  <cols>
    <col min="1" max="1" width="5.5703125" customWidth="1"/>
    <col min="2" max="2" width="4.85546875" customWidth="1"/>
    <col min="3" max="3" width="43.42578125" customWidth="1"/>
    <col min="4" max="4" width="8.42578125" hidden="1" customWidth="1"/>
    <col min="5" max="6" width="10.140625" hidden="1" customWidth="1"/>
    <col min="8" max="8" width="36.5703125" customWidth="1"/>
  </cols>
  <sheetData>
    <row r="1" spans="1:8" ht="18" x14ac:dyDescent="0.25">
      <c r="A1" s="568"/>
      <c r="B1" s="569" t="s">
        <v>301</v>
      </c>
      <c r="C1" s="570"/>
      <c r="D1" s="571"/>
      <c r="E1" s="571"/>
      <c r="F1" s="571"/>
    </row>
    <row r="2" spans="1:8" x14ac:dyDescent="0.2">
      <c r="A2" s="572"/>
      <c r="B2" s="573"/>
      <c r="C2" s="573"/>
      <c r="D2" s="574" t="s">
        <v>81</v>
      </c>
      <c r="E2" s="575" t="s">
        <v>302</v>
      </c>
      <c r="F2" s="575" t="s">
        <v>37</v>
      </c>
      <c r="G2" s="12" t="s">
        <v>82</v>
      </c>
    </row>
    <row r="3" spans="1:8" x14ac:dyDescent="0.2">
      <c r="A3" s="572" t="s">
        <v>305</v>
      </c>
      <c r="B3" s="573"/>
      <c r="C3" s="573" t="s">
        <v>306</v>
      </c>
      <c r="D3" s="577"/>
      <c r="E3" s="576">
        <v>2013</v>
      </c>
      <c r="F3" s="578">
        <v>2013</v>
      </c>
      <c r="G3" s="12">
        <v>2019</v>
      </c>
    </row>
    <row r="4" spans="1:8" ht="38.25" x14ac:dyDescent="0.2">
      <c r="A4" s="579" t="s">
        <v>307</v>
      </c>
      <c r="B4" s="580">
        <v>711</v>
      </c>
      <c r="C4" s="581" t="s">
        <v>308</v>
      </c>
      <c r="D4" s="582"/>
      <c r="E4" s="583">
        <v>0</v>
      </c>
      <c r="F4" s="584">
        <v>0</v>
      </c>
      <c r="G4" s="763">
        <v>50000</v>
      </c>
      <c r="H4" s="620" t="s">
        <v>577</v>
      </c>
    </row>
    <row r="5" spans="1:8" x14ac:dyDescent="0.2">
      <c r="A5" s="585"/>
      <c r="B5" s="586"/>
      <c r="C5" s="587" t="s">
        <v>309</v>
      </c>
      <c r="D5" s="588"/>
      <c r="E5" s="589">
        <f>SUM(E4)</f>
        <v>0</v>
      </c>
      <c r="F5" s="589"/>
      <c r="G5" s="764">
        <f>SUM(G4)</f>
        <v>50000</v>
      </c>
      <c r="H5" s="620"/>
    </row>
    <row r="6" spans="1:8" ht="25.5" x14ac:dyDescent="0.2">
      <c r="A6" s="590">
        <v>42737</v>
      </c>
      <c r="B6" s="591"/>
      <c r="C6" s="581" t="s">
        <v>548</v>
      </c>
      <c r="D6" s="592"/>
      <c r="E6" s="593"/>
      <c r="F6" s="593"/>
      <c r="G6" s="765">
        <v>10000</v>
      </c>
      <c r="H6" s="620" t="s">
        <v>578</v>
      </c>
    </row>
    <row r="7" spans="1:8" ht="51" x14ac:dyDescent="0.2">
      <c r="A7" s="595" t="s">
        <v>312</v>
      </c>
      <c r="B7" s="591"/>
      <c r="C7" s="581" t="s">
        <v>313</v>
      </c>
      <c r="D7" s="582"/>
      <c r="E7" s="594"/>
      <c r="F7" s="582"/>
      <c r="G7" s="765">
        <v>100000</v>
      </c>
      <c r="H7" s="620" t="s">
        <v>579</v>
      </c>
    </row>
    <row r="8" spans="1:8" hidden="1" x14ac:dyDescent="0.2">
      <c r="A8" s="595" t="s">
        <v>319</v>
      </c>
      <c r="B8" s="591"/>
      <c r="C8" s="581" t="s">
        <v>320</v>
      </c>
      <c r="D8" s="582"/>
      <c r="E8" s="594">
        <v>0</v>
      </c>
      <c r="F8" s="582">
        <v>0</v>
      </c>
      <c r="G8" s="763"/>
      <c r="H8" s="620"/>
    </row>
    <row r="9" spans="1:8" ht="25.5" x14ac:dyDescent="0.2">
      <c r="A9" s="579" t="s">
        <v>321</v>
      </c>
      <c r="B9" s="580"/>
      <c r="C9" s="581" t="s">
        <v>322</v>
      </c>
      <c r="D9" s="598"/>
      <c r="E9" s="594">
        <v>1825</v>
      </c>
      <c r="F9" s="582">
        <v>1821</v>
      </c>
      <c r="G9" s="763">
        <v>5000</v>
      </c>
      <c r="H9" s="620" t="s">
        <v>580</v>
      </c>
    </row>
    <row r="10" spans="1:8" ht="25.5" x14ac:dyDescent="0.2">
      <c r="A10" s="595" t="s">
        <v>325</v>
      </c>
      <c r="B10" s="591"/>
      <c r="C10" s="581" t="s">
        <v>326</v>
      </c>
      <c r="D10" s="582"/>
      <c r="E10" s="594">
        <v>0</v>
      </c>
      <c r="F10" s="582">
        <v>0</v>
      </c>
      <c r="G10" s="763">
        <v>10000</v>
      </c>
      <c r="H10" s="620" t="s">
        <v>581</v>
      </c>
    </row>
    <row r="11" spans="1:8" hidden="1" x14ac:dyDescent="0.2">
      <c r="A11" s="579" t="s">
        <v>330</v>
      </c>
      <c r="B11" s="580"/>
      <c r="C11" s="581" t="s">
        <v>331</v>
      </c>
      <c r="D11" s="582"/>
      <c r="E11" s="594"/>
      <c r="F11" s="582"/>
      <c r="G11" s="763"/>
      <c r="H11" s="620"/>
    </row>
    <row r="12" spans="1:8" ht="25.5" x14ac:dyDescent="0.2">
      <c r="A12" s="579" t="s">
        <v>332</v>
      </c>
      <c r="B12" s="580"/>
      <c r="C12" s="581" t="s">
        <v>333</v>
      </c>
      <c r="D12" s="582"/>
      <c r="E12" s="594"/>
      <c r="F12" s="582"/>
      <c r="G12" s="763">
        <v>30000</v>
      </c>
      <c r="H12" s="620" t="s">
        <v>582</v>
      </c>
    </row>
    <row r="13" spans="1:8" ht="38.25" x14ac:dyDescent="0.2">
      <c r="A13" s="597">
        <v>43476</v>
      </c>
      <c r="B13" s="580"/>
      <c r="C13" s="581" t="s">
        <v>334</v>
      </c>
      <c r="D13" s="582"/>
      <c r="E13" s="594"/>
      <c r="F13" s="582"/>
      <c r="G13" s="763">
        <v>11500</v>
      </c>
      <c r="H13" s="620" t="s">
        <v>625</v>
      </c>
    </row>
    <row r="14" spans="1:8" x14ac:dyDescent="0.2">
      <c r="A14" s="585"/>
      <c r="B14" s="599"/>
      <c r="C14" s="587" t="s">
        <v>336</v>
      </c>
      <c r="D14" s="588"/>
      <c r="E14" s="589">
        <f>SUM(E7:E13)</f>
        <v>1825</v>
      </c>
      <c r="F14" s="589">
        <f>SUM(F4:F13)</f>
        <v>1821</v>
      </c>
      <c r="G14" s="764">
        <f>SUM(G6:G13)</f>
        <v>166500</v>
      </c>
      <c r="H14" s="620"/>
    </row>
    <row r="15" spans="1:8" hidden="1" x14ac:dyDescent="0.2">
      <c r="A15" s="585"/>
      <c r="B15" s="599"/>
      <c r="C15" s="587"/>
      <c r="D15" s="588"/>
      <c r="E15" s="588"/>
      <c r="F15" s="588"/>
      <c r="G15" s="763"/>
      <c r="H15" s="620"/>
    </row>
    <row r="16" spans="1:8" ht="25.5" x14ac:dyDescent="0.2">
      <c r="A16" s="597">
        <v>43103</v>
      </c>
      <c r="B16" s="580">
        <v>716</v>
      </c>
      <c r="C16" s="581" t="s">
        <v>341</v>
      </c>
      <c r="D16" s="582"/>
      <c r="E16" s="600"/>
      <c r="F16" s="582"/>
      <c r="G16" s="763">
        <v>2000</v>
      </c>
      <c r="H16" s="620" t="s">
        <v>583</v>
      </c>
    </row>
    <row r="17" spans="1:8" hidden="1" x14ac:dyDescent="0.2">
      <c r="A17" s="595" t="s">
        <v>312</v>
      </c>
      <c r="B17" s="591"/>
      <c r="C17" s="581" t="s">
        <v>342</v>
      </c>
      <c r="D17" s="598"/>
      <c r="E17" s="594">
        <v>1000</v>
      </c>
      <c r="F17" s="582">
        <v>1000</v>
      </c>
      <c r="G17" s="763"/>
      <c r="H17" s="620"/>
    </row>
    <row r="18" spans="1:8" hidden="1" x14ac:dyDescent="0.2">
      <c r="A18" s="579" t="s">
        <v>343</v>
      </c>
      <c r="B18" s="580"/>
      <c r="C18" s="581" t="s">
        <v>344</v>
      </c>
      <c r="D18" s="582"/>
      <c r="E18" s="594"/>
      <c r="F18" s="582"/>
      <c r="G18" s="763"/>
      <c r="H18" s="620"/>
    </row>
    <row r="19" spans="1:8" ht="24" x14ac:dyDescent="0.2">
      <c r="A19" s="595" t="s">
        <v>343</v>
      </c>
      <c r="B19" s="591"/>
      <c r="C19" s="601" t="s">
        <v>345</v>
      </c>
      <c r="D19" s="598"/>
      <c r="E19" s="594"/>
      <c r="F19" s="582"/>
      <c r="G19" s="763">
        <v>9600</v>
      </c>
      <c r="H19" s="620" t="s">
        <v>584</v>
      </c>
    </row>
    <row r="20" spans="1:8" ht="38.25" x14ac:dyDescent="0.2">
      <c r="A20" s="596">
        <v>42374</v>
      </c>
      <c r="B20" s="591"/>
      <c r="C20" s="581" t="s">
        <v>359</v>
      </c>
      <c r="D20" s="598"/>
      <c r="E20" s="594"/>
      <c r="F20" s="582"/>
      <c r="G20" s="763">
        <v>8000</v>
      </c>
      <c r="H20" s="620" t="s">
        <v>585</v>
      </c>
    </row>
    <row r="21" spans="1:8" hidden="1" x14ac:dyDescent="0.2">
      <c r="A21" s="595" t="s">
        <v>140</v>
      </c>
      <c r="B21" s="591"/>
      <c r="C21" s="581" t="s">
        <v>360</v>
      </c>
      <c r="D21" s="582"/>
      <c r="E21" s="594"/>
      <c r="F21" s="582"/>
      <c r="G21" s="763"/>
      <c r="H21" s="620"/>
    </row>
    <row r="22" spans="1:8" hidden="1" x14ac:dyDescent="0.2">
      <c r="A22" s="595" t="s">
        <v>140</v>
      </c>
      <c r="B22" s="591"/>
      <c r="C22" s="581" t="s">
        <v>361</v>
      </c>
      <c r="D22" s="582"/>
      <c r="E22" s="594"/>
      <c r="F22" s="582"/>
      <c r="G22" s="763"/>
      <c r="H22" s="620"/>
    </row>
    <row r="23" spans="1:8" ht="25.5" x14ac:dyDescent="0.2">
      <c r="A23" s="604"/>
      <c r="B23" s="603"/>
      <c r="C23" s="601" t="s">
        <v>367</v>
      </c>
      <c r="D23" s="598"/>
      <c r="E23" s="594"/>
      <c r="F23" s="582"/>
      <c r="G23" s="763">
        <v>6000</v>
      </c>
      <c r="H23" s="620" t="s">
        <v>586</v>
      </c>
    </row>
    <row r="24" spans="1:8" hidden="1" x14ac:dyDescent="0.2">
      <c r="A24" s="604"/>
      <c r="B24" s="603"/>
      <c r="C24" s="601" t="s">
        <v>373</v>
      </c>
      <c r="D24" s="582"/>
      <c r="E24" s="582"/>
      <c r="F24" s="582"/>
      <c r="G24" s="763"/>
      <c r="H24" s="620"/>
    </row>
    <row r="25" spans="1:8" ht="38.25" x14ac:dyDescent="0.2">
      <c r="A25" s="602">
        <v>42590</v>
      </c>
      <c r="B25" s="603"/>
      <c r="C25" s="601" t="s">
        <v>374</v>
      </c>
      <c r="D25" s="605"/>
      <c r="E25" s="605"/>
      <c r="F25" s="605"/>
      <c r="G25" s="763">
        <v>10000</v>
      </c>
      <c r="H25" s="620" t="s">
        <v>587</v>
      </c>
    </row>
    <row r="26" spans="1:8" ht="51" x14ac:dyDescent="0.2">
      <c r="A26" s="595" t="s">
        <v>325</v>
      </c>
      <c r="B26" s="591"/>
      <c r="C26" s="581" t="s">
        <v>355</v>
      </c>
      <c r="D26" s="598"/>
      <c r="E26" s="594"/>
      <c r="F26" s="582"/>
      <c r="G26" s="763">
        <v>17500</v>
      </c>
      <c r="H26" s="620" t="s">
        <v>588</v>
      </c>
    </row>
    <row r="27" spans="1:8" x14ac:dyDescent="0.2">
      <c r="A27" s="595" t="s">
        <v>325</v>
      </c>
      <c r="B27" s="591"/>
      <c r="C27" s="581" t="s">
        <v>356</v>
      </c>
      <c r="D27" s="598"/>
      <c r="E27" s="594"/>
      <c r="F27" s="582"/>
      <c r="G27" s="763">
        <v>16000</v>
      </c>
      <c r="H27" s="620" t="s">
        <v>589</v>
      </c>
    </row>
    <row r="28" spans="1:8" ht="51" x14ac:dyDescent="0.2">
      <c r="A28" s="595" t="s">
        <v>325</v>
      </c>
      <c r="B28" s="591"/>
      <c r="C28" s="581" t="s">
        <v>379</v>
      </c>
      <c r="D28" s="582"/>
      <c r="E28" s="582">
        <v>2000</v>
      </c>
      <c r="F28" s="582">
        <v>2000</v>
      </c>
      <c r="G28" s="763">
        <v>20000</v>
      </c>
      <c r="H28" s="620" t="s">
        <v>590</v>
      </c>
    </row>
    <row r="29" spans="1:8" ht="38.25" x14ac:dyDescent="0.2">
      <c r="A29" s="607">
        <v>43505</v>
      </c>
      <c r="B29" s="591"/>
      <c r="C29" s="581" t="s">
        <v>626</v>
      </c>
      <c r="D29" s="582"/>
      <c r="E29" s="582"/>
      <c r="F29" s="582"/>
      <c r="G29" s="765">
        <v>6000</v>
      </c>
      <c r="H29" s="620" t="s">
        <v>629</v>
      </c>
    </row>
    <row r="30" spans="1:8" ht="25.5" x14ac:dyDescent="0.2">
      <c r="A30" s="596">
        <v>42409</v>
      </c>
      <c r="B30" s="591"/>
      <c r="C30" s="581" t="s">
        <v>591</v>
      </c>
      <c r="D30" s="582"/>
      <c r="E30" s="582"/>
      <c r="F30" s="582"/>
      <c r="G30" s="763">
        <v>1500</v>
      </c>
      <c r="H30" s="620" t="s">
        <v>592</v>
      </c>
    </row>
    <row r="31" spans="1:8" ht="38.25" x14ac:dyDescent="0.2">
      <c r="A31" s="595" t="s">
        <v>383</v>
      </c>
      <c r="B31" s="591"/>
      <c r="C31" s="581" t="s">
        <v>384</v>
      </c>
      <c r="D31" s="598"/>
      <c r="E31" s="582"/>
      <c r="F31" s="582"/>
      <c r="G31" s="763">
        <v>10000</v>
      </c>
      <c r="H31" s="620" t="s">
        <v>593</v>
      </c>
    </row>
    <row r="32" spans="1:8" x14ac:dyDescent="0.2">
      <c r="A32" s="596">
        <v>42803</v>
      </c>
      <c r="B32" s="591"/>
      <c r="C32" s="581" t="s">
        <v>387</v>
      </c>
      <c r="D32" s="598"/>
      <c r="E32" s="582">
        <v>0</v>
      </c>
      <c r="F32" s="582">
        <v>0</v>
      </c>
      <c r="G32" s="763">
        <v>7000</v>
      </c>
      <c r="H32" s="620" t="s">
        <v>584</v>
      </c>
    </row>
    <row r="33" spans="1:8" ht="38.25" x14ac:dyDescent="0.2">
      <c r="A33" s="607">
        <v>43564</v>
      </c>
      <c r="B33" s="591"/>
      <c r="C33" s="581" t="s">
        <v>569</v>
      </c>
      <c r="D33" s="598"/>
      <c r="E33" s="582"/>
      <c r="F33" s="582"/>
      <c r="G33" s="765">
        <v>5000</v>
      </c>
      <c r="H33" s="767" t="s">
        <v>627</v>
      </c>
    </row>
    <row r="34" spans="1:8" ht="38.25" x14ac:dyDescent="0.2">
      <c r="A34" s="607">
        <v>43655</v>
      </c>
      <c r="B34" s="591"/>
      <c r="C34" s="581" t="s">
        <v>571</v>
      </c>
      <c r="D34" s="598"/>
      <c r="E34" s="582">
        <v>0</v>
      </c>
      <c r="F34" s="582">
        <v>0</v>
      </c>
      <c r="G34" s="765">
        <v>2000</v>
      </c>
      <c r="H34" s="767" t="s">
        <v>628</v>
      </c>
    </row>
    <row r="35" spans="1:8" x14ac:dyDescent="0.2">
      <c r="A35" s="595" t="s">
        <v>393</v>
      </c>
      <c r="B35" s="591"/>
      <c r="C35" s="581" t="s">
        <v>394</v>
      </c>
      <c r="D35" s="582"/>
      <c r="E35" s="582"/>
      <c r="F35" s="582"/>
      <c r="G35" s="763">
        <v>5000</v>
      </c>
      <c r="H35" s="620" t="s">
        <v>594</v>
      </c>
    </row>
    <row r="36" spans="1:8" x14ac:dyDescent="0.2">
      <c r="A36" s="606"/>
      <c r="B36" s="586"/>
      <c r="C36" s="587" t="s">
        <v>400</v>
      </c>
      <c r="D36" s="588"/>
      <c r="E36" s="589">
        <f>SUM(E16:E35)</f>
        <v>3000</v>
      </c>
      <c r="F36" s="589">
        <f>SUM(F17:F35)</f>
        <v>3000</v>
      </c>
      <c r="G36" s="764">
        <f>SUM(G16:G35)</f>
        <v>125600</v>
      </c>
      <c r="H36" s="620"/>
    </row>
    <row r="37" spans="1:8" ht="38.25" x14ac:dyDescent="0.2">
      <c r="A37" s="595" t="s">
        <v>343</v>
      </c>
      <c r="B37" s="591"/>
      <c r="C37" s="581" t="s">
        <v>406</v>
      </c>
      <c r="D37" s="598"/>
      <c r="E37" s="598"/>
      <c r="F37" s="582"/>
      <c r="G37" s="763">
        <v>10000</v>
      </c>
      <c r="H37" s="620" t="s">
        <v>595</v>
      </c>
    </row>
    <row r="38" spans="1:8" hidden="1" x14ac:dyDescent="0.2">
      <c r="A38" s="595" t="s">
        <v>343</v>
      </c>
      <c r="B38" s="591"/>
      <c r="C38" s="581" t="s">
        <v>407</v>
      </c>
      <c r="D38" s="582"/>
      <c r="E38" s="582"/>
      <c r="F38" s="582"/>
      <c r="G38" s="763"/>
      <c r="H38" s="620"/>
    </row>
    <row r="39" spans="1:8" x14ac:dyDescent="0.2">
      <c r="A39" s="595" t="s">
        <v>343</v>
      </c>
      <c r="B39" s="591"/>
      <c r="C39" s="581" t="s">
        <v>408</v>
      </c>
      <c r="D39" s="582"/>
      <c r="E39" s="582"/>
      <c r="F39" s="582"/>
      <c r="G39" s="763">
        <v>107000</v>
      </c>
      <c r="H39" s="620" t="s">
        <v>596</v>
      </c>
    </row>
    <row r="40" spans="1:8" ht="51" x14ac:dyDescent="0.2">
      <c r="A40" s="595" t="s">
        <v>343</v>
      </c>
      <c r="B40" s="591"/>
      <c r="C40" s="581" t="s">
        <v>409</v>
      </c>
      <c r="D40" s="582"/>
      <c r="E40" s="582"/>
      <c r="F40" s="582"/>
      <c r="G40" s="763">
        <v>80000</v>
      </c>
      <c r="H40" s="620" t="s">
        <v>597</v>
      </c>
    </row>
    <row r="41" spans="1:8" ht="25.5" x14ac:dyDescent="0.2">
      <c r="A41" s="596">
        <v>42404</v>
      </c>
      <c r="B41" s="591"/>
      <c r="C41" s="581" t="s">
        <v>410</v>
      </c>
      <c r="D41" s="582"/>
      <c r="E41" s="582"/>
      <c r="F41" s="582"/>
      <c r="G41" s="763">
        <v>10000</v>
      </c>
      <c r="H41" s="620" t="s">
        <v>598</v>
      </c>
    </row>
    <row r="42" spans="1:8" ht="25.5" x14ac:dyDescent="0.2">
      <c r="A42" s="595" t="s">
        <v>343</v>
      </c>
      <c r="B42" s="591"/>
      <c r="C42" s="581" t="s">
        <v>411</v>
      </c>
      <c r="D42" s="582"/>
      <c r="E42" s="582"/>
      <c r="F42" s="582"/>
      <c r="G42" s="763">
        <v>55000</v>
      </c>
      <c r="H42" s="620" t="s">
        <v>599</v>
      </c>
    </row>
    <row r="43" spans="1:8" ht="25.5" x14ac:dyDescent="0.2">
      <c r="A43" s="607">
        <v>42374</v>
      </c>
      <c r="B43" s="591"/>
      <c r="C43" s="581" t="s">
        <v>412</v>
      </c>
      <c r="D43" s="582"/>
      <c r="E43" s="582">
        <v>150000</v>
      </c>
      <c r="F43" s="582">
        <v>150000</v>
      </c>
      <c r="G43" s="763">
        <v>6700</v>
      </c>
      <c r="H43" s="620" t="s">
        <v>598</v>
      </c>
    </row>
    <row r="44" spans="1:8" ht="25.5" x14ac:dyDescent="0.2">
      <c r="A44" s="596">
        <v>42374</v>
      </c>
      <c r="B44" s="591"/>
      <c r="C44" s="581" t="s">
        <v>413</v>
      </c>
      <c r="D44" s="582"/>
      <c r="E44" s="582">
        <v>15000</v>
      </c>
      <c r="F44" s="582">
        <v>50</v>
      </c>
      <c r="G44" s="763">
        <v>10000</v>
      </c>
      <c r="H44" s="620" t="s">
        <v>598</v>
      </c>
    </row>
    <row r="45" spans="1:8" hidden="1" x14ac:dyDescent="0.2">
      <c r="A45" s="595" t="s">
        <v>414</v>
      </c>
      <c r="B45" s="591"/>
      <c r="C45" s="581" t="s">
        <v>415</v>
      </c>
      <c r="D45" s="582"/>
      <c r="E45" s="582"/>
      <c r="F45" s="582"/>
      <c r="G45" s="763"/>
      <c r="H45" s="620"/>
    </row>
    <row r="46" spans="1:8" hidden="1" x14ac:dyDescent="0.2">
      <c r="A46" s="595" t="s">
        <v>414</v>
      </c>
      <c r="B46" s="591"/>
      <c r="C46" s="581" t="s">
        <v>416</v>
      </c>
      <c r="D46" s="598"/>
      <c r="E46" s="582"/>
      <c r="F46" s="582"/>
      <c r="G46" s="763"/>
      <c r="H46" s="620"/>
    </row>
    <row r="47" spans="1:8" ht="25.5" x14ac:dyDescent="0.2">
      <c r="A47" s="596">
        <v>42374</v>
      </c>
      <c r="B47" s="591"/>
      <c r="C47" s="581" t="s">
        <v>423</v>
      </c>
      <c r="D47" s="582"/>
      <c r="E47" s="582"/>
      <c r="F47" s="582"/>
      <c r="G47" s="763">
        <v>190000</v>
      </c>
      <c r="H47" s="620" t="s">
        <v>600</v>
      </c>
    </row>
    <row r="48" spans="1:8" hidden="1" x14ac:dyDescent="0.2">
      <c r="A48" s="595" t="s">
        <v>140</v>
      </c>
      <c r="B48" s="591"/>
      <c r="C48" s="581" t="s">
        <v>426</v>
      </c>
      <c r="D48" s="582"/>
      <c r="E48" s="582"/>
      <c r="F48" s="582"/>
      <c r="G48" s="763"/>
      <c r="H48" s="620"/>
    </row>
    <row r="49" spans="1:8" hidden="1" x14ac:dyDescent="0.2">
      <c r="A49" s="595" t="s">
        <v>140</v>
      </c>
      <c r="B49" s="591"/>
      <c r="C49" s="581" t="s">
        <v>427</v>
      </c>
      <c r="D49" s="582"/>
      <c r="E49" s="582"/>
      <c r="F49" s="582"/>
      <c r="G49" s="763"/>
      <c r="H49" s="620"/>
    </row>
    <row r="50" spans="1:8" hidden="1" x14ac:dyDescent="0.2">
      <c r="A50" s="595" t="s">
        <v>140</v>
      </c>
      <c r="B50" s="591"/>
      <c r="C50" s="581" t="s">
        <v>428</v>
      </c>
      <c r="D50" s="582"/>
      <c r="E50" s="582"/>
      <c r="F50" s="582"/>
      <c r="G50" s="763"/>
      <c r="H50" s="620"/>
    </row>
    <row r="51" spans="1:8" hidden="1" x14ac:dyDescent="0.2">
      <c r="A51" s="595" t="s">
        <v>140</v>
      </c>
      <c r="B51" s="591"/>
      <c r="C51" s="581" t="s">
        <v>429</v>
      </c>
      <c r="D51" s="582"/>
      <c r="E51" s="582"/>
      <c r="F51" s="582"/>
      <c r="G51" s="763"/>
      <c r="H51" s="620"/>
    </row>
    <row r="52" spans="1:8" hidden="1" x14ac:dyDescent="0.2">
      <c r="A52" s="595" t="s">
        <v>140</v>
      </c>
      <c r="B52" s="591"/>
      <c r="C52" s="581" t="s">
        <v>430</v>
      </c>
      <c r="D52" s="582"/>
      <c r="E52" s="582"/>
      <c r="F52" s="582"/>
      <c r="G52" s="763"/>
      <c r="H52" s="620"/>
    </row>
    <row r="53" spans="1:8" ht="38.25" x14ac:dyDescent="0.2">
      <c r="A53" s="595" t="s">
        <v>431</v>
      </c>
      <c r="B53" s="591"/>
      <c r="C53" s="581" t="s">
        <v>432</v>
      </c>
      <c r="D53" s="582"/>
      <c r="E53" s="582">
        <v>212900</v>
      </c>
      <c r="F53" s="582">
        <v>212900</v>
      </c>
      <c r="G53" s="763">
        <v>100000</v>
      </c>
      <c r="H53" s="620" t="s">
        <v>601</v>
      </c>
    </row>
    <row r="54" spans="1:8" hidden="1" x14ac:dyDescent="0.2">
      <c r="A54" s="595" t="s">
        <v>319</v>
      </c>
      <c r="B54" s="591"/>
      <c r="C54" s="581" t="s">
        <v>433</v>
      </c>
      <c r="D54" s="582"/>
      <c r="E54" s="582">
        <v>0</v>
      </c>
      <c r="F54" s="582"/>
      <c r="G54" s="763"/>
      <c r="H54" s="620"/>
    </row>
    <row r="55" spans="1:8" ht="38.25" x14ac:dyDescent="0.2">
      <c r="A55" s="596">
        <v>43502</v>
      </c>
      <c r="B55" s="591"/>
      <c r="C55" t="s">
        <v>434</v>
      </c>
      <c r="D55" s="608"/>
      <c r="E55" s="608"/>
      <c r="F55" s="608"/>
      <c r="G55" s="763">
        <v>95620</v>
      </c>
      <c r="H55" s="620" t="s">
        <v>637</v>
      </c>
    </row>
    <row r="56" spans="1:8" ht="25.5" x14ac:dyDescent="0.2">
      <c r="A56" s="596">
        <v>43502</v>
      </c>
      <c r="B56" s="591"/>
      <c r="C56" t="s">
        <v>435</v>
      </c>
      <c r="G56" s="763">
        <v>5035</v>
      </c>
      <c r="H56" s="620" t="s">
        <v>602</v>
      </c>
    </row>
    <row r="57" spans="1:8" ht="25.5" x14ac:dyDescent="0.2">
      <c r="A57" s="596">
        <v>42742</v>
      </c>
      <c r="B57" s="591"/>
      <c r="C57" s="581" t="s">
        <v>438</v>
      </c>
      <c r="D57" s="598"/>
      <c r="E57" s="582"/>
      <c r="F57" s="582"/>
      <c r="G57" s="763">
        <v>8000</v>
      </c>
      <c r="H57" s="620" t="s">
        <v>603</v>
      </c>
    </row>
    <row r="58" spans="1:8" ht="51" x14ac:dyDescent="0.2">
      <c r="A58" s="596">
        <v>43472</v>
      </c>
      <c r="B58" s="591"/>
      <c r="C58" s="581" t="s">
        <v>635</v>
      </c>
      <c r="D58" s="598"/>
      <c r="E58" s="582"/>
      <c r="F58" s="582"/>
      <c r="G58" s="763">
        <v>100000</v>
      </c>
      <c r="H58" s="620" t="s">
        <v>638</v>
      </c>
    </row>
    <row r="59" spans="1:8" ht="25.5" x14ac:dyDescent="0.2">
      <c r="A59" s="596">
        <v>43107</v>
      </c>
      <c r="B59" s="591"/>
      <c r="C59" s="581" t="s">
        <v>443</v>
      </c>
      <c r="D59" s="598"/>
      <c r="E59" s="582"/>
      <c r="F59" s="582"/>
      <c r="G59" s="763">
        <v>80000</v>
      </c>
      <c r="H59" s="620" t="s">
        <v>604</v>
      </c>
    </row>
    <row r="60" spans="1:8" hidden="1" x14ac:dyDescent="0.2">
      <c r="A60" s="595" t="s">
        <v>325</v>
      </c>
      <c r="B60" s="591"/>
      <c r="C60" s="581" t="s">
        <v>448</v>
      </c>
      <c r="D60" s="598"/>
      <c r="E60" s="582"/>
      <c r="F60" s="582"/>
      <c r="G60" s="763"/>
      <c r="H60" s="620"/>
    </row>
    <row r="61" spans="1:8" hidden="1" x14ac:dyDescent="0.2">
      <c r="A61" s="595" t="s">
        <v>325</v>
      </c>
      <c r="B61" s="591"/>
      <c r="C61" s="581" t="s">
        <v>449</v>
      </c>
      <c r="D61" s="598"/>
      <c r="E61" s="582"/>
      <c r="F61" s="582"/>
      <c r="G61" s="763"/>
      <c r="H61" s="620"/>
    </row>
    <row r="62" spans="1:8" hidden="1" x14ac:dyDescent="0.2">
      <c r="A62" s="595" t="s">
        <v>325</v>
      </c>
      <c r="B62" s="591"/>
      <c r="C62" s="581" t="s">
        <v>450</v>
      </c>
      <c r="D62" s="598"/>
      <c r="E62" s="582"/>
      <c r="F62" s="582"/>
      <c r="G62" s="763"/>
      <c r="H62" s="620"/>
    </row>
    <row r="63" spans="1:8" ht="25.5" x14ac:dyDescent="0.2">
      <c r="A63" s="595" t="s">
        <v>325</v>
      </c>
      <c r="B63" s="591"/>
      <c r="C63" s="581" t="s">
        <v>451</v>
      </c>
      <c r="D63" s="582"/>
      <c r="E63" s="598"/>
      <c r="F63" s="582"/>
      <c r="G63" s="763">
        <v>10000</v>
      </c>
      <c r="H63" s="620" t="s">
        <v>605</v>
      </c>
    </row>
    <row r="64" spans="1:8" ht="51" x14ac:dyDescent="0.2">
      <c r="A64" s="595" t="s">
        <v>325</v>
      </c>
      <c r="B64" s="591"/>
      <c r="C64" s="581" t="s">
        <v>452</v>
      </c>
      <c r="D64" s="582"/>
      <c r="E64" s="598"/>
      <c r="F64" s="582"/>
      <c r="G64" s="763">
        <v>500000</v>
      </c>
      <c r="H64" s="620" t="s">
        <v>606</v>
      </c>
    </row>
    <row r="65" spans="1:8" ht="51" x14ac:dyDescent="0.2">
      <c r="A65" s="596">
        <v>43505</v>
      </c>
      <c r="B65" s="591"/>
      <c r="C65" s="581" t="s">
        <v>453</v>
      </c>
      <c r="D65" s="582"/>
      <c r="E65" s="598"/>
      <c r="F65" s="582"/>
      <c r="G65" s="763">
        <v>10000</v>
      </c>
      <c r="H65" s="620" t="s">
        <v>639</v>
      </c>
    </row>
    <row r="66" spans="1:8" ht="25.5" x14ac:dyDescent="0.2">
      <c r="A66" s="596">
        <v>42775</v>
      </c>
      <c r="B66" s="591"/>
      <c r="C66" s="581" t="s">
        <v>455</v>
      </c>
      <c r="D66" s="582"/>
      <c r="E66" s="582"/>
      <c r="F66" s="582"/>
      <c r="G66" s="763">
        <v>2200000</v>
      </c>
      <c r="H66" s="620" t="s">
        <v>607</v>
      </c>
    </row>
    <row r="67" spans="1:8" ht="25.5" x14ac:dyDescent="0.2">
      <c r="A67" s="596">
        <v>43140</v>
      </c>
      <c r="B67" s="591"/>
      <c r="C67" s="581" t="s">
        <v>459</v>
      </c>
      <c r="D67" s="582"/>
      <c r="E67" s="582"/>
      <c r="F67" s="582"/>
      <c r="G67" s="763">
        <v>53000</v>
      </c>
      <c r="H67" s="620" t="s">
        <v>608</v>
      </c>
    </row>
    <row r="68" spans="1:8" ht="38.25" x14ac:dyDescent="0.2">
      <c r="A68" s="595" t="s">
        <v>383</v>
      </c>
      <c r="B68" s="591"/>
      <c r="C68" s="581" t="s">
        <v>460</v>
      </c>
      <c r="D68" s="598"/>
      <c r="E68" s="582"/>
      <c r="F68" s="582"/>
      <c r="G68" s="763">
        <v>185000</v>
      </c>
      <c r="H68" s="620" t="s">
        <v>609</v>
      </c>
    </row>
    <row r="69" spans="1:8" ht="25.5" x14ac:dyDescent="0.2">
      <c r="A69" s="596">
        <v>42469</v>
      </c>
      <c r="B69" s="591"/>
      <c r="C69" s="581" t="s">
        <v>462</v>
      </c>
      <c r="D69" s="598"/>
      <c r="E69" s="582"/>
      <c r="F69" s="582"/>
      <c r="G69" s="763">
        <v>70000</v>
      </c>
      <c r="H69" s="620" t="s">
        <v>636</v>
      </c>
    </row>
    <row r="70" spans="1:8" ht="25.5" x14ac:dyDescent="0.2">
      <c r="A70" s="595" t="s">
        <v>463</v>
      </c>
      <c r="B70" s="591"/>
      <c r="C70" s="581" t="s">
        <v>209</v>
      </c>
      <c r="D70" s="582"/>
      <c r="E70" s="582">
        <v>4100</v>
      </c>
      <c r="F70" s="582">
        <v>4100</v>
      </c>
      <c r="G70" s="765">
        <v>10000</v>
      </c>
      <c r="H70" s="620" t="s">
        <v>610</v>
      </c>
    </row>
    <row r="71" spans="1:8" ht="25.5" x14ac:dyDescent="0.2">
      <c r="A71" s="596">
        <v>42560</v>
      </c>
      <c r="B71" s="591"/>
      <c r="C71" s="601" t="s">
        <v>465</v>
      </c>
      <c r="D71" s="598"/>
      <c r="E71" s="582"/>
      <c r="F71" s="582"/>
      <c r="G71" s="763">
        <v>45000</v>
      </c>
      <c r="H71" s="620" t="s">
        <v>611</v>
      </c>
    </row>
    <row r="72" spans="1:8" ht="25.5" x14ac:dyDescent="0.2">
      <c r="A72" s="596">
        <v>42776</v>
      </c>
      <c r="B72" s="591"/>
      <c r="C72" s="581" t="s">
        <v>467</v>
      </c>
      <c r="D72" s="598"/>
      <c r="E72" s="582"/>
      <c r="F72" s="582"/>
      <c r="G72" s="763">
        <v>35000</v>
      </c>
      <c r="H72" s="620" t="s">
        <v>612</v>
      </c>
    </row>
    <row r="73" spans="1:8" ht="25.5" x14ac:dyDescent="0.2">
      <c r="A73" s="595" t="s">
        <v>391</v>
      </c>
      <c r="B73" s="591"/>
      <c r="C73" s="581" t="s">
        <v>468</v>
      </c>
      <c r="D73" s="582"/>
      <c r="E73" s="598"/>
      <c r="F73" s="582"/>
      <c r="G73" s="763">
        <v>5000</v>
      </c>
      <c r="H73" s="620" t="s">
        <v>613</v>
      </c>
    </row>
    <row r="74" spans="1:8" ht="25.5" x14ac:dyDescent="0.2">
      <c r="A74" s="595" t="s">
        <v>332</v>
      </c>
      <c r="B74" s="591"/>
      <c r="C74" s="581" t="s">
        <v>471</v>
      </c>
      <c r="D74" s="582"/>
      <c r="E74" s="582">
        <v>40</v>
      </c>
      <c r="F74" s="582">
        <v>40</v>
      </c>
      <c r="G74" s="763">
        <v>10000</v>
      </c>
      <c r="H74" s="620" t="s">
        <v>614</v>
      </c>
    </row>
    <row r="75" spans="1:8" ht="25.5" x14ac:dyDescent="0.2">
      <c r="A75" s="595" t="s">
        <v>332</v>
      </c>
      <c r="B75" s="591"/>
      <c r="C75" s="581" t="s">
        <v>472</v>
      </c>
      <c r="D75" s="582"/>
      <c r="E75" s="582"/>
      <c r="F75" s="582"/>
      <c r="G75" s="763">
        <v>450000</v>
      </c>
      <c r="H75" s="620" t="s">
        <v>615</v>
      </c>
    </row>
    <row r="76" spans="1:8" x14ac:dyDescent="0.2">
      <c r="A76" s="595" t="s">
        <v>330</v>
      </c>
      <c r="B76" s="591"/>
      <c r="C76" s="581" t="s">
        <v>473</v>
      </c>
      <c r="D76" s="582"/>
      <c r="E76" s="582"/>
      <c r="F76" s="582"/>
      <c r="G76" s="763">
        <v>685</v>
      </c>
      <c r="H76" s="620" t="s">
        <v>616</v>
      </c>
    </row>
    <row r="77" spans="1:8" x14ac:dyDescent="0.2">
      <c r="A77" s="595" t="s">
        <v>330</v>
      </c>
      <c r="B77" s="591"/>
      <c r="C77" s="581" t="s">
        <v>474</v>
      </c>
      <c r="D77" s="605"/>
      <c r="E77" s="610"/>
      <c r="F77" s="605"/>
      <c r="G77" s="763">
        <v>10000</v>
      </c>
      <c r="H77" s="620" t="s">
        <v>584</v>
      </c>
    </row>
    <row r="78" spans="1:8" x14ac:dyDescent="0.2">
      <c r="A78" s="596">
        <v>42383</v>
      </c>
      <c r="B78" s="591"/>
      <c r="C78" s="581" t="s">
        <v>476</v>
      </c>
      <c r="D78" s="582"/>
      <c r="E78" s="582">
        <v>0</v>
      </c>
      <c r="F78" s="582">
        <v>0</v>
      </c>
      <c r="G78" s="763">
        <v>30000</v>
      </c>
      <c r="H78" s="620" t="s">
        <v>617</v>
      </c>
    </row>
    <row r="79" spans="1:8" hidden="1" x14ac:dyDescent="0.2">
      <c r="A79" s="595" t="s">
        <v>477</v>
      </c>
      <c r="B79" s="591"/>
      <c r="C79" s="581" t="s">
        <v>478</v>
      </c>
      <c r="D79" s="582"/>
      <c r="E79" s="582"/>
      <c r="F79" s="582"/>
      <c r="G79" s="763"/>
      <c r="H79" s="620"/>
    </row>
    <row r="80" spans="1:8" ht="25.5" x14ac:dyDescent="0.2">
      <c r="A80" s="596">
        <v>42383</v>
      </c>
      <c r="B80" s="591"/>
      <c r="C80" s="581" t="s">
        <v>479</v>
      </c>
      <c r="D80" s="582"/>
      <c r="E80" s="582"/>
      <c r="F80" s="582"/>
      <c r="G80" s="765">
        <v>50000</v>
      </c>
      <c r="H80" s="620" t="s">
        <v>618</v>
      </c>
    </row>
    <row r="81" spans="1:8" ht="25.5" x14ac:dyDescent="0.2">
      <c r="A81" s="596">
        <v>42383</v>
      </c>
      <c r="B81" s="591"/>
      <c r="C81" s="581" t="s">
        <v>480</v>
      </c>
      <c r="D81" s="582"/>
      <c r="E81" s="582"/>
      <c r="F81" s="582"/>
      <c r="G81" s="763">
        <v>10000</v>
      </c>
      <c r="H81" s="620" t="s">
        <v>619</v>
      </c>
    </row>
    <row r="82" spans="1:8" x14ac:dyDescent="0.2">
      <c r="A82" s="606"/>
      <c r="B82" s="586"/>
      <c r="C82" s="587" t="s">
        <v>481</v>
      </c>
      <c r="D82" s="588"/>
      <c r="E82" s="589">
        <f>SUM(E37:E79)</f>
        <v>382040</v>
      </c>
      <c r="F82" s="589">
        <f>SUM(F37:F79)</f>
        <v>367090</v>
      </c>
      <c r="G82" s="764">
        <f>SUM(G37:G81)</f>
        <v>4541040</v>
      </c>
    </row>
    <row r="83" spans="1:8" x14ac:dyDescent="0.2">
      <c r="A83" s="606"/>
      <c r="B83" s="586"/>
      <c r="C83" s="611" t="s">
        <v>482</v>
      </c>
      <c r="D83" s="612"/>
      <c r="E83" s="613" t="e">
        <f>E5+E14+#REF!+E36+E82+#REF!</f>
        <v>#REF!</v>
      </c>
      <c r="F83" s="613" t="e">
        <f>SUM(F14+#REF!+F36+F82+#REF!)</f>
        <v>#REF!</v>
      </c>
      <c r="G83" s="766">
        <f>SUM(G5+G14+G36+G82)</f>
        <v>4883140</v>
      </c>
    </row>
    <row r="93" spans="1:8" x14ac:dyDescent="0.2">
      <c r="E93" s="614"/>
      <c r="F93" s="614"/>
      <c r="G93" s="614"/>
      <c r="H93" s="614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príjmy 2019-2021</vt:lpstr>
      <vt:lpstr>výdavky 2019-2021</vt:lpstr>
      <vt:lpstr>kapit.výdavky 2019-2021</vt:lpstr>
      <vt:lpstr>Školstvo</vt:lpstr>
      <vt:lpstr>Bohunka</vt:lpstr>
      <vt:lpstr>komentár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HERIBANOVÁ Daniela</dc:creator>
  <cp:lastModifiedBy>HERIBANOVÁ Daniela</cp:lastModifiedBy>
  <cp:lastPrinted>2019-02-05T12:14:55Z</cp:lastPrinted>
  <dcterms:created xsi:type="dcterms:W3CDTF">2015-12-15T11:30:55Z</dcterms:created>
  <dcterms:modified xsi:type="dcterms:W3CDTF">2019-02-06T15:02:53Z</dcterms:modified>
</cp:coreProperties>
</file>