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i28728\Desktop\obecné zastupiteľstvo\VII. volebné obdobie\12.12.2016\rozpočet schvaleny\"/>
    </mc:Choice>
  </mc:AlternateContent>
  <bookViews>
    <workbookView xWindow="0" yWindow="0" windowWidth="21600" windowHeight="9735"/>
  </bookViews>
  <sheets>
    <sheet name="Príjmy 2013-2019" sheetId="1" r:id="rId1"/>
    <sheet name="Výdavky 2013-2019" sheetId="2" r:id="rId2"/>
    <sheet name="Kap.výd.2014-2019" sheetId="3" r:id="rId3"/>
    <sheet name="Komentár kap.výd. 2017" sheetId="6" r:id="rId4"/>
    <sheet name="BOHUNKA 2015-2019" sheetId="4" r:id="rId5"/>
    <sheet name="Školstvo 2014-2019" sheetId="5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4" i="2" l="1"/>
  <c r="D69" i="6" l="1"/>
  <c r="D30" i="6"/>
  <c r="D13" i="6"/>
  <c r="D11" i="6"/>
  <c r="D4" i="6"/>
  <c r="D70" i="6" l="1"/>
  <c r="M5" i="3"/>
  <c r="M26" i="3"/>
  <c r="M195" i="3" l="1"/>
  <c r="L195" i="3"/>
  <c r="K195" i="3"/>
  <c r="J195" i="3"/>
  <c r="I195" i="3"/>
  <c r="H195" i="3"/>
  <c r="G195" i="3"/>
  <c r="F195" i="3"/>
  <c r="E195" i="3"/>
  <c r="M104" i="3"/>
  <c r="L104" i="3"/>
  <c r="K104" i="3"/>
  <c r="J104" i="3"/>
  <c r="I104" i="3"/>
  <c r="H104" i="3"/>
  <c r="G104" i="3"/>
  <c r="F104" i="3"/>
  <c r="E104" i="3"/>
  <c r="K32" i="3"/>
  <c r="H32" i="3"/>
  <c r="F32" i="3"/>
  <c r="E32" i="3"/>
  <c r="L26" i="3"/>
  <c r="K26" i="3"/>
  <c r="J26" i="3"/>
  <c r="I26" i="3"/>
  <c r="H26" i="3"/>
  <c r="G26" i="3"/>
  <c r="F26" i="3"/>
  <c r="E26" i="3"/>
  <c r="L5" i="3"/>
  <c r="K5" i="3"/>
  <c r="J5" i="3"/>
  <c r="I5" i="3"/>
  <c r="H5" i="3"/>
  <c r="G5" i="3"/>
  <c r="E5" i="3"/>
  <c r="G197" i="3" l="1"/>
  <c r="F197" i="3"/>
  <c r="K197" i="3"/>
  <c r="J197" i="3"/>
  <c r="E197" i="3"/>
  <c r="I197" i="3"/>
  <c r="M197" i="3"/>
  <c r="H197" i="3"/>
  <c r="L197" i="3"/>
  <c r="G60" i="5"/>
  <c r="F60" i="5"/>
  <c r="F61" i="5" s="1"/>
  <c r="E60" i="5"/>
  <c r="C60" i="5"/>
  <c r="B60" i="5"/>
  <c r="G54" i="5"/>
  <c r="F54" i="5"/>
  <c r="E54" i="5"/>
  <c r="D54" i="5"/>
  <c r="D61" i="5" s="1"/>
  <c r="C54" i="5"/>
  <c r="B54" i="5"/>
  <c r="G48" i="5"/>
  <c r="F48" i="5"/>
  <c r="E48" i="5"/>
  <c r="D48" i="5"/>
  <c r="C48" i="5"/>
  <c r="B48" i="5"/>
  <c r="G42" i="5"/>
  <c r="F42" i="5"/>
  <c r="E42" i="5"/>
  <c r="D42" i="5"/>
  <c r="C42" i="5"/>
  <c r="B42" i="5"/>
  <c r="G36" i="5"/>
  <c r="F36" i="5"/>
  <c r="E36" i="5"/>
  <c r="D36" i="5"/>
  <c r="C36" i="5"/>
  <c r="B36" i="5"/>
  <c r="G30" i="5"/>
  <c r="F30" i="5"/>
  <c r="E30" i="5"/>
  <c r="D30" i="5"/>
  <c r="C30" i="5"/>
  <c r="B30" i="5"/>
  <c r="G24" i="5"/>
  <c r="F24" i="5"/>
  <c r="E24" i="5"/>
  <c r="D24" i="5"/>
  <c r="C24" i="5"/>
  <c r="B24" i="5"/>
  <c r="G16" i="5"/>
  <c r="F16" i="5"/>
  <c r="E16" i="5"/>
  <c r="D16" i="5"/>
  <c r="C16" i="5"/>
  <c r="B16" i="5"/>
  <c r="E61" i="5" l="1"/>
  <c r="B61" i="5"/>
  <c r="C61" i="5"/>
  <c r="G61" i="5"/>
  <c r="I94" i="1"/>
  <c r="J94" i="1"/>
  <c r="H87" i="1"/>
  <c r="I87" i="1"/>
  <c r="L87" i="2"/>
  <c r="L90" i="2" s="1"/>
  <c r="L92" i="2" s="1"/>
  <c r="M87" i="2"/>
  <c r="M90" i="2" s="1"/>
  <c r="M92" i="2" s="1"/>
  <c r="N87" i="2"/>
  <c r="N90" i="2" s="1"/>
  <c r="N92" i="2" s="1"/>
  <c r="L222" i="2" l="1"/>
  <c r="M222" i="2"/>
  <c r="N222" i="2"/>
  <c r="L217" i="2"/>
  <c r="M217" i="2"/>
  <c r="N217" i="2"/>
  <c r="L214" i="2"/>
  <c r="M214" i="2"/>
  <c r="N214" i="2"/>
  <c r="L258" i="2"/>
  <c r="M258" i="2"/>
  <c r="N258" i="2"/>
  <c r="N287" i="2"/>
  <c r="N289" i="2" s="1"/>
  <c r="L287" i="2"/>
  <c r="L289" i="2" s="1"/>
  <c r="M287" i="2"/>
  <c r="M289" i="2" s="1"/>
  <c r="L306" i="2"/>
  <c r="L308" i="2" s="1"/>
  <c r="M306" i="2"/>
  <c r="M308" i="2" s="1"/>
  <c r="N306" i="2"/>
  <c r="N308" i="2" s="1"/>
  <c r="N314" i="2"/>
  <c r="M314" i="2"/>
  <c r="L297" i="2" l="1"/>
  <c r="L298" i="2" s="1"/>
  <c r="M297" i="2"/>
  <c r="M298" i="2" s="1"/>
  <c r="N297" i="2"/>
  <c r="N298" i="2" s="1"/>
  <c r="L235" i="2" l="1"/>
  <c r="M235" i="2"/>
  <c r="N235" i="2"/>
  <c r="L271" i="2"/>
  <c r="M229" i="2"/>
  <c r="N229" i="2"/>
  <c r="M225" i="2"/>
  <c r="N225" i="2"/>
  <c r="L225" i="2"/>
  <c r="L229" i="2"/>
  <c r="M246" i="2" l="1"/>
  <c r="M259" i="2" s="1"/>
  <c r="M261" i="2" s="1"/>
  <c r="N246" i="2"/>
  <c r="N259" i="2" s="1"/>
  <c r="N261" i="2" s="1"/>
  <c r="M271" i="2" l="1"/>
  <c r="N271" i="2"/>
  <c r="F80" i="1" l="1"/>
  <c r="H80" i="1"/>
  <c r="I80" i="1"/>
  <c r="J80" i="1"/>
  <c r="H64" i="1"/>
  <c r="I64" i="1"/>
  <c r="J64" i="1"/>
  <c r="L211" i="2" l="1"/>
  <c r="M211" i="2"/>
  <c r="N211" i="2"/>
  <c r="M148" i="2" l="1"/>
  <c r="N148" i="2"/>
  <c r="L204" i="2" l="1"/>
  <c r="L236" i="2" s="1"/>
  <c r="L238" i="2" s="1"/>
  <c r="M204" i="2"/>
  <c r="M236" i="2" s="1"/>
  <c r="M238" i="2" s="1"/>
  <c r="N204" i="2"/>
  <c r="N236" i="2" s="1"/>
  <c r="N238" i="2" s="1"/>
  <c r="M172" i="2"/>
  <c r="N172" i="2"/>
  <c r="L167" i="2"/>
  <c r="M167" i="2"/>
  <c r="N167" i="2"/>
  <c r="M159" i="2"/>
  <c r="N159" i="2"/>
  <c r="L148" i="2"/>
  <c r="M114" i="2"/>
  <c r="N114" i="2"/>
  <c r="L275" i="2"/>
  <c r="L276" i="2" s="1"/>
  <c r="L278" i="2" s="1"/>
  <c r="M275" i="2"/>
  <c r="M276" i="2" s="1"/>
  <c r="M278" i="2" s="1"/>
  <c r="N275" i="2"/>
  <c r="N276" i="2" s="1"/>
  <c r="N278" i="2" s="1"/>
  <c r="L114" i="2" l="1"/>
  <c r="L141" i="2" s="1"/>
  <c r="L74" i="2"/>
  <c r="L76" i="2" s="1"/>
  <c r="M74" i="2"/>
  <c r="M76" i="2" s="1"/>
  <c r="N74" i="2"/>
  <c r="N76" i="2" s="1"/>
  <c r="L65" i="2"/>
  <c r="M65" i="2"/>
  <c r="N65" i="2"/>
  <c r="L62" i="2"/>
  <c r="M62" i="2"/>
  <c r="N62" i="2"/>
  <c r="L56" i="2"/>
  <c r="M56" i="2"/>
  <c r="N56" i="2"/>
  <c r="L183" i="2"/>
  <c r="M183" i="2"/>
  <c r="N183" i="2"/>
  <c r="L194" i="2"/>
  <c r="M194" i="2"/>
  <c r="N194" i="2"/>
  <c r="L172" i="2"/>
  <c r="L159" i="2"/>
  <c r="L101" i="2"/>
  <c r="M101" i="2"/>
  <c r="N101" i="2"/>
  <c r="M195" i="2" l="1"/>
  <c r="M197" i="2" s="1"/>
  <c r="N195" i="2"/>
  <c r="N197" i="2" s="1"/>
  <c r="N66" i="2"/>
  <c r="N68" i="2" s="1"/>
  <c r="L195" i="2"/>
  <c r="L197" i="2" s="1"/>
  <c r="M66" i="2"/>
  <c r="M68" i="2" s="1"/>
  <c r="L66" i="2"/>
  <c r="L68" i="2" s="1"/>
  <c r="L35" i="2"/>
  <c r="M35" i="2"/>
  <c r="N35" i="2"/>
  <c r="L32" i="2"/>
  <c r="M32" i="2"/>
  <c r="N32" i="2"/>
  <c r="L246" i="2"/>
  <c r="L259" i="2" s="1"/>
  <c r="L261" i="2" s="1"/>
  <c r="M130" i="2" l="1"/>
  <c r="M143" i="2" s="1"/>
  <c r="M149" i="2" s="1"/>
  <c r="M151" i="2" s="1"/>
  <c r="N130" i="2"/>
  <c r="N143" i="2" s="1"/>
  <c r="N149" i="2" s="1"/>
  <c r="N151" i="2" s="1"/>
  <c r="L130" i="2"/>
  <c r="L143" i="2" s="1"/>
  <c r="L149" i="2" s="1"/>
  <c r="L151" i="2" s="1"/>
  <c r="L45" i="2"/>
  <c r="M45" i="2"/>
  <c r="N45" i="2"/>
  <c r="N46" i="2" s="1"/>
  <c r="L40" i="2"/>
  <c r="M40" i="2"/>
  <c r="N40" i="2"/>
  <c r="L46" i="2" l="1"/>
  <c r="L48" i="2" s="1"/>
  <c r="M46" i="2"/>
  <c r="M48" i="2" s="1"/>
  <c r="N48" i="2"/>
  <c r="M22" i="2"/>
  <c r="L22" i="2"/>
  <c r="L24" i="2" s="1"/>
  <c r="L12" i="2"/>
  <c r="M12" i="2"/>
  <c r="N12" i="2"/>
  <c r="M9" i="2"/>
  <c r="N9" i="2"/>
  <c r="L9" i="2"/>
  <c r="N13" i="2" l="1"/>
  <c r="N15" i="2" s="1"/>
  <c r="M24" i="2"/>
  <c r="N24" i="2" s="1"/>
  <c r="N22" i="2"/>
  <c r="L13" i="2"/>
  <c r="M13" i="2"/>
  <c r="K271" i="2"/>
  <c r="K65" i="2"/>
  <c r="K314" i="2"/>
  <c r="G14" i="4"/>
  <c r="H14" i="4"/>
  <c r="G12" i="4"/>
  <c r="H12" i="4"/>
  <c r="G23" i="4"/>
  <c r="H23" i="4"/>
  <c r="F14" i="4"/>
  <c r="F23" i="4"/>
  <c r="E23" i="4"/>
  <c r="E14" i="4"/>
  <c r="E12" i="4"/>
  <c r="N313" i="2" l="1"/>
  <c r="N316" i="2" s="1"/>
  <c r="N320" i="2" s="1"/>
  <c r="M15" i="2"/>
  <c r="M313" i="2"/>
  <c r="M316" i="2" s="1"/>
  <c r="M320" i="2" s="1"/>
  <c r="L15" i="2"/>
  <c r="L313" i="2"/>
  <c r="L316" i="2" s="1"/>
  <c r="L320" i="2" s="1"/>
  <c r="J314" i="2"/>
  <c r="J308" i="2"/>
  <c r="J297" i="2"/>
  <c r="J295" i="2"/>
  <c r="J287" i="2"/>
  <c r="J289" i="2" s="1"/>
  <c r="J275" i="2"/>
  <c r="J271" i="2"/>
  <c r="J276" i="2" l="1"/>
  <c r="J278" i="2" s="1"/>
  <c r="J298" i="2"/>
  <c r="J258" i="2"/>
  <c r="J252" i="2"/>
  <c r="J246" i="2"/>
  <c r="J235" i="2"/>
  <c r="J225" i="2"/>
  <c r="J222" i="2"/>
  <c r="J217" i="2"/>
  <c r="J214" i="2"/>
  <c r="J211" i="2"/>
  <c r="J204" i="2"/>
  <c r="J167" i="2"/>
  <c r="J236" i="2" l="1"/>
  <c r="J238" i="2" s="1"/>
  <c r="J259" i="2"/>
  <c r="J261" i="2" s="1"/>
  <c r="J194" i="2"/>
  <c r="J183" i="2"/>
  <c r="J172" i="2"/>
  <c r="J159" i="2"/>
  <c r="J148" i="2"/>
  <c r="J130" i="2"/>
  <c r="J114" i="2"/>
  <c r="J106" i="2"/>
  <c r="J101" i="2"/>
  <c r="J90" i="2"/>
  <c r="J92" i="2" s="1"/>
  <c r="J74" i="2"/>
  <c r="J76" i="2" s="1"/>
  <c r="J62" i="2"/>
  <c r="J56" i="2"/>
  <c r="J45" i="2"/>
  <c r="J68" i="2" l="1"/>
  <c r="J141" i="2"/>
  <c r="J143" i="2" s="1"/>
  <c r="J149" i="2" s="1"/>
  <c r="J151" i="2" s="1"/>
  <c r="J195" i="2"/>
  <c r="J197" i="2" s="1"/>
  <c r="J66" i="2"/>
  <c r="J40" i="2"/>
  <c r="J35" i="2"/>
  <c r="J32" i="2"/>
  <c r="J22" i="2"/>
  <c r="J24" i="2" s="1"/>
  <c r="J70" i="1"/>
  <c r="I70" i="1"/>
  <c r="H70" i="1"/>
  <c r="J46" i="2" l="1"/>
  <c r="J48" i="2" s="1"/>
  <c r="D23" i="4"/>
  <c r="J47" i="1" l="1"/>
  <c r="I47" i="1"/>
  <c r="H47" i="1"/>
  <c r="J16" i="1" l="1"/>
  <c r="J65" i="1" s="1"/>
  <c r="J82" i="1" s="1"/>
  <c r="J96" i="1" s="1"/>
  <c r="I16" i="1"/>
  <c r="I65" i="1" s="1"/>
  <c r="I82" i="1" s="1"/>
  <c r="I96" i="1" s="1"/>
  <c r="H16" i="1"/>
  <c r="H65" i="1" s="1"/>
  <c r="H82" i="1" s="1"/>
  <c r="H96" i="1" s="1"/>
  <c r="J9" i="2" l="1"/>
  <c r="F64" i="1"/>
  <c r="F82" i="1"/>
  <c r="F47" i="1"/>
  <c r="F65" i="1" s="1"/>
  <c r="F94" i="1"/>
  <c r="F87" i="1"/>
  <c r="F16" i="1"/>
  <c r="F96" i="1" l="1"/>
  <c r="G316" i="2"/>
  <c r="G320" i="2" s="1"/>
  <c r="I314" i="2"/>
  <c r="H314" i="2"/>
  <c r="F314" i="2"/>
  <c r="E314" i="2"/>
  <c r="D314" i="2"/>
  <c r="D316" i="2" s="1"/>
  <c r="D320" i="2" s="1"/>
  <c r="C314" i="2"/>
  <c r="K306" i="2"/>
  <c r="K308" i="2" s="1"/>
  <c r="I306" i="2"/>
  <c r="I308" i="2" s="1"/>
  <c r="H306" i="2"/>
  <c r="H308" i="2" s="1"/>
  <c r="G306" i="2"/>
  <c r="G308" i="2" s="1"/>
  <c r="F306" i="2"/>
  <c r="F308" i="2" s="1"/>
  <c r="E306" i="2"/>
  <c r="E308" i="2" s="1"/>
  <c r="D306" i="2"/>
  <c r="D308" i="2" s="1"/>
  <c r="C306" i="2"/>
  <c r="C308" i="2" s="1"/>
  <c r="K297" i="2"/>
  <c r="I297" i="2"/>
  <c r="I315" i="2" s="1"/>
  <c r="H297" i="2"/>
  <c r="H315" i="2" s="1"/>
  <c r="G297" i="2"/>
  <c r="F297" i="2"/>
  <c r="F315" i="2" s="1"/>
  <c r="E297" i="2"/>
  <c r="E315" i="2" s="1"/>
  <c r="D297" i="2"/>
  <c r="C297" i="2"/>
  <c r="C315" i="2" s="1"/>
  <c r="K295" i="2"/>
  <c r="I295" i="2"/>
  <c r="H295" i="2"/>
  <c r="G295" i="2"/>
  <c r="F295" i="2"/>
  <c r="E295" i="2"/>
  <c r="D295" i="2"/>
  <c r="C295" i="2"/>
  <c r="K287" i="2"/>
  <c r="K289" i="2" s="1"/>
  <c r="I287" i="2"/>
  <c r="I289" i="2" s="1"/>
  <c r="H287" i="2"/>
  <c r="H289" i="2" s="1"/>
  <c r="G287" i="2"/>
  <c r="G289" i="2" s="1"/>
  <c r="F287" i="2"/>
  <c r="F289" i="2" s="1"/>
  <c r="E287" i="2"/>
  <c r="E289" i="2" s="1"/>
  <c r="D287" i="2"/>
  <c r="D289" i="2" s="1"/>
  <c r="C287" i="2"/>
  <c r="C289" i="2" s="1"/>
  <c r="K275" i="2"/>
  <c r="I275" i="2"/>
  <c r="H275" i="2"/>
  <c r="G275" i="2"/>
  <c r="F275" i="2"/>
  <c r="E275" i="2"/>
  <c r="D275" i="2"/>
  <c r="I271" i="2"/>
  <c r="I276" i="2" s="1"/>
  <c r="I278" i="2" s="1"/>
  <c r="H271" i="2"/>
  <c r="H276" i="2" s="1"/>
  <c r="H278" i="2" s="1"/>
  <c r="G271" i="2"/>
  <c r="F271" i="2"/>
  <c r="E271" i="2"/>
  <c r="D271" i="2"/>
  <c r="C271" i="2"/>
  <c r="C276" i="2" s="1"/>
  <c r="C278" i="2" s="1"/>
  <c r="K258" i="2"/>
  <c r="I258" i="2"/>
  <c r="H258" i="2"/>
  <c r="G258" i="2"/>
  <c r="F258" i="2"/>
  <c r="E258" i="2"/>
  <c r="D258" i="2"/>
  <c r="C258" i="2"/>
  <c r="I252" i="2"/>
  <c r="H252" i="2"/>
  <c r="G252" i="2"/>
  <c r="F252" i="2"/>
  <c r="E252" i="2"/>
  <c r="D252" i="2"/>
  <c r="C252" i="2"/>
  <c r="K246" i="2"/>
  <c r="I246" i="2"/>
  <c r="H246" i="2"/>
  <c r="G246" i="2"/>
  <c r="F246" i="2"/>
  <c r="E246" i="2"/>
  <c r="D246" i="2"/>
  <c r="C246" i="2"/>
  <c r="K235" i="2"/>
  <c r="I235" i="2"/>
  <c r="H235" i="2"/>
  <c r="G235" i="2"/>
  <c r="F235" i="2"/>
  <c r="E235" i="2"/>
  <c r="D235" i="2"/>
  <c r="C235" i="2"/>
  <c r="K229" i="2"/>
  <c r="I229" i="2"/>
  <c r="H229" i="2"/>
  <c r="F229" i="2"/>
  <c r="E229" i="2"/>
  <c r="D229" i="2"/>
  <c r="C229" i="2"/>
  <c r="K225" i="2"/>
  <c r="I225" i="2"/>
  <c r="H225" i="2"/>
  <c r="G225" i="2"/>
  <c r="F225" i="2"/>
  <c r="E225" i="2"/>
  <c r="D225" i="2"/>
  <c r="C225" i="2"/>
  <c r="K222" i="2"/>
  <c r="I222" i="2"/>
  <c r="H222" i="2"/>
  <c r="G222" i="2"/>
  <c r="F222" i="2"/>
  <c r="E222" i="2"/>
  <c r="D222" i="2"/>
  <c r="C222" i="2"/>
  <c r="K217" i="2"/>
  <c r="G217" i="2"/>
  <c r="F217" i="2"/>
  <c r="E217" i="2"/>
  <c r="D217" i="2"/>
  <c r="C217" i="2"/>
  <c r="K214" i="2"/>
  <c r="I214" i="2"/>
  <c r="H214" i="2"/>
  <c r="G214" i="2"/>
  <c r="F214" i="2"/>
  <c r="E214" i="2"/>
  <c r="D214" i="2"/>
  <c r="C214" i="2"/>
  <c r="K211" i="2"/>
  <c r="I211" i="2"/>
  <c r="H211" i="2"/>
  <c r="G211" i="2"/>
  <c r="F211" i="2"/>
  <c r="E211" i="2"/>
  <c r="D211" i="2"/>
  <c r="C211" i="2"/>
  <c r="K204" i="2"/>
  <c r="I204" i="2"/>
  <c r="H204" i="2"/>
  <c r="G204" i="2"/>
  <c r="F204" i="2"/>
  <c r="E204" i="2"/>
  <c r="D204" i="2"/>
  <c r="C204" i="2"/>
  <c r="K194" i="2"/>
  <c r="I194" i="2"/>
  <c r="H194" i="2"/>
  <c r="G194" i="2"/>
  <c r="F194" i="2"/>
  <c r="E194" i="2"/>
  <c r="D194" i="2"/>
  <c r="C194" i="2"/>
  <c r="I186" i="2"/>
  <c r="H186" i="2"/>
  <c r="G186" i="2"/>
  <c r="F186" i="2"/>
  <c r="E186" i="2"/>
  <c r="C186" i="2"/>
  <c r="K183" i="2"/>
  <c r="I183" i="2"/>
  <c r="H183" i="2"/>
  <c r="G183" i="2"/>
  <c r="F183" i="2"/>
  <c r="E183" i="2"/>
  <c r="D183" i="2"/>
  <c r="C183" i="2"/>
  <c r="I180" i="2"/>
  <c r="H180" i="2"/>
  <c r="G180" i="2"/>
  <c r="F180" i="2"/>
  <c r="E180" i="2"/>
  <c r="D180" i="2"/>
  <c r="C180" i="2"/>
  <c r="I176" i="2"/>
  <c r="H176" i="2"/>
  <c r="G176" i="2"/>
  <c r="F176" i="2"/>
  <c r="E176" i="2"/>
  <c r="D176" i="2"/>
  <c r="C176" i="2"/>
  <c r="K172" i="2"/>
  <c r="I172" i="2"/>
  <c r="H172" i="2"/>
  <c r="G172" i="2"/>
  <c r="F172" i="2"/>
  <c r="E172" i="2"/>
  <c r="D172" i="2"/>
  <c r="C172" i="2"/>
  <c r="K167" i="2"/>
  <c r="I167" i="2"/>
  <c r="H167" i="2"/>
  <c r="G167" i="2"/>
  <c r="F167" i="2"/>
  <c r="E167" i="2"/>
  <c r="D167" i="2"/>
  <c r="C167" i="2"/>
  <c r="K159" i="2"/>
  <c r="I159" i="2"/>
  <c r="H159" i="2"/>
  <c r="G159" i="2"/>
  <c r="F159" i="2"/>
  <c r="E159" i="2"/>
  <c r="D159" i="2"/>
  <c r="C159" i="2"/>
  <c r="K148" i="2"/>
  <c r="I148" i="2"/>
  <c r="H148" i="2"/>
  <c r="G148" i="2"/>
  <c r="F148" i="2"/>
  <c r="E148" i="2"/>
  <c r="D148" i="2"/>
  <c r="C148" i="2"/>
  <c r="K130" i="2"/>
  <c r="I130" i="2"/>
  <c r="H130" i="2"/>
  <c r="G130" i="2"/>
  <c r="F130" i="2"/>
  <c r="E130" i="2"/>
  <c r="D130" i="2"/>
  <c r="C130" i="2"/>
  <c r="K114" i="2"/>
  <c r="I114" i="2"/>
  <c r="H114" i="2"/>
  <c r="G114" i="2"/>
  <c r="F114" i="2"/>
  <c r="E114" i="2"/>
  <c r="D114" i="2"/>
  <c r="C114" i="2"/>
  <c r="I109" i="2"/>
  <c r="H109" i="2"/>
  <c r="F109" i="2"/>
  <c r="E109" i="2"/>
  <c r="C109" i="2"/>
  <c r="K106" i="2"/>
  <c r="I106" i="2"/>
  <c r="H106" i="2"/>
  <c r="G106" i="2"/>
  <c r="F106" i="2"/>
  <c r="E106" i="2"/>
  <c r="D106" i="2"/>
  <c r="C106" i="2"/>
  <c r="K101" i="2"/>
  <c r="I101" i="2"/>
  <c r="H101" i="2"/>
  <c r="G101" i="2"/>
  <c r="F101" i="2"/>
  <c r="E101" i="2"/>
  <c r="D101" i="2"/>
  <c r="C101" i="2"/>
  <c r="K87" i="2"/>
  <c r="K90" i="2" s="1"/>
  <c r="K92" i="2" s="1"/>
  <c r="I87" i="2"/>
  <c r="I90" i="2" s="1"/>
  <c r="I92" i="2" s="1"/>
  <c r="H87" i="2"/>
  <c r="H90" i="2" s="1"/>
  <c r="H92" i="2" s="1"/>
  <c r="G87" i="2"/>
  <c r="G90" i="2" s="1"/>
  <c r="G92" i="2" s="1"/>
  <c r="F87" i="2"/>
  <c r="F90" i="2" s="1"/>
  <c r="F92" i="2" s="1"/>
  <c r="E87" i="2"/>
  <c r="E90" i="2" s="1"/>
  <c r="E92" i="2" s="1"/>
  <c r="D87" i="2"/>
  <c r="D90" i="2" s="1"/>
  <c r="D92" i="2" s="1"/>
  <c r="C87" i="2"/>
  <c r="C90" i="2" s="1"/>
  <c r="C92" i="2" s="1"/>
  <c r="K74" i="2"/>
  <c r="K76" i="2" s="1"/>
  <c r="I74" i="2"/>
  <c r="I76" i="2" s="1"/>
  <c r="H74" i="2"/>
  <c r="H76" i="2" s="1"/>
  <c r="G74" i="2"/>
  <c r="G76" i="2" s="1"/>
  <c r="F74" i="2"/>
  <c r="F76" i="2" s="1"/>
  <c r="E74" i="2"/>
  <c r="E76" i="2" s="1"/>
  <c r="D74" i="2"/>
  <c r="D76" i="2" s="1"/>
  <c r="C74" i="2"/>
  <c r="C76" i="2" s="1"/>
  <c r="I65" i="2"/>
  <c r="H65" i="2"/>
  <c r="G65" i="2"/>
  <c r="F65" i="2"/>
  <c r="E65" i="2"/>
  <c r="C65" i="2"/>
  <c r="K62" i="2"/>
  <c r="I62" i="2"/>
  <c r="H62" i="2"/>
  <c r="G62" i="2"/>
  <c r="F62" i="2"/>
  <c r="E62" i="2"/>
  <c r="D62" i="2"/>
  <c r="C62" i="2"/>
  <c r="K56" i="2"/>
  <c r="K66" i="2" s="1"/>
  <c r="K68" i="2" s="1"/>
  <c r="I56" i="2"/>
  <c r="H56" i="2"/>
  <c r="G56" i="2"/>
  <c r="F56" i="2"/>
  <c r="E56" i="2"/>
  <c r="D56" i="2"/>
  <c r="D66" i="2" s="1"/>
  <c r="D68" i="2" s="1"/>
  <c r="C56" i="2"/>
  <c r="C66" i="2" s="1"/>
  <c r="C68" i="2" s="1"/>
  <c r="K45" i="2"/>
  <c r="I45" i="2"/>
  <c r="H45" i="2"/>
  <c r="G45" i="2"/>
  <c r="F45" i="2"/>
  <c r="E45" i="2"/>
  <c r="D45" i="2"/>
  <c r="C45" i="2"/>
  <c r="K40" i="2"/>
  <c r="I40" i="2"/>
  <c r="H40" i="2"/>
  <c r="G40" i="2"/>
  <c r="F40" i="2"/>
  <c r="E40" i="2"/>
  <c r="D40" i="2"/>
  <c r="C40" i="2"/>
  <c r="K35" i="2"/>
  <c r="I35" i="2"/>
  <c r="H35" i="2"/>
  <c r="G35" i="2"/>
  <c r="F35" i="2"/>
  <c r="E35" i="2"/>
  <c r="C35" i="2"/>
  <c r="K32" i="2"/>
  <c r="I32" i="2"/>
  <c r="H32" i="2"/>
  <c r="G32" i="2"/>
  <c r="F32" i="2"/>
  <c r="E32" i="2"/>
  <c r="D32" i="2"/>
  <c r="C32" i="2"/>
  <c r="K22" i="2"/>
  <c r="K24" i="2" s="1"/>
  <c r="I22" i="2"/>
  <c r="I24" i="2" s="1"/>
  <c r="H22" i="2"/>
  <c r="H24" i="2" s="1"/>
  <c r="G22" i="2"/>
  <c r="G24" i="2" s="1"/>
  <c r="F22" i="2"/>
  <c r="F24" i="2" s="1"/>
  <c r="E22" i="2"/>
  <c r="E24" i="2" s="1"/>
  <c r="D22" i="2"/>
  <c r="C22" i="2"/>
  <c r="C24" i="2" s="1"/>
  <c r="J12" i="2"/>
  <c r="J13" i="2" s="1"/>
  <c r="G12" i="2"/>
  <c r="F12" i="2"/>
  <c r="D12" i="2"/>
  <c r="C12" i="2"/>
  <c r="K9" i="2"/>
  <c r="K13" i="2" s="1"/>
  <c r="I9" i="2"/>
  <c r="I13" i="2" s="1"/>
  <c r="I15" i="2" s="1"/>
  <c r="H9" i="2"/>
  <c r="H13" i="2" s="1"/>
  <c r="G9" i="2"/>
  <c r="F9" i="2"/>
  <c r="E9" i="2"/>
  <c r="E13" i="2" s="1"/>
  <c r="D9" i="2"/>
  <c r="C9" i="2"/>
  <c r="G94" i="1"/>
  <c r="E94" i="1"/>
  <c r="D94" i="1"/>
  <c r="G87" i="1"/>
  <c r="E87" i="1"/>
  <c r="D87" i="1"/>
  <c r="G80" i="1"/>
  <c r="E80" i="1"/>
  <c r="D80" i="1"/>
  <c r="G70" i="1"/>
  <c r="G64" i="1"/>
  <c r="E64" i="1"/>
  <c r="D64" i="1"/>
  <c r="G47" i="1"/>
  <c r="E47" i="1"/>
  <c r="D47" i="1"/>
  <c r="G16" i="1"/>
  <c r="E16" i="1"/>
  <c r="D16" i="1"/>
  <c r="G65" i="1" l="1"/>
  <c r="K259" i="2"/>
  <c r="K261" i="2" s="1"/>
  <c r="H143" i="2"/>
  <c r="H149" i="2" s="1"/>
  <c r="H151" i="2" s="1"/>
  <c r="D276" i="2"/>
  <c r="D278" i="2" s="1"/>
  <c r="K15" i="2"/>
  <c r="F46" i="2"/>
  <c r="F48" i="2" s="1"/>
  <c r="F259" i="2"/>
  <c r="F261" i="2" s="1"/>
  <c r="G276" i="2"/>
  <c r="G278" i="2" s="1"/>
  <c r="J313" i="2"/>
  <c r="J316" i="2" s="1"/>
  <c r="J320" i="2" s="1"/>
  <c r="J15" i="2"/>
  <c r="I195" i="2"/>
  <c r="I197" i="2" s="1"/>
  <c r="H66" i="2"/>
  <c r="H68" i="2" s="1"/>
  <c r="C13" i="2"/>
  <c r="G46" i="2"/>
  <c r="G48" i="2" s="1"/>
  <c r="E66" i="2"/>
  <c r="E68" i="2" s="1"/>
  <c r="E236" i="2"/>
  <c r="E238" i="2" s="1"/>
  <c r="I236" i="2"/>
  <c r="I238" i="2" s="1"/>
  <c r="D259" i="2"/>
  <c r="D261" i="2" s="1"/>
  <c r="H259" i="2"/>
  <c r="H261" i="2" s="1"/>
  <c r="D298" i="2"/>
  <c r="H298" i="2"/>
  <c r="E46" i="2"/>
  <c r="E48" i="2" s="1"/>
  <c r="E143" i="2"/>
  <c r="E149" i="2" s="1"/>
  <c r="K143" i="2"/>
  <c r="K149" i="2" s="1"/>
  <c r="K151" i="2" s="1"/>
  <c r="D143" i="2"/>
  <c r="D149" i="2" s="1"/>
  <c r="D151" i="2" s="1"/>
  <c r="D195" i="2"/>
  <c r="D197" i="2" s="1"/>
  <c r="H195" i="2"/>
  <c r="H197" i="2" s="1"/>
  <c r="E259" i="2"/>
  <c r="E261" i="2" s="1"/>
  <c r="I259" i="2"/>
  <c r="I261" i="2" s="1"/>
  <c r="F276" i="2"/>
  <c r="F278" i="2" s="1"/>
  <c r="E276" i="2"/>
  <c r="E278" i="2" s="1"/>
  <c r="E298" i="2"/>
  <c r="I298" i="2"/>
  <c r="I143" i="2"/>
  <c r="I149" i="2" s="1"/>
  <c r="I151" i="2" s="1"/>
  <c r="C236" i="2"/>
  <c r="C238" i="2" s="1"/>
  <c r="G236" i="2"/>
  <c r="G238" i="2" s="1"/>
  <c r="F298" i="2"/>
  <c r="D13" i="2"/>
  <c r="K46" i="2"/>
  <c r="K48" i="2" s="1"/>
  <c r="C46" i="2"/>
  <c r="C48" i="2" s="1"/>
  <c r="F143" i="2"/>
  <c r="F149" i="2" s="1"/>
  <c r="F151" i="2" s="1"/>
  <c r="F236" i="2"/>
  <c r="F238" i="2" s="1"/>
  <c r="C143" i="2"/>
  <c r="C149" i="2" s="1"/>
  <c r="G143" i="2"/>
  <c r="G149" i="2" s="1"/>
  <c r="G151" i="2" s="1"/>
  <c r="K195" i="2"/>
  <c r="K197" i="2" s="1"/>
  <c r="E195" i="2"/>
  <c r="E197" i="2" s="1"/>
  <c r="D236" i="2"/>
  <c r="D238" i="2" s="1"/>
  <c r="K298" i="2"/>
  <c r="F13" i="2"/>
  <c r="F15" i="2" s="1"/>
  <c r="D46" i="2"/>
  <c r="D48" i="2" s="1"/>
  <c r="H46" i="2"/>
  <c r="H48" i="2" s="1"/>
  <c r="F66" i="2"/>
  <c r="F68" i="2" s="1"/>
  <c r="C195" i="2"/>
  <c r="C197" i="2" s="1"/>
  <c r="G195" i="2"/>
  <c r="G197" i="2" s="1"/>
  <c r="F195" i="2"/>
  <c r="F197" i="2" s="1"/>
  <c r="C259" i="2"/>
  <c r="C261" i="2" s="1"/>
  <c r="G259" i="2"/>
  <c r="G261" i="2" s="1"/>
  <c r="C298" i="2"/>
  <c r="G298" i="2"/>
  <c r="G82" i="1"/>
  <c r="G96" i="1" s="1"/>
  <c r="E65" i="1"/>
  <c r="E82" i="1" s="1"/>
  <c r="E96" i="1" s="1"/>
  <c r="D65" i="1"/>
  <c r="D82" i="1" s="1"/>
  <c r="D96" i="1" s="1"/>
  <c r="G13" i="2"/>
  <c r="G15" i="2" s="1"/>
  <c r="K236" i="2"/>
  <c r="H15" i="2"/>
  <c r="C15" i="2"/>
  <c r="G66" i="2"/>
  <c r="G68" i="2" s="1"/>
  <c r="E15" i="2"/>
  <c r="I46" i="2"/>
  <c r="I48" i="2" s="1"/>
  <c r="H236" i="2"/>
  <c r="H238" i="2" s="1"/>
  <c r="K276" i="2"/>
  <c r="K278" i="2" s="1"/>
  <c r="I66" i="2" l="1"/>
  <c r="I68" i="2" s="1"/>
  <c r="K313" i="2"/>
  <c r="K316" i="2" s="1"/>
  <c r="K320" i="2" s="1"/>
  <c r="E151" i="2"/>
  <c r="E313" i="2"/>
  <c r="E316" i="2" s="1"/>
  <c r="E320" i="2" s="1"/>
  <c r="C151" i="2"/>
  <c r="C313" i="2"/>
  <c r="C316" i="2" s="1"/>
  <c r="C320" i="2" s="1"/>
  <c r="F313" i="2"/>
  <c r="F316" i="2" s="1"/>
  <c r="F320" i="2" s="1"/>
  <c r="K238" i="2"/>
  <c r="I313" i="2"/>
  <c r="I316" i="2" s="1"/>
  <c r="I320" i="2" s="1"/>
  <c r="H313" i="2"/>
  <c r="H316" i="2" s="1"/>
  <c r="H320" i="2" s="1"/>
</calcChain>
</file>

<file path=xl/sharedStrings.xml><?xml version="1.0" encoding="utf-8"?>
<sst xmlns="http://schemas.openxmlformats.org/spreadsheetml/2006/main" count="1478" uniqueCount="635">
  <si>
    <t xml:space="preserve">OBEC JASLOVSKÉ BOHUNICE </t>
  </si>
  <si>
    <t xml:space="preserve">Príjmová časť v EUR </t>
  </si>
  <si>
    <t>Bežné príjmy</t>
  </si>
  <si>
    <t>rok 2013</t>
  </si>
  <si>
    <t>rok 2014</t>
  </si>
  <si>
    <t>rok 2015</t>
  </si>
  <si>
    <t>rok 2016</t>
  </si>
  <si>
    <t>rok 2017</t>
  </si>
  <si>
    <t>rok 2018</t>
  </si>
  <si>
    <t>položka</t>
  </si>
  <si>
    <t>100 - Daňové príjmy</t>
  </si>
  <si>
    <t>plnenie</t>
  </si>
  <si>
    <t xml:space="preserve">plnenie </t>
  </si>
  <si>
    <t>rozpočet</t>
  </si>
  <si>
    <t xml:space="preserve">predpoklad </t>
  </si>
  <si>
    <t>Výnos dane z príjmov územnej samospráve</t>
  </si>
  <si>
    <t>Daň z pozemkov</t>
  </si>
  <si>
    <t>Daň zo stavieb</t>
  </si>
  <si>
    <t>Daň z bytov</t>
  </si>
  <si>
    <t>Daň za psa</t>
  </si>
  <si>
    <t>Daň za zábav. hracie prístroje</t>
  </si>
  <si>
    <t>Daň za ubytovanie</t>
  </si>
  <si>
    <t>Daň za užívanie verejného priestranstva</t>
  </si>
  <si>
    <t>Poplatok za komunál. odpady a drobné staveb. odpady</t>
  </si>
  <si>
    <t>Daň za umiestnenie jadrového zariadenia</t>
  </si>
  <si>
    <t>Daňové príjmy spolu</t>
  </si>
  <si>
    <t>200 - Nedaňové príjmy</t>
  </si>
  <si>
    <t>Príjmy z prenajatých pozemkov</t>
  </si>
  <si>
    <t>Cintorínsky poplatok (prenájom hrobových miest)</t>
  </si>
  <si>
    <t>z prenajatých budov  (NP a garáže)</t>
  </si>
  <si>
    <t>z prenajatých bytov - nájomné</t>
  </si>
  <si>
    <t xml:space="preserve">                                - poplatky za služby</t>
  </si>
  <si>
    <t xml:space="preserve">                                - fond opráv a údržby</t>
  </si>
  <si>
    <t>Príjmy z prenajatých zariadení</t>
  </si>
  <si>
    <t>Správne poplatky</t>
  </si>
  <si>
    <t>Pokuty a penále</t>
  </si>
  <si>
    <t>Stočné, vodné</t>
  </si>
  <si>
    <t>Za reláciu v MR, zápisné, kopírovacie práce</t>
  </si>
  <si>
    <t>Za opatrovateľskú službu</t>
  </si>
  <si>
    <t>Poplatok za športové zariadenia</t>
  </si>
  <si>
    <t>predpoklad</t>
  </si>
  <si>
    <t>Poplatok za pripojenie TKR</t>
  </si>
  <si>
    <t>Vstupné kultúrne podujatia, ostatné poplatky</t>
  </si>
  <si>
    <t>Služby Dom smútku</t>
  </si>
  <si>
    <t>Recyklačný fond</t>
  </si>
  <si>
    <t>Príjmy z preúčtovania energií, ostatné príjmy</t>
  </si>
  <si>
    <t>Platby za stravné /zamestnanci a sociálny fond/</t>
  </si>
  <si>
    <t>Úroky z účtov/TK</t>
  </si>
  <si>
    <t>Výťažok lotérií, poistné plnenie,vratky,dobropisy</t>
  </si>
  <si>
    <t>Nedaňové príjmy spolu</t>
  </si>
  <si>
    <t>311 - Tuzemské bežné granty</t>
  </si>
  <si>
    <t>312 - Granty a transfery zo ŠR/EFRR</t>
  </si>
  <si>
    <r>
      <t>Transfer zo ŠR/EÚ /</t>
    </r>
    <r>
      <rPr>
        <sz val="10"/>
        <rFont val="Arial"/>
        <family val="2"/>
        <charset val="238"/>
      </rPr>
      <t>BV spojené s realizáciou investícií</t>
    </r>
    <r>
      <rPr>
        <sz val="11"/>
        <rFont val="Arial"/>
        <family val="2"/>
        <charset val="238"/>
      </rPr>
      <t>/</t>
    </r>
  </si>
  <si>
    <t>Transfer -deti hmotná núdza- stravovanie, šk.potreby</t>
  </si>
  <si>
    <t>Transfer rodinné prídavky</t>
  </si>
  <si>
    <t>Transfer zo ŠR - ÚPSVaR</t>
  </si>
  <si>
    <t>Transfer ESF-ÚPSVaR</t>
  </si>
  <si>
    <r>
      <t>T</t>
    </r>
    <r>
      <rPr>
        <sz val="12"/>
        <rFont val="Arial"/>
        <family val="2"/>
        <charset val="238"/>
      </rPr>
      <t>uz.bežné granty zo ŚR</t>
    </r>
  </si>
  <si>
    <t>Transfery na ŽP a stavebný poriadok</t>
  </si>
  <si>
    <t>Transfer na matričnú činnosť</t>
  </si>
  <si>
    <t>Transfer na register obyvateľov</t>
  </si>
  <si>
    <t xml:space="preserve">Transfer  zo ŠR na voľby </t>
  </si>
  <si>
    <t>Transfer na DVP CO</t>
  </si>
  <si>
    <t>Bežné granty a transfery zo ŠR/EFspolu</t>
  </si>
  <si>
    <t>Bežné príjmy obce spolu</t>
  </si>
  <si>
    <t>Zariadenie pre seniorov BOHUNKA</t>
  </si>
  <si>
    <t>Transfer zo ŠR</t>
  </si>
  <si>
    <t xml:space="preserve">Vlastné príjmy </t>
  </si>
  <si>
    <t xml:space="preserve">Bežné príjmy ZPS spolu </t>
  </si>
  <si>
    <t>Školstvo</t>
  </si>
  <si>
    <t>Transfer zo ŠR na originálne kompetencie</t>
  </si>
  <si>
    <t>Školstvo - ostatné príjmy zo ŠR</t>
  </si>
  <si>
    <t>Školstvo -  vlastné príjmy ZŠ, MŠ</t>
  </si>
  <si>
    <t>Školstvo - vlastné príjmy ZUŠ</t>
  </si>
  <si>
    <t>Bežné príjmy školstvo spolu</t>
  </si>
  <si>
    <t>BP obce spolu so školstvom a ZPS</t>
  </si>
  <si>
    <t>Kapitálové príjmy</t>
  </si>
  <si>
    <t>Príjmy z predaja kap. Majetku</t>
  </si>
  <si>
    <t>Kapitálový transfer ŠR alebo EÚ</t>
  </si>
  <si>
    <t>Kapitálové príjmy spolu</t>
  </si>
  <si>
    <t>Finančné operácie</t>
  </si>
  <si>
    <t>Zostatok z predchádzajúcich rokov- ŚR</t>
  </si>
  <si>
    <t>Úver</t>
  </si>
  <si>
    <t>Prevod z rezervného fondu</t>
  </si>
  <si>
    <t>Prevod z Fondu opráv</t>
  </si>
  <si>
    <t xml:space="preserve">Finančné operácie spolu </t>
  </si>
  <si>
    <t>Príjmy spolu</t>
  </si>
  <si>
    <t>OBEC JASLOVSKÉ BOHUNICE- Výdavková časť v EUR</t>
  </si>
  <si>
    <t>Program 1 - Plánovanie, manažment a kontrola</t>
  </si>
  <si>
    <t>čerpanie</t>
  </si>
  <si>
    <t xml:space="preserve">rozpočet </t>
  </si>
  <si>
    <t>rok 2011</t>
  </si>
  <si>
    <t xml:space="preserve">Podprogram 1.1 </t>
  </si>
  <si>
    <t>Manažment obce</t>
  </si>
  <si>
    <t>Mzdy a platy</t>
  </si>
  <si>
    <t>Poistné</t>
  </si>
  <si>
    <t>Tovary a služby</t>
  </si>
  <si>
    <t>Transfery a dotácie</t>
  </si>
  <si>
    <t>Spolu podprogram 1.1</t>
  </si>
  <si>
    <t xml:space="preserve">Podprogram 1.2 </t>
  </si>
  <si>
    <t>Členstvo obce v združeniach</t>
  </si>
  <si>
    <t>Spolu podprogram 1.2</t>
  </si>
  <si>
    <t xml:space="preserve">Bežné výdavky P1 </t>
  </si>
  <si>
    <t xml:space="preserve">Kapitálové výdavky P1 </t>
  </si>
  <si>
    <t xml:space="preserve">Program 1 spolu </t>
  </si>
  <si>
    <t>Program 2 - Propagácia a marketing</t>
  </si>
  <si>
    <t xml:space="preserve">čerpanie </t>
  </si>
  <si>
    <t>rok 2012</t>
  </si>
  <si>
    <t xml:space="preserve">Bežné výdavky P2 </t>
  </si>
  <si>
    <t xml:space="preserve">Kapitálové výdavky P2 </t>
  </si>
  <si>
    <t>Program 2 spolu</t>
  </si>
  <si>
    <t>Program 3 - Služby občanom</t>
  </si>
  <si>
    <t xml:space="preserve">Podprogram 3.1 </t>
  </si>
  <si>
    <t>Cintorínske služby</t>
  </si>
  <si>
    <t>Príspevok na pohreb</t>
  </si>
  <si>
    <t>Spolu podprogram 3.1</t>
  </si>
  <si>
    <t xml:space="preserve">Podprogram 3.2 </t>
  </si>
  <si>
    <t>Spoločný obecný úrad</t>
  </si>
  <si>
    <t>Spolu podprogram 3.2</t>
  </si>
  <si>
    <t xml:space="preserve">Podprogram 3.3 </t>
  </si>
  <si>
    <t>Matrika</t>
  </si>
  <si>
    <t>Mzdy a platy</t>
  </si>
  <si>
    <t>Spolu podprogram 3.3</t>
  </si>
  <si>
    <t xml:space="preserve">Podprogram 3.4 </t>
  </si>
  <si>
    <t>Spolu podprogram 3.4</t>
  </si>
  <si>
    <t xml:space="preserve">Bežné výdavky P3 </t>
  </si>
  <si>
    <t xml:space="preserve">Kapitálové výdavky P3 </t>
  </si>
  <si>
    <t>Program 3 spolu</t>
  </si>
  <si>
    <t>Program 4  - Odpadové hospodárstvo</t>
  </si>
  <si>
    <t xml:space="preserve">Podprogram 4.1 </t>
  </si>
  <si>
    <t>Zber a likvidácia odpadu</t>
  </si>
  <si>
    <t xml:space="preserve">Mzdy a platy </t>
  </si>
  <si>
    <t xml:space="preserve">Spolu podprogram 4.1 </t>
  </si>
  <si>
    <t xml:space="preserve">Podprogram 4.2 </t>
  </si>
  <si>
    <t>Nakladanie s odpadovými vodami</t>
  </si>
  <si>
    <t>Spolu podprogram 4.2</t>
  </si>
  <si>
    <t xml:space="preserve">Podprogram 4.3 </t>
  </si>
  <si>
    <t>Spolu podprogram 4.3</t>
  </si>
  <si>
    <t xml:space="preserve">Bežné výdavky P4 </t>
  </si>
  <si>
    <t xml:space="preserve">Kapitálové výdavky P4 </t>
  </si>
  <si>
    <t>Program 4 spolu</t>
  </si>
  <si>
    <t>Program 5 - Komunikácie</t>
  </si>
  <si>
    <t>poistné</t>
  </si>
  <si>
    <t xml:space="preserve">Bežné výdavky P5 </t>
  </si>
  <si>
    <t xml:space="preserve">Kapitálové výdavky P5 </t>
  </si>
  <si>
    <t>Program 5 spolu</t>
  </si>
  <si>
    <t>Program 6 - Vzdelávanie + samostatný rozpočet školstva</t>
  </si>
  <si>
    <t>6.1</t>
  </si>
  <si>
    <t>Materská škola:</t>
  </si>
  <si>
    <t>6.2</t>
  </si>
  <si>
    <t>Základná škola:</t>
  </si>
  <si>
    <t>Spolu podprogram 6.1,6.2</t>
  </si>
  <si>
    <t>6.6.</t>
  </si>
  <si>
    <t>CVČ</t>
  </si>
  <si>
    <t xml:space="preserve">Bežné výdavky P6 </t>
  </si>
  <si>
    <t xml:space="preserve">Kapitálové výdavky P6 </t>
  </si>
  <si>
    <t>Program 6 spolu</t>
  </si>
  <si>
    <t>Program 7 – Šport</t>
  </si>
  <si>
    <t xml:space="preserve">Podprogram 7.1  </t>
  </si>
  <si>
    <t>Športový areál</t>
  </si>
  <si>
    <t>Spolu podprogram 7.1</t>
  </si>
  <si>
    <t xml:space="preserve">Podprogram 7.2  </t>
  </si>
  <si>
    <t>Podpora športovým organizáciám:</t>
  </si>
  <si>
    <t>7.2.1 Futbalový klub</t>
  </si>
  <si>
    <t>Spolu 7.2.1</t>
  </si>
  <si>
    <t>7.2.2 Tenisový klub</t>
  </si>
  <si>
    <t>7.2.3 Stolnotenisový klub</t>
  </si>
  <si>
    <t>Spolu 7.2.3</t>
  </si>
  <si>
    <t>7.2.4 Klub silového trojboja</t>
  </si>
  <si>
    <t>7.2.5 Futbalový veterán klub</t>
  </si>
  <si>
    <t>7.2.6 Vodácky klub</t>
  </si>
  <si>
    <t>7.2.7 Klub paraglindingu</t>
  </si>
  <si>
    <t>7.2.8 Posilňovňa/telocvičňa</t>
  </si>
  <si>
    <t>Spolu 7.2.8</t>
  </si>
  <si>
    <t>7.2.9 Rybárský šport - OZ Meander</t>
  </si>
  <si>
    <t>7.2.10 Jazdecký šport - Jazdecký klub AXA</t>
  </si>
  <si>
    <t>7.2.11 Poľovnícke združenie</t>
  </si>
  <si>
    <t>Transfery  a dotácie</t>
  </si>
  <si>
    <t>7.2.12 Klub tenisových amatérov</t>
  </si>
  <si>
    <t>ŠK Blava 1928SPOLU</t>
  </si>
  <si>
    <t>Spolu podprogram 7.2</t>
  </si>
  <si>
    <t xml:space="preserve">Podprogram 7.3 </t>
  </si>
  <si>
    <t>Podpora športu pre všetkých</t>
  </si>
  <si>
    <t>Spolu podprogram 7.3</t>
  </si>
  <si>
    <t xml:space="preserve">Bežné výdavky P7 </t>
  </si>
  <si>
    <t xml:space="preserve">Kapitálové výdavky P7 </t>
  </si>
  <si>
    <t xml:space="preserve">Program 7 spolu </t>
  </si>
  <si>
    <t>Program 8 - Kultúra</t>
  </si>
  <si>
    <t>Podprogram 8.1</t>
  </si>
  <si>
    <t xml:space="preserve"> Knižnica</t>
  </si>
  <si>
    <t>Tovary  a služby</t>
  </si>
  <si>
    <t xml:space="preserve">Spolu podprogram 8.1 </t>
  </si>
  <si>
    <t xml:space="preserve">Podprogram 8.2 </t>
  </si>
  <si>
    <t>Podpora malej tradičnej kultúry</t>
  </si>
  <si>
    <t>Transfery a dotácie-FS Blavanka</t>
  </si>
  <si>
    <t>Transfery a dotácie-Rodič.združ.</t>
  </si>
  <si>
    <t xml:space="preserve">Transfery a dotácie /ostatní/ </t>
  </si>
  <si>
    <t>Spolu podprogram 8.2</t>
  </si>
  <si>
    <t xml:space="preserve">Podprogram 8.3 </t>
  </si>
  <si>
    <t>Kultúrne leto Jaslovské Bohunice</t>
  </si>
  <si>
    <t>Spolu podprogram 8.3</t>
  </si>
  <si>
    <t>Podprogram 8.4</t>
  </si>
  <si>
    <t xml:space="preserve"> Podpora pestroti kultúry- zahrnutá v 8.2</t>
  </si>
  <si>
    <t>Spolu podprogram 8.4</t>
  </si>
  <si>
    <t xml:space="preserve">Podprogram 8.5 </t>
  </si>
  <si>
    <t>Spolu podprogram 8.5</t>
  </si>
  <si>
    <t xml:space="preserve">Podprogram 8.6 </t>
  </si>
  <si>
    <t>Zachovanie historických cirkevných stavieb a pamiatok</t>
  </si>
  <si>
    <t>Spolu podprogram 8.6</t>
  </si>
  <si>
    <t xml:space="preserve">Podprogram 8.7 </t>
  </si>
  <si>
    <t>Spolu podprogram 8.7</t>
  </si>
  <si>
    <t xml:space="preserve">Podprogram 8.8 </t>
  </si>
  <si>
    <t>Zázemie kultúrneho života</t>
  </si>
  <si>
    <t xml:space="preserve">Spolu podprogram 8.8 </t>
  </si>
  <si>
    <t xml:space="preserve">Bežné výdavky P8 </t>
  </si>
  <si>
    <t xml:space="preserve">Kapitálové výdavky P8 </t>
  </si>
  <si>
    <t xml:space="preserve">Program 8 spolu </t>
  </si>
  <si>
    <t>Program 9 – Prostredie pre život</t>
  </si>
  <si>
    <t xml:space="preserve">Podprogram 9.1 </t>
  </si>
  <si>
    <t>Budovanie základne pre všeobecný rozvoj obce</t>
  </si>
  <si>
    <t xml:space="preserve">Spolu podprogram 9.1 </t>
  </si>
  <si>
    <t xml:space="preserve">Podprogram 9.2 </t>
  </si>
  <si>
    <t>Bývanie a občianská vybavenosť:</t>
  </si>
  <si>
    <t>Údržby a opravy byty z  FOaÚ</t>
  </si>
  <si>
    <t xml:space="preserve">Spolu podprogram 9.2 </t>
  </si>
  <si>
    <t xml:space="preserve">Podprogram 9.3 </t>
  </si>
  <si>
    <t>Verejné osvetlenie</t>
  </si>
  <si>
    <t>Spolu podprogram 9.3</t>
  </si>
  <si>
    <t xml:space="preserve">Podprogram 9.4 </t>
  </si>
  <si>
    <t>Verejna zeleň a drobná oddychová architektúra:</t>
  </si>
  <si>
    <t>Spolu podprogram 9.4</t>
  </si>
  <si>
    <t xml:space="preserve">Podprogram 9.5 </t>
  </si>
  <si>
    <t>Závlahový vodovod</t>
  </si>
  <si>
    <t>Spolu podprogram 9.5</t>
  </si>
  <si>
    <t xml:space="preserve">Podprogram 9.6 </t>
  </si>
  <si>
    <t>Zásobovanie pitnou vodou</t>
  </si>
  <si>
    <t>Spolu podprogram 9.6</t>
  </si>
  <si>
    <t xml:space="preserve">Podprogram 9.7 </t>
  </si>
  <si>
    <t>Starostlivosť o vodné plochy</t>
  </si>
  <si>
    <t>Spolu podprogram 9.7</t>
  </si>
  <si>
    <t xml:space="preserve">Podprogram 9.8 </t>
  </si>
  <si>
    <t>Personálne a technické zabezpečenie obsluhy a údržby:</t>
  </si>
  <si>
    <t xml:space="preserve">Spolu podprogram 9.8 </t>
  </si>
  <si>
    <t xml:space="preserve">Bežné výdavky P9 </t>
  </si>
  <si>
    <t xml:space="preserve">Kapitálové výdavky P9 </t>
  </si>
  <si>
    <t xml:space="preserve">Program 9 spolu </t>
  </si>
  <si>
    <t>Program 10 – Sociálne služby</t>
  </si>
  <si>
    <t xml:space="preserve">Podprogram 10.1 </t>
  </si>
  <si>
    <t>Dotácie a príspevky sociálnej pomoci:</t>
  </si>
  <si>
    <t>Transfer JDS</t>
  </si>
  <si>
    <t>Spolu podprogram 10.1</t>
  </si>
  <si>
    <t xml:space="preserve">Podprogram 10.2 </t>
  </si>
  <si>
    <t>OS, Zariadenie pre seniorov-od 2016 sam. rozpočet RO</t>
  </si>
  <si>
    <t>Transfery a služby</t>
  </si>
  <si>
    <t>Spolu podprogram 10.2</t>
  </si>
  <si>
    <t xml:space="preserve">Podprogram 10.3 </t>
  </si>
  <si>
    <t>Zdravotné stredisko</t>
  </si>
  <si>
    <t>Spolu podprogram 10.3</t>
  </si>
  <si>
    <t xml:space="preserve">Bežné výdavky P10 </t>
  </si>
  <si>
    <t xml:space="preserve">Kapitálové výdavky P10 </t>
  </si>
  <si>
    <t xml:space="preserve">Program 10 spolu </t>
  </si>
  <si>
    <t>Program 11 – Bezpečnosť a ochrana</t>
  </si>
  <si>
    <t xml:space="preserve">Podprogram 11.1 </t>
  </si>
  <si>
    <t>Protipožiarna ochrana a protipovodňová ochrana</t>
  </si>
  <si>
    <t>Transfery a dotácie DHZ J.Bohunice</t>
  </si>
  <si>
    <t>Transfery a dotácie DHZ Paderovce</t>
  </si>
  <si>
    <t>Spolu  podprogram 11.1</t>
  </si>
  <si>
    <t xml:space="preserve">Podprogram 11.2 </t>
  </si>
  <si>
    <t>Civilná ochrana</t>
  </si>
  <si>
    <t>Spolu  podprogram 11.2</t>
  </si>
  <si>
    <t xml:space="preserve">Bežné výdavky P11 </t>
  </si>
  <si>
    <t xml:space="preserve">Kapitálové výdavky P11 </t>
  </si>
  <si>
    <t xml:space="preserve">Program 11 spolu </t>
  </si>
  <si>
    <t>Program 12 – Správa obce</t>
  </si>
  <si>
    <t>Výdavky spojené s voľbami</t>
  </si>
  <si>
    <t xml:space="preserve">Bežné výdavky P12 </t>
  </si>
  <si>
    <t xml:space="preserve">Kapitálové výdavky P12 </t>
  </si>
  <si>
    <t xml:space="preserve">Program 12 spolu </t>
  </si>
  <si>
    <t>Program 13 – Dlhová služba</t>
  </si>
  <si>
    <t>Splátky úrokov</t>
  </si>
  <si>
    <t xml:space="preserve">Bežné výdavky P13 </t>
  </si>
  <si>
    <t>Splátky úverov</t>
  </si>
  <si>
    <t>Finančné operácie spolu</t>
  </si>
  <si>
    <t>Program 13 spolu</t>
  </si>
  <si>
    <t>Program 14 – Areál ubytovne</t>
  </si>
  <si>
    <t xml:space="preserve">Bežné výdavky P14 </t>
  </si>
  <si>
    <t xml:space="preserve">Kapitálové výdavky P14 </t>
  </si>
  <si>
    <t xml:space="preserve">Program 14 spolu </t>
  </si>
  <si>
    <t>REKAPITULÁCIA :</t>
  </si>
  <si>
    <t xml:space="preserve">Kapitálové výdavky spolu </t>
  </si>
  <si>
    <t>Obec spolu</t>
  </si>
  <si>
    <t>Subjekty školstva +</t>
  </si>
  <si>
    <t>Zariadenie pre seniorov +</t>
  </si>
  <si>
    <t>S P O L U</t>
  </si>
  <si>
    <t>Výdavky kapitálové v Eur</t>
  </si>
  <si>
    <t>uprav.roz.</t>
  </si>
  <si>
    <t>Prog.</t>
  </si>
  <si>
    <t>Popis</t>
  </si>
  <si>
    <t>9.1</t>
  </si>
  <si>
    <t xml:space="preserve">Nákup pozemkov a nehmotných aktív                       </t>
  </si>
  <si>
    <t>Spolu 711</t>
  </si>
  <si>
    <t>3.1.</t>
  </si>
  <si>
    <t>4.1</t>
  </si>
  <si>
    <t>Ekodvor, - váha</t>
  </si>
  <si>
    <t>Interiérové vybavenie ZŠ</t>
  </si>
  <si>
    <t>Vybavenie učebne ZŠ-výpočt.</t>
  </si>
  <si>
    <t>7.1</t>
  </si>
  <si>
    <t>Priemyselný vysávač</t>
  </si>
  <si>
    <t>Kosačka</t>
  </si>
  <si>
    <t>7.2.8</t>
  </si>
  <si>
    <t>Zariadenie posiľňovňa</t>
  </si>
  <si>
    <t>8.8</t>
  </si>
  <si>
    <t>9.2</t>
  </si>
  <si>
    <t>Rozšírenie kamerového systému</t>
  </si>
  <si>
    <t xml:space="preserve">Zmäkčovač vody s príslušenstvom </t>
  </si>
  <si>
    <t>9.4</t>
  </si>
  <si>
    <t>Vretenová kosačka</t>
  </si>
  <si>
    <t>9.8</t>
  </si>
  <si>
    <t xml:space="preserve">Prevádzkové stroje </t>
  </si>
  <si>
    <t>12.1</t>
  </si>
  <si>
    <t>Nákup osobných automobilov</t>
  </si>
  <si>
    <t>11.1</t>
  </si>
  <si>
    <t>Požiarna ochrana- motorová striekačka</t>
  </si>
  <si>
    <t>14.1</t>
  </si>
  <si>
    <t>Kamerový systém Areál ubytovne</t>
  </si>
  <si>
    <t>Rozšírenie internet.sieta a kábl.tel. Areál ubytovne</t>
  </si>
  <si>
    <t>Spolu 713</t>
  </si>
  <si>
    <t>Hasičský automobil</t>
  </si>
  <si>
    <t>Spolu 714</t>
  </si>
  <si>
    <t>2.</t>
  </si>
  <si>
    <t xml:space="preserve">Projekt skutočného vyhotovenia TKR Panské diely </t>
  </si>
  <si>
    <t>3.1</t>
  </si>
  <si>
    <t>PD Prestrešenie Ekodvor</t>
  </si>
  <si>
    <t>4.2</t>
  </si>
  <si>
    <t>PD Predĺženie kanalizácia Záhradná</t>
  </si>
  <si>
    <t>PD prepojenie kanalizácie Šidúnky, Krátke pole, Sídlisko</t>
  </si>
  <si>
    <t>PD kanalizácia 3RD</t>
  </si>
  <si>
    <t>PD kanalizácia Blavská</t>
  </si>
  <si>
    <t xml:space="preserve">PD rekonštrukcia kanalizácie </t>
  </si>
  <si>
    <t>Urbanistická štúdia Krátke Pole</t>
  </si>
  <si>
    <t>Urbanistická štúdia Kopanice</t>
  </si>
  <si>
    <t>Urbanistická štúdia Panské diely</t>
  </si>
  <si>
    <t>Urbanistická štúdia Poľná ul. Paderovce</t>
  </si>
  <si>
    <t>Urbanistická štúdia Jaslovce Barina</t>
  </si>
  <si>
    <t>5.</t>
  </si>
  <si>
    <t>PD chodník Jabloňová ul. 1 + 2</t>
  </si>
  <si>
    <t xml:space="preserve">PD IBV Panské diely </t>
  </si>
  <si>
    <t>PD IBV Krátke Pole</t>
  </si>
  <si>
    <t>PD IBV Kopanice</t>
  </si>
  <si>
    <t>PD rozšírenia parkovania a odvodnenia Sídlisko</t>
  </si>
  <si>
    <t xml:space="preserve">PD Nové oplotenie školského areálu </t>
  </si>
  <si>
    <t>PD Rekonštrukcia hlavného vstupu do ZŠ</t>
  </si>
  <si>
    <t>PD Modernizácia Základnej školy</t>
  </si>
  <si>
    <t>7 1</t>
  </si>
  <si>
    <t>PD Zázemie k tenisovým kurtom</t>
  </si>
  <si>
    <t>PD multifunkčné ihrisko-klzisko</t>
  </si>
  <si>
    <t>PD (BIO) kúpalisko</t>
  </si>
  <si>
    <t>PD zateplenie fitnes</t>
  </si>
  <si>
    <t>PD Rekonštrukcia Kinosály v objekte  Ubytovne</t>
  </si>
  <si>
    <t>PD rekonštrukcia jedálne v priestoroch ubytovne na Spoločensko-športový objekt</t>
  </si>
  <si>
    <t>PD Teplofikačná štúdia - projekt</t>
  </si>
  <si>
    <t>PD rekonštrukcia strechy Mlyn</t>
  </si>
  <si>
    <t xml:space="preserve">Zmena územného plánu </t>
  </si>
  <si>
    <t>PD vonkajšie úpravy pred Poštou</t>
  </si>
  <si>
    <t>PD parkovania Nám. Sv. Michala</t>
  </si>
  <si>
    <t>PD spevnená plocha za starým OcÚ</t>
  </si>
  <si>
    <t>9.3</t>
  </si>
  <si>
    <t xml:space="preserve">PD rekonštrukcia VO a inž.siete J.Bohunice (po uliciach) </t>
  </si>
  <si>
    <t>PD VO Vonkajší okruh</t>
  </si>
  <si>
    <t>PD detské ihriská v obci</t>
  </si>
  <si>
    <t>9.7</t>
  </si>
  <si>
    <t>PD Odkalenie Meandra</t>
  </si>
  <si>
    <t>10.2.</t>
  </si>
  <si>
    <t>10.2</t>
  </si>
  <si>
    <t>PD Vonkajšie úpravy k ZpS Bohunka</t>
  </si>
  <si>
    <t>10.3</t>
  </si>
  <si>
    <t xml:space="preserve">PD Rekonštrukcia Zdravotného strediska </t>
  </si>
  <si>
    <t>PD zateplenie Zdravotného strediska a HP</t>
  </si>
  <si>
    <t>11.1.</t>
  </si>
  <si>
    <t>PD Hasičská zbrojnica, zmena projektu</t>
  </si>
  <si>
    <t>PD odľahčovacia stoka</t>
  </si>
  <si>
    <t>PD Rekonštrukcia OcÚ</t>
  </si>
  <si>
    <t>14.</t>
  </si>
  <si>
    <t>PD Rekonštrukcia elektrických rozvodov v objekte Ubytovne</t>
  </si>
  <si>
    <t>PD Rekonštrukcia garáže areál Ubytovne</t>
  </si>
  <si>
    <t>PD Rekonštrukcia Ubytovne</t>
  </si>
  <si>
    <t>Spolu 716 -prípravná a projektová dokumentácia</t>
  </si>
  <si>
    <t>Rekonštrukcia domu smútku Paderovce</t>
  </si>
  <si>
    <t>Realizácia hrobových miest v zmysle PD</t>
  </si>
  <si>
    <t>Kompostovisko</t>
  </si>
  <si>
    <t xml:space="preserve">Kanalizácia Lipová ul. </t>
  </si>
  <si>
    <t>Kanalizácia Orechová ul.</t>
  </si>
  <si>
    <t xml:space="preserve">Kanalizácia Krátka </t>
  </si>
  <si>
    <t>Rekonštrukcia kanalizácie Šidúnky</t>
  </si>
  <si>
    <t>Rekonštrukcia ČOV</t>
  </si>
  <si>
    <t>Rekonštrukcia prečerpávacej stanice Paderovce</t>
  </si>
  <si>
    <t>Rek.vod.a kan.Sídl.,vr.parkovania a podzem.kontajnerov</t>
  </si>
  <si>
    <t>Kanalizácia Trnavská, Orechová</t>
  </si>
  <si>
    <t>Miestne komunikácie Panské diely</t>
  </si>
  <si>
    <t>Chodníky a vjazdy Jaslovce, Bohunice</t>
  </si>
  <si>
    <t>Rekonštrukcia ciest na Nám. sv. Michala z rozpočtu VUC</t>
  </si>
  <si>
    <t>Rekonštrukcia MK Šidunky</t>
  </si>
  <si>
    <t>MK Vonkajší okruh</t>
  </si>
  <si>
    <t>Chodník pri ceste III / 504 15</t>
  </si>
  <si>
    <t>Chodník Záhradná</t>
  </si>
  <si>
    <t>Chodník Záhumenická</t>
  </si>
  <si>
    <t>Chodník Hlavná Bohunice/vjazdy do RD</t>
  </si>
  <si>
    <t>Vjazdy a rigoly Paderovce/rekonštrukcia</t>
  </si>
  <si>
    <t>Združ.chodník pre chodcov a cyklistov J.B-Paderovce</t>
  </si>
  <si>
    <t>Nadstavba MŠ</t>
  </si>
  <si>
    <t>Spevnená plocha MŠ</t>
  </si>
  <si>
    <t>Detské ihrisko MŠ</t>
  </si>
  <si>
    <t>Modernizácia  ZŠ s MŠ vl.zdroje</t>
  </si>
  <si>
    <t>Rekonštrukcia ZŠ - realizácia soklu</t>
  </si>
  <si>
    <t>Rekonštrukcia vstupu do obecnej knižnice</t>
  </si>
  <si>
    <t>Rekonštrukcia telocvične a spojovacieho traktu ZŠ</t>
  </si>
  <si>
    <t>Oplotenie školského areálu</t>
  </si>
  <si>
    <t>6.2.</t>
  </si>
  <si>
    <t>Rekonštrukcia Základnej školy</t>
  </si>
  <si>
    <t xml:space="preserve">Športoviská v areály Ubytovne </t>
  </si>
  <si>
    <t>Spoločensko športový objekt</t>
  </si>
  <si>
    <t>Zázemie tenisové kukrty</t>
  </si>
  <si>
    <t xml:space="preserve">Chodníky tenisové kurty </t>
  </si>
  <si>
    <t>Rekonštrukcia posiľňovne</t>
  </si>
  <si>
    <t>Rekonštrukcia vstupu do Telocvične a posilňovne</t>
  </si>
  <si>
    <t xml:space="preserve">Zateplenie  fitnes objektu </t>
  </si>
  <si>
    <t>Rekonštrukcia Kinosály v areáli Ubytovne</t>
  </si>
  <si>
    <t>Rekonštrukcia domu kultúry Paderovce /+zateplenie/</t>
  </si>
  <si>
    <t xml:space="preserve">Realizácia parkovacích miest </t>
  </si>
  <si>
    <t>Horúcovod Krížna, Agátová, Záhradná, Čerešňová</t>
  </si>
  <si>
    <t>Výmenníková stanica Mlyn, zbytovacia časť</t>
  </si>
  <si>
    <t>Infraštruktúra Krátke Pole</t>
  </si>
  <si>
    <t>Infraštruktúra Panské diely - Dubová ulica</t>
  </si>
  <si>
    <t>Rekonštrukcia strechy v areáli Mlyn</t>
  </si>
  <si>
    <t xml:space="preserve">Káblová televízia </t>
  </si>
  <si>
    <t>Spevnená plocha za starým OcÚ</t>
  </si>
  <si>
    <t>Rekonštrukcia VO a inž siete J.Bohunice</t>
  </si>
  <si>
    <t xml:space="preserve">Budovanie a modernizácia VO 5 % vl.prostriedky </t>
  </si>
  <si>
    <t>Budovanie a modern. VO z dotácie - Sídlisko, Paderovce</t>
  </si>
  <si>
    <t>Rekonštrukcia VO Záhradná, Záhumenická</t>
  </si>
  <si>
    <t>VO Vonkajší obchvat</t>
  </si>
  <si>
    <t xml:space="preserve">Prístrešok pri rybníku </t>
  </si>
  <si>
    <t>9.5</t>
  </si>
  <si>
    <t>Odkalisko Meandra</t>
  </si>
  <si>
    <t>Domov sociálnych služieb</t>
  </si>
  <si>
    <t>Domov sociálnych služieb z rezervného fondu</t>
  </si>
  <si>
    <t>Rekonštrukcia Zdravotného strediska</t>
  </si>
  <si>
    <t>Spevnené plochy ZS</t>
  </si>
  <si>
    <t xml:space="preserve">Protipovodňové opatrenia </t>
  </si>
  <si>
    <t xml:space="preserve"> Hasičská zbrojnica</t>
  </si>
  <si>
    <t>Odvodňovací kanál Paderovce</t>
  </si>
  <si>
    <t xml:space="preserve">Rekonštrukcia obecnej radnice </t>
  </si>
  <si>
    <t xml:space="preserve">OcU - TZ doplnenie klimatizácie </t>
  </si>
  <si>
    <t>Rekonštrukcia VO areál ubytovne</t>
  </si>
  <si>
    <t>Rekonštrukcia elektrických rozvodov v objekte Ubytovne</t>
  </si>
  <si>
    <t>Zateplenie objektu Ubytovne</t>
  </si>
  <si>
    <t>Rekonštrukcia Ubytovne</t>
  </si>
  <si>
    <t>Spolu 717 - realizácia stavieb a ich techn.zhodnot.</t>
  </si>
  <si>
    <t xml:space="preserve">Hasičská zástava </t>
  </si>
  <si>
    <t>Výdavky kapitálové   S P O L U :</t>
  </si>
  <si>
    <t xml:space="preserve">Zariadenie  pre seniorov BOHUNKA </t>
  </si>
  <si>
    <t>Časť príjmová- bežný rozpočet v EUR</t>
  </si>
  <si>
    <t>pol</t>
  </si>
  <si>
    <t>Príspevok z MPSVaR- ŠR</t>
  </si>
  <si>
    <t>Vlastné príjmy - za služby</t>
  </si>
  <si>
    <t>Vlastné príjmy- stravovanie klienti</t>
  </si>
  <si>
    <t>vlastné príjmy-stravovanie zam.</t>
  </si>
  <si>
    <t xml:space="preserve">Bežné príjmy spolu </t>
  </si>
  <si>
    <t>Príspevok z  rozpočtu obce</t>
  </si>
  <si>
    <t xml:space="preserve">SPOLU </t>
  </si>
  <si>
    <r>
      <t>Č</t>
    </r>
    <r>
      <rPr>
        <b/>
        <sz val="12"/>
        <rFont val="Arial CE"/>
        <charset val="238"/>
      </rPr>
      <t>asť výdavková - bežný rozpočet v EUR</t>
    </r>
  </si>
  <si>
    <t xml:space="preserve">Mzdy </t>
  </si>
  <si>
    <t xml:space="preserve">Odvody </t>
  </si>
  <si>
    <t xml:space="preserve">Tovary a služby </t>
  </si>
  <si>
    <t>Bežné transfery /PN/</t>
  </si>
  <si>
    <t xml:space="preserve">Rozpočet subjektov  školstva </t>
  </si>
  <si>
    <t>Plnenie 2014</t>
  </si>
  <si>
    <t>Rozpočet 2017</t>
  </si>
  <si>
    <t>Rozpočet 2018</t>
  </si>
  <si>
    <t>Prenesené kompetrencie ZŠ</t>
  </si>
  <si>
    <t>PK ZŠ zostatok dotácii z predch roku</t>
  </si>
  <si>
    <t>Ostatné príjmy zo ŠR  ZŠ</t>
  </si>
  <si>
    <t>Ostatné príjmy zo ŠR  ZUŠ</t>
  </si>
  <si>
    <t>Hmotná núdza-strava,šk. pomôcky</t>
  </si>
  <si>
    <t>Originálne kompetencie ZŠ</t>
  </si>
  <si>
    <t>Originálne kompetencie ZUŠ</t>
  </si>
  <si>
    <t xml:space="preserve">Príspevok na dopravu žiakom z Paderoviec </t>
  </si>
  <si>
    <t>Príspevok OÚ pre MŠ</t>
  </si>
  <si>
    <t>Dotácia na projekt</t>
  </si>
  <si>
    <t>Príspevok na vzdeláv. z rozpočtu obce</t>
  </si>
  <si>
    <t>Vlastné príjmy ZŠ, MŠ</t>
  </si>
  <si>
    <t>Vlastné príjmy ZUŠ</t>
  </si>
  <si>
    <t>Spolu príjmy</t>
  </si>
  <si>
    <t xml:space="preserve">Bežné výdavky </t>
  </si>
  <si>
    <t>Základná škola  6.2 1.st.</t>
  </si>
  <si>
    <t>Plnenie</t>
  </si>
  <si>
    <t>610 Mzdy</t>
  </si>
  <si>
    <t>620 Poistné</t>
  </si>
  <si>
    <t>630 Bežné výdavky</t>
  </si>
  <si>
    <t>640 Bežné transfery</t>
  </si>
  <si>
    <t xml:space="preserve">S P O L U </t>
  </si>
  <si>
    <t>Základná škola  6.2 2.st</t>
  </si>
  <si>
    <t>Materská škola 6.1</t>
  </si>
  <si>
    <t>Školský klub 6.4</t>
  </si>
  <si>
    <t>ŠJ pri ZŠ 6.3</t>
  </si>
  <si>
    <t>ŠJ pri  MŠ 6.3</t>
  </si>
  <si>
    <t>ZUŠ 6.5.</t>
  </si>
  <si>
    <t>Výdavky spolu</t>
  </si>
  <si>
    <t>,</t>
  </si>
  <si>
    <t>PDRek,nž.sietí Námestie SVM- Záhradná</t>
  </si>
  <si>
    <t>PD Orechová</t>
  </si>
  <si>
    <t>PD Parkoviská areál Ubytovňa</t>
  </si>
  <si>
    <t>PD Parkovisko MŚ</t>
  </si>
  <si>
    <t>rok 2019</t>
  </si>
  <si>
    <t>Predpoklad 2016</t>
  </si>
  <si>
    <t>Rozpočet 2019</t>
  </si>
  <si>
    <t>Plnenie 2015</t>
  </si>
  <si>
    <t>Daň z úhrad za dobývací priestor</t>
  </si>
  <si>
    <t>PD MK rozšírenie parkovania</t>
  </si>
  <si>
    <t>PD Revitalizácia Sídlisko</t>
  </si>
  <si>
    <t>PD Optika Záhradná, Záhumenická</t>
  </si>
  <si>
    <t>upravený R</t>
  </si>
  <si>
    <t>Kanalizácia Šidúnky</t>
  </si>
  <si>
    <t>Parkovisko pri MŠ</t>
  </si>
  <si>
    <t>Oplotenie MŠ</t>
  </si>
  <si>
    <t>Detské ihriská v obci</t>
  </si>
  <si>
    <t xml:space="preserve">ZUŠ, zariadenie </t>
  </si>
  <si>
    <t>PD rozšírenie kamerový systém</t>
  </si>
  <si>
    <t>Kanalizácia Záhradná</t>
  </si>
  <si>
    <t>predpklad</t>
  </si>
  <si>
    <t xml:space="preserve">Prevádzkové stroje ČOV </t>
  </si>
  <si>
    <t>Úžitkový automobil</t>
  </si>
  <si>
    <t>Likvidácia divokých skládok</t>
  </si>
  <si>
    <t>interiérové vybavenie PZ</t>
  </si>
  <si>
    <t>Školstvo PK - normatívne  príjmy</t>
  </si>
  <si>
    <t>Medzinárodná kultúrna spolupráca - zahrnuté v podprograme 8.8</t>
  </si>
  <si>
    <t>Kultúrna mobilita- zahrnuté v podporograme 8.2</t>
  </si>
  <si>
    <t xml:space="preserve">poistné </t>
  </si>
  <si>
    <t>Register obyvateľov,adries</t>
  </si>
  <si>
    <t>Transfer register adries</t>
  </si>
  <si>
    <t>Bežné výdavky obec spolu</t>
  </si>
  <si>
    <t>Prevádzkové stroje Dom smútku/chl.zariadenie</t>
  </si>
  <si>
    <t>Osadenie meračov na začiatku vjazdu do obce 4ks</t>
  </si>
  <si>
    <t xml:space="preserve">Organ </t>
  </si>
  <si>
    <t>Požiarna ochrana -elektrocentrála</t>
  </si>
  <si>
    <t>Nosič na kontajnery+malotraktor</t>
  </si>
  <si>
    <t>PD chodník pri starom cintoríne Bohunice</t>
  </si>
  <si>
    <t>PD parkovisko pri cintoríne Paderovce,oddych.zóna</t>
  </si>
  <si>
    <t>PD umelé osvetlenie tréningové ihrisko</t>
  </si>
  <si>
    <t>PD modernizácia športovej haly</t>
  </si>
  <si>
    <t>PD zateplenie KD Paderovce,protipož.schodisko</t>
  </si>
  <si>
    <t>PD VO a inž.sietí Šidúnky</t>
  </si>
  <si>
    <t>Dom smútku -klimatizácia</t>
  </si>
  <si>
    <t>Kanalizácia 3 RD+prekrytie kanála +NN siete</t>
  </si>
  <si>
    <t>Kanalizácia Blavská</t>
  </si>
  <si>
    <t>Kanalizačné prípojky Jaslovské Bohunice</t>
  </si>
  <si>
    <t>MK Poľná Paderovce - za cintorínom</t>
  </si>
  <si>
    <t>chodník pri starom cintoríne Bohunice</t>
  </si>
  <si>
    <t>Parkovisko pri cintoríne v Paderovciach + odd. zóna</t>
  </si>
  <si>
    <t>Ozvučenie športového areálu</t>
  </si>
  <si>
    <t>Rekonštrukcia telocvične v areály Ubytovne</t>
  </si>
  <si>
    <t>Rekonštrukcia soc. Zariadení Amfiteáter</t>
  </si>
  <si>
    <t>Oddychová zóna Panské diely</t>
  </si>
  <si>
    <t>Kalová jama vrátane rekonštrukcie stavidiel 1,2,3</t>
  </si>
  <si>
    <t>Rekonštrukcia hrádze a rybníka</t>
  </si>
  <si>
    <t>Bezbariérové vstupy do objektov pošty a OcÚ + vonk. Úpravy</t>
  </si>
  <si>
    <t>Rekonštrukcia garáží areál Ubytovne</t>
  </si>
  <si>
    <t>Uvažuje sa s modernizáciou kladkostrojov v ČOV</t>
  </si>
  <si>
    <t>Potreba vyplynula z nutnosti riešiť dopravnú situáciu v obci</t>
  </si>
  <si>
    <t>Potreba vyplynula z požiadaviek občanov obce Paderovce. Organ bude zapožičaný do rímsko-kat. kostola</t>
  </si>
  <si>
    <t>Uvažuje sa s postupným dopĺňaním kamerového systému v obci</t>
  </si>
  <si>
    <t>Výmeníková stanica v areáli Ubytovne bola zrekonštruovaná a zmäkčovaním vody sa zabezpečí dlhšia životnosť jednotlivých komponentov.</t>
  </si>
  <si>
    <t>Požiarna ochrana - elektrocentrála</t>
  </si>
  <si>
    <t>Doterajšia elektrocentrála je nevyhovujúca</t>
  </si>
  <si>
    <t>Požiadavka vyplynula z nutnosti obmeniť starý vozový park a taktiež z dôvodu častých a nákladných opráv</t>
  </si>
  <si>
    <t>PD bude dopracovaná ku koncu roka 2016, platba bude zrealizovaná v roku 2017</t>
  </si>
  <si>
    <t>Požiadavka vyplynula z potreby rekonštrukcie pôvodného chodníka pri cintoríne v Bohuniciach</t>
  </si>
  <si>
    <t>PD parkovisko pri cintoríne Paderovce + oddych. Zóna</t>
  </si>
  <si>
    <t>Potreba vyplynula z nutnosti dobudovať parkovacie miesta pri cintoríne v Paderovciach</t>
  </si>
  <si>
    <t>PD Cyklotrasa 1. a 3. etapa</t>
  </si>
  <si>
    <t xml:space="preserve">Požiadavka vyplynula z potreby dobudovania umelého osvetlenia, nakoľko je 7 futbalových mužstiev a hlavne v zimnom období je problém s trénovaním </t>
  </si>
  <si>
    <t>Podľa statického posudku sociálne zariadenia sú v nevyhovujúcom, život ohrozujúcom stave a je potrebná ich rekonštrukcia</t>
  </si>
  <si>
    <t>Štúdia bude dopracovaná ku koncu roka 2016, platba bude zrealizovaná v roku 2017</t>
  </si>
  <si>
    <t>PD pre územné konanie bola spracovaná a zaplatená, vybavuje sa územné. PD pre stavebné konanie bude dopracovaná ku koncu roka a platba bude zrealizovaná v roku 2017</t>
  </si>
  <si>
    <t>Je vypracovaná PD pre územné konanie, PD pre stavebné konanie bude dopracovaná začiatkom roka 2017</t>
  </si>
  <si>
    <t>V prípade, že vlastníci pozemkov budú súhlasiť s darovaním pozemkov pre inžinierske siete, uvažuje sa s vypracovaním PD</t>
  </si>
  <si>
    <t>Je požiadavka k zmene územného plánu v časti Paderovce</t>
  </si>
  <si>
    <t>PD bude dopracovaná ku koncu roka 2016, platba bude zrealizovaná v roku 2017- inž. siete</t>
  </si>
  <si>
    <t>PD sa spracováva, z dôvodu zmien v Tavos-e nemohli byť prerokované podmienky realizácie, platba bude zrealizovaná v roku 2017</t>
  </si>
  <si>
    <t>Je potrebné dopracovať časť ulice Šidúnky od ŠA po Hlavnú Bohunice</t>
  </si>
  <si>
    <t>Predpokladá sa s doplatením za PD parkovisko pri tenisových kurtoch</t>
  </si>
  <si>
    <t>Dom smútku - klimatizácia</t>
  </si>
  <si>
    <t>V dome smútku sa uvažuje s klimatizačnou jednotkou</t>
  </si>
  <si>
    <t>V roku 2017 sa začína s realizáciou hrobových miest po etapách</t>
  </si>
  <si>
    <t>Je spracovaná PD, po vybavení stavebného povolenia a verejného obstarávania je predpoklad, že s realizáciou sa začne v II. polroku</t>
  </si>
  <si>
    <t>Inžinierske siete Blavská</t>
  </si>
  <si>
    <t>Na rozhraní ulíc Záhumenická a Námestie sv. Michala je potrebné dobudovať kanalizáciu k 3 RD, položenie NN sietí do zeme a prekrytie kanála</t>
  </si>
  <si>
    <t>Potreba vyplynula z nutnosti rekoštrukcie kanalizácie na Blavskej ulici</t>
  </si>
  <si>
    <t>V prípade nutnosti dobudovania kanalizačných odbočiek k RD na pozemkoch vo vlastníctve obce</t>
  </si>
  <si>
    <t>Potreba vyplynula z nutnosti doriešiť kanalizáciu na ulici Trnavská a Orechová</t>
  </si>
  <si>
    <t>V prípade nutnosti dobudovania miestnych komunikácií na Panských dieloch</t>
  </si>
  <si>
    <t>V prípade nutnosti dobudovania vjazdov a chodníkov v obci</t>
  </si>
  <si>
    <t>Jedná sa o rekonštrukciu miestnej komunikácie v Paderovciach za cintorínom</t>
  </si>
  <si>
    <t>Uvažuje sa s doplatkom v roku 2017</t>
  </si>
  <si>
    <t>V roku 2016 sa spracovala PD s realizáciou sa uvažuje v roku 2017</t>
  </si>
  <si>
    <t>Chodník pri starom cintoríne Bohunice</t>
  </si>
  <si>
    <t>Bude realizované v roku 2017</t>
  </si>
  <si>
    <t>Jedná sa o modernizáciu vnútorných priestorov, vrátane dostavby malej telocvične a klimatizácie</t>
  </si>
  <si>
    <t>Ozvučenie v športovom areáli je zastaralé a nevyhovujúce</t>
  </si>
  <si>
    <t>Koberec je nevyhovujúci, uvažuje sa s výmenou podlahovej krytiny</t>
  </si>
  <si>
    <t>Rekonštrukcia telocvične v areáli Ubytovne</t>
  </si>
  <si>
    <t>Telocvičňa je maximálne využitá, je potrebná jej rekonštrukcia.</t>
  </si>
  <si>
    <t>S rekonštrukciou kinosály sa bude uvažovať po získaní dotácií</t>
  </si>
  <si>
    <t>Čiastka zahŕňa náklady na prekrytie protipožiarnych schodov, a výmeny el. rozvodov</t>
  </si>
  <si>
    <t>Požiadavka vyplynula z nutnosti riešenia nevyhovujúcich sociálnych zariadení v Amfiteátri</t>
  </si>
  <si>
    <t>Po vybavení potrebných náležitostí predpokladá sa s realizáciou v II. polroku 2017</t>
  </si>
  <si>
    <t>Stavebné povolenie bude právoplatné v roku 2017</t>
  </si>
  <si>
    <t>Spevnená plocha za starým OcÚ - oplotenie</t>
  </si>
  <si>
    <t>Bude realizované súčasne s realizáciou bezbariérového vstupu do pošty a úpravou  okolia pošty</t>
  </si>
  <si>
    <t>Rekonštrukcia VO a inž. Siete J. Bohunice</t>
  </si>
  <si>
    <t>Rekonštrukcia  inžinierskych sietí - Šidúnky</t>
  </si>
  <si>
    <t>Je predpoklad, že pri realizácii parkoviska pri MŠ bude zriadená aj prípojka na Farský úrad</t>
  </si>
  <si>
    <t>PD bola vypracovaná v II. polroku 2016, realizácia je plánovaná v roku 2017</t>
  </si>
  <si>
    <t>Predpokladá sa s doplatením faktúr v roku 2017</t>
  </si>
  <si>
    <t>Čiastka zahŕňa práce na protipovodňových opatreniach</t>
  </si>
  <si>
    <t>S realizáciou hasičskej zbrojnice sa začalo v IV. Štvrťroku 2016, čiastka predpokladá aj náklady za výťah a vzduchotechniku</t>
  </si>
  <si>
    <t>S realizáciou sa predpokladá koncom roka 2016</t>
  </si>
  <si>
    <t>Po vybavení stavebného povolenia a verejnej obchodnej súťaže sa s realizáciou predpokladá v II. polroku 2017</t>
  </si>
  <si>
    <t xml:space="preserve">Požiadavka vyplynula z nutnosti reakonštrukcie elektrických rozvodov na I. a II. nadzemnom podlaží </t>
  </si>
  <si>
    <t>Z dôvodu havarijného stavu v sociálnych zariadeniach na III. a IV. Nadzemnom podlaží je nutná úprava.</t>
  </si>
  <si>
    <t>Realizácia je závislá od rekonštrukcie hasičskej zbrojnice</t>
  </si>
  <si>
    <t>Výdavky kapitálové v Eur - Komentár</t>
  </si>
  <si>
    <t>Transfery a dotácie -Farský úrad</t>
  </si>
  <si>
    <t>PD odstránenie havarijného stavu  Amfiteáter</t>
  </si>
  <si>
    <t>Nákup pozemkov pod cyklochodník, výkup pozemkov v lokalite Kopanice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</si>
</sst>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0"/>
      <color indexed="48"/>
      <name val="Arial"/>
      <family val="2"/>
      <charset val="238"/>
    </font>
    <font>
      <b/>
      <sz val="11"/>
      <color indexed="48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2"/>
      <color indexed="17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1"/>
      <color indexed="14"/>
      <name val="Arial"/>
      <family val="2"/>
      <charset val="238"/>
    </font>
    <font>
      <b/>
      <sz val="12"/>
      <color indexed="14"/>
      <name val="Arial"/>
      <family val="2"/>
      <charset val="238"/>
    </font>
    <font>
      <b/>
      <sz val="10"/>
      <color indexed="14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b/>
      <sz val="12"/>
      <color indexed="48"/>
      <name val="Times New Roman"/>
      <family val="1"/>
      <charset val="238"/>
    </font>
    <font>
      <b/>
      <sz val="12"/>
      <color indexed="17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i/>
      <sz val="10"/>
      <color indexed="48"/>
      <name val="Arial"/>
      <family val="2"/>
      <charset val="238"/>
    </font>
    <font>
      <b/>
      <i/>
      <sz val="10"/>
      <color indexed="17"/>
      <name val="Arial"/>
      <family val="2"/>
      <charset val="238"/>
    </font>
    <font>
      <b/>
      <sz val="10"/>
      <color indexed="10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b/>
      <i/>
      <sz val="10"/>
      <color indexed="12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u/>
      <sz val="12"/>
      <name val="Times New Roman"/>
      <family val="1"/>
      <charset val="238"/>
    </font>
    <font>
      <u/>
      <sz val="10"/>
      <name val="Arial"/>
      <family val="2"/>
      <charset val="238"/>
    </font>
    <font>
      <sz val="10"/>
      <color indexed="46"/>
      <name val="Arial"/>
      <family val="2"/>
      <charset val="238"/>
    </font>
    <font>
      <b/>
      <sz val="12"/>
      <color indexed="14"/>
      <name val="Times New Roman"/>
      <family val="1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62"/>
      <name val="Arial"/>
      <family val="2"/>
      <charset val="238"/>
    </font>
    <font>
      <b/>
      <sz val="9"/>
      <color indexed="53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color indexed="62"/>
      <name val="Arial"/>
      <family val="2"/>
      <charset val="238"/>
    </font>
    <font>
      <sz val="9"/>
      <color indexed="53"/>
      <name val="Arial"/>
      <family val="2"/>
      <charset val="238"/>
    </font>
    <font>
      <b/>
      <sz val="9"/>
      <color indexed="17"/>
      <name val="Arial"/>
      <family val="2"/>
      <charset val="238"/>
    </font>
    <font>
      <sz val="9"/>
      <color indexed="17"/>
      <name val="Arial"/>
      <family val="2"/>
      <charset val="238"/>
    </font>
    <font>
      <b/>
      <sz val="9"/>
      <color indexed="58"/>
      <name val="Arial"/>
      <family val="2"/>
      <charset val="238"/>
    </font>
    <font>
      <sz val="10"/>
      <name val="Arial CE"/>
      <charset val="238"/>
    </font>
    <font>
      <b/>
      <sz val="12"/>
      <color indexed="48"/>
      <name val="Arial CE"/>
      <charset val="238"/>
    </font>
    <font>
      <b/>
      <sz val="10"/>
      <color theme="8" tint="-0.249977111117893"/>
      <name val="Arial CE"/>
      <charset val="238"/>
    </font>
    <font>
      <b/>
      <u/>
      <sz val="10"/>
      <color theme="8" tint="-0.249977111117893"/>
      <name val="Arial CE"/>
      <charset val="238"/>
    </font>
    <font>
      <b/>
      <u/>
      <sz val="10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10"/>
      <color indexed="48"/>
      <name val="Arial"/>
      <family val="2"/>
      <charset val="238"/>
    </font>
    <font>
      <b/>
      <sz val="9"/>
      <color rgb="FF7030A0"/>
      <name val="Arial"/>
      <family val="2"/>
      <charset val="238"/>
    </font>
    <font>
      <sz val="10"/>
      <color rgb="FF7030A0"/>
      <name val="Arial"/>
      <family val="2"/>
      <charset val="238"/>
    </font>
    <font>
      <i/>
      <sz val="10"/>
      <color rgb="FF7030A0"/>
      <name val="Arial"/>
      <family val="2"/>
      <charset val="238"/>
    </font>
    <font>
      <u/>
      <sz val="10"/>
      <color rgb="FF7030A0"/>
      <name val="Arial"/>
      <family val="2"/>
      <charset val="238"/>
    </font>
    <font>
      <sz val="11"/>
      <name val="Times New Roman"/>
      <family val="1"/>
      <charset val="238"/>
    </font>
    <font>
      <b/>
      <sz val="10"/>
      <color theme="8" tint="-0.249977111117893"/>
      <name val="Arial"/>
      <family val="2"/>
      <charset val="238"/>
    </font>
    <font>
      <b/>
      <sz val="10"/>
      <color theme="5" tint="-0.249977111117893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9" tint="0.39997558519241921"/>
      <name val="Arial"/>
      <family val="2"/>
      <charset val="238"/>
    </font>
    <font>
      <sz val="14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3" fillId="0" borderId="0"/>
  </cellStyleXfs>
  <cellXfs count="728">
    <xf numFmtId="0" fontId="0" fillId="0" borderId="0" xfId="0"/>
    <xf numFmtId="0" fontId="2" fillId="0" borderId="0" xfId="0" applyFont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3" fillId="0" borderId="0" xfId="0" applyFont="1" applyAlignment="1">
      <alignment horizontal="center"/>
    </xf>
    <xf numFmtId="3" fontId="0" fillId="0" borderId="0" xfId="0" applyNumberFormat="1" applyBorder="1" applyAlignment="1">
      <alignment horizontal="right"/>
    </xf>
    <xf numFmtId="3" fontId="0" fillId="0" borderId="0" xfId="0" applyNumberFormat="1" applyBorder="1"/>
    <xf numFmtId="0" fontId="0" fillId="0" borderId="0" xfId="0" applyBorder="1"/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3" fontId="5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3" fontId="1" fillId="0" borderId="1" xfId="0" applyNumberFormat="1" applyFont="1" applyBorder="1" applyAlignment="1">
      <alignment horizontal="center"/>
    </xf>
    <xf numFmtId="3" fontId="6" fillId="0" borderId="1" xfId="0" applyNumberFormat="1" applyFont="1" applyBorder="1"/>
    <xf numFmtId="0" fontId="6" fillId="0" borderId="1" xfId="0" applyFont="1" applyBorder="1"/>
    <xf numFmtId="3" fontId="1" fillId="0" borderId="1" xfId="0" applyNumberFormat="1" applyFont="1" applyBorder="1" applyAlignment="1">
      <alignment horizontal="right" wrapText="1"/>
    </xf>
    <xf numFmtId="3" fontId="1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3" fontId="1" fillId="0" borderId="1" xfId="0" applyNumberFormat="1" applyFont="1" applyBorder="1"/>
    <xf numFmtId="3" fontId="5" fillId="0" borderId="1" xfId="0" applyNumberFormat="1" applyFont="1" applyBorder="1"/>
    <xf numFmtId="0" fontId="7" fillId="0" borderId="1" xfId="0" applyFont="1" applyBorder="1"/>
    <xf numFmtId="3" fontId="6" fillId="0" borderId="0" xfId="0" applyNumberFormat="1" applyFont="1" applyBorder="1"/>
    <xf numFmtId="0" fontId="6" fillId="0" borderId="0" xfId="0" applyFont="1" applyBorder="1"/>
    <xf numFmtId="3" fontId="1" fillId="0" borderId="0" xfId="0" applyNumberFormat="1" applyFont="1" applyBorder="1" applyAlignment="1">
      <alignment horizontal="right" wrapText="1"/>
    </xf>
    <xf numFmtId="3" fontId="1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9" fillId="0" borderId="1" xfId="0" applyFont="1" applyBorder="1"/>
    <xf numFmtId="3" fontId="10" fillId="0" borderId="1" xfId="0" applyNumberFormat="1" applyFont="1" applyBorder="1"/>
    <xf numFmtId="0" fontId="0" fillId="0" borderId="1" xfId="0" applyBorder="1"/>
    <xf numFmtId="0" fontId="1" fillId="0" borderId="1" xfId="0" applyFont="1" applyBorder="1"/>
    <xf numFmtId="0" fontId="11" fillId="0" borderId="1" xfId="0" applyFont="1" applyBorder="1"/>
    <xf numFmtId="3" fontId="10" fillId="0" borderId="1" xfId="0" applyNumberFormat="1" applyFont="1" applyBorder="1" applyAlignment="1">
      <alignment horizontal="right"/>
    </xf>
    <xf numFmtId="0" fontId="10" fillId="0" borderId="1" xfId="0" applyFont="1" applyBorder="1"/>
    <xf numFmtId="0" fontId="11" fillId="0" borderId="0" xfId="0" applyFont="1" applyBorder="1"/>
    <xf numFmtId="3" fontId="10" fillId="0" borderId="0" xfId="0" applyNumberFormat="1" applyFont="1" applyBorder="1" applyAlignment="1">
      <alignment horizontal="right"/>
    </xf>
    <xf numFmtId="0" fontId="10" fillId="0" borderId="0" xfId="0" applyFont="1" applyBorder="1"/>
    <xf numFmtId="3" fontId="10" fillId="0" borderId="0" xfId="0" applyNumberFormat="1" applyFont="1" applyBorder="1"/>
    <xf numFmtId="3" fontId="5" fillId="0" borderId="0" xfId="0" applyNumberFormat="1" applyFont="1" applyBorder="1" applyAlignment="1">
      <alignment horizontal="right" wrapText="1"/>
    </xf>
    <xf numFmtId="0" fontId="5" fillId="0" borderId="0" xfId="0" applyFont="1" applyBorder="1"/>
    <xf numFmtId="3" fontId="5" fillId="0" borderId="0" xfId="0" applyNumberFormat="1" applyFont="1" applyBorder="1" applyAlignment="1">
      <alignment horizontal="right"/>
    </xf>
    <xf numFmtId="0" fontId="8" fillId="0" borderId="1" xfId="0" applyFont="1" applyBorder="1"/>
    <xf numFmtId="0" fontId="12" fillId="0" borderId="1" xfId="0" applyFont="1" applyBorder="1"/>
    <xf numFmtId="3" fontId="13" fillId="0" borderId="1" xfId="0" applyNumberFormat="1" applyFont="1" applyBorder="1"/>
    <xf numFmtId="0" fontId="14" fillId="0" borderId="1" xfId="0" applyFont="1" applyBorder="1"/>
    <xf numFmtId="3" fontId="15" fillId="0" borderId="1" xfId="0" applyNumberFormat="1" applyFont="1" applyBorder="1"/>
    <xf numFmtId="0" fontId="6" fillId="0" borderId="1" xfId="0" applyFont="1" applyBorder="1" applyAlignment="1">
      <alignment horizontal="left"/>
    </xf>
    <xf numFmtId="0" fontId="16" fillId="0" borderId="1" xfId="0" applyFont="1" applyBorder="1"/>
    <xf numFmtId="0" fontId="17" fillId="0" borderId="1" xfId="0" applyFont="1" applyBorder="1"/>
    <xf numFmtId="3" fontId="18" fillId="0" borderId="1" xfId="0" applyNumberFormat="1" applyFont="1" applyBorder="1" applyAlignment="1">
      <alignment horizontal="right" wrapText="1"/>
    </xf>
    <xf numFmtId="3" fontId="18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19" fillId="0" borderId="1" xfId="0" applyFont="1" applyBorder="1"/>
    <xf numFmtId="3" fontId="20" fillId="0" borderId="1" xfId="0" applyNumberFormat="1" applyFont="1" applyBorder="1"/>
    <xf numFmtId="0" fontId="6" fillId="0" borderId="0" xfId="0" applyFont="1" applyFill="1" applyBorder="1"/>
    <xf numFmtId="0" fontId="4" fillId="0" borderId="0" xfId="0" applyFont="1"/>
    <xf numFmtId="3" fontId="0" fillId="0" borderId="0" xfId="0" applyNumberFormat="1" applyAlignment="1">
      <alignment horizontal="right" vertical="center"/>
    </xf>
    <xf numFmtId="3" fontId="21" fillId="0" borderId="0" xfId="0" applyNumberFormat="1" applyFont="1" applyAlignment="1">
      <alignment horizontal="right" vertical="center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/>
    </xf>
    <xf numFmtId="3" fontId="0" fillId="0" borderId="8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23" fillId="0" borderId="10" xfId="0" applyFont="1" applyBorder="1" applyAlignment="1"/>
    <xf numFmtId="0" fontId="25" fillId="0" borderId="14" xfId="0" applyFont="1" applyBorder="1" applyAlignment="1">
      <alignment horizontal="center"/>
    </xf>
    <xf numFmtId="0" fontId="25" fillId="0" borderId="15" xfId="0" applyFont="1" applyBorder="1" applyAlignment="1">
      <alignment horizontal="left"/>
    </xf>
    <xf numFmtId="3" fontId="0" fillId="0" borderId="14" xfId="0" applyNumberFormat="1" applyBorder="1" applyAlignment="1">
      <alignment horizontal="center"/>
    </xf>
    <xf numFmtId="3" fontId="0" fillId="0" borderId="15" xfId="0" applyNumberFormat="1" applyBorder="1" applyAlignment="1">
      <alignment horizontal="right" vertical="center"/>
    </xf>
    <xf numFmtId="3" fontId="0" fillId="0" borderId="14" xfId="0" applyNumberFormat="1" applyBorder="1" applyAlignment="1">
      <alignment horizontal="right" vertical="center"/>
    </xf>
    <xf numFmtId="3" fontId="0" fillId="0" borderId="16" xfId="0" applyNumberFormat="1" applyBorder="1" applyAlignment="1">
      <alignment horizontal="right" vertical="center"/>
    </xf>
    <xf numFmtId="3" fontId="0" fillId="0" borderId="17" xfId="0" applyNumberFormat="1" applyBorder="1" applyAlignment="1">
      <alignment horizontal="right" vertical="center"/>
    </xf>
    <xf numFmtId="3" fontId="0" fillId="0" borderId="18" xfId="0" applyNumberFormat="1" applyBorder="1" applyAlignment="1">
      <alignment horizontal="right" vertical="center"/>
    </xf>
    <xf numFmtId="0" fontId="0" fillId="0" borderId="19" xfId="0" applyBorder="1" applyAlignment="1">
      <alignment horizontal="center"/>
    </xf>
    <xf numFmtId="0" fontId="25" fillId="0" borderId="20" xfId="0" applyFont="1" applyBorder="1" applyAlignment="1">
      <alignment horizontal="left"/>
    </xf>
    <xf numFmtId="3" fontId="0" fillId="0" borderId="19" xfId="0" applyNumberFormat="1" applyBorder="1" applyAlignment="1">
      <alignment horizontal="center"/>
    </xf>
    <xf numFmtId="3" fontId="0" fillId="0" borderId="20" xfId="0" applyNumberFormat="1" applyBorder="1" applyAlignment="1">
      <alignment horizontal="right" vertical="center"/>
    </xf>
    <xf numFmtId="3" fontId="0" fillId="0" borderId="19" xfId="0" applyNumberFormat="1" applyBorder="1" applyAlignment="1">
      <alignment horizontal="right" vertical="center"/>
    </xf>
    <xf numFmtId="3" fontId="0" fillId="0" borderId="21" xfId="0" applyNumberFormat="1" applyBorder="1" applyAlignment="1">
      <alignment horizontal="right" vertical="center"/>
    </xf>
    <xf numFmtId="0" fontId="25" fillId="0" borderId="22" xfId="0" applyFont="1" applyBorder="1" applyAlignment="1">
      <alignment horizontal="left"/>
    </xf>
    <xf numFmtId="3" fontId="0" fillId="0" borderId="22" xfId="0" applyNumberFormat="1" applyBorder="1" applyAlignment="1">
      <alignment horizontal="center"/>
    </xf>
    <xf numFmtId="3" fontId="0" fillId="0" borderId="23" xfId="0" applyNumberFormat="1" applyBorder="1" applyAlignment="1">
      <alignment horizontal="right" vertical="center"/>
    </xf>
    <xf numFmtId="3" fontId="0" fillId="0" borderId="24" xfId="0" applyNumberFormat="1" applyBorder="1" applyAlignment="1">
      <alignment horizontal="right" vertical="center"/>
    </xf>
    <xf numFmtId="3" fontId="0" fillId="0" borderId="25" xfId="0" applyNumberFormat="1" applyBorder="1" applyAlignment="1">
      <alignment horizontal="right" vertical="center"/>
    </xf>
    <xf numFmtId="3" fontId="0" fillId="0" borderId="26" xfId="0" applyNumberFormat="1" applyBorder="1" applyAlignment="1">
      <alignment horizontal="right" vertical="center"/>
    </xf>
    <xf numFmtId="0" fontId="0" fillId="0" borderId="9" xfId="0" applyBorder="1" applyAlignment="1">
      <alignment horizontal="center"/>
    </xf>
    <xf numFmtId="0" fontId="23" fillId="0" borderId="10" xfId="0" applyFont="1" applyBorder="1" applyAlignment="1">
      <alignment horizontal="left"/>
    </xf>
    <xf numFmtId="3" fontId="26" fillId="0" borderId="13" xfId="0" applyNumberFormat="1" applyFont="1" applyBorder="1" applyAlignment="1">
      <alignment horizontal="center"/>
    </xf>
    <xf numFmtId="3" fontId="26" fillId="0" borderId="10" xfId="0" applyNumberFormat="1" applyFont="1" applyBorder="1" applyAlignment="1">
      <alignment horizontal="right" vertical="center"/>
    </xf>
    <xf numFmtId="3" fontId="5" fillId="0" borderId="27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0" fontId="23" fillId="0" borderId="10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5" fillId="0" borderId="8" xfId="0" applyFont="1" applyBorder="1" applyAlignment="1">
      <alignment horizontal="left"/>
    </xf>
    <xf numFmtId="3" fontId="0" fillId="0" borderId="9" xfId="0" applyNumberFormat="1" applyBorder="1" applyAlignment="1">
      <alignment horizontal="center"/>
    </xf>
    <xf numFmtId="3" fontId="0" fillId="0" borderId="9" xfId="0" applyNumberFormat="1" applyBorder="1" applyAlignment="1">
      <alignment horizontal="right" vertical="center"/>
    </xf>
    <xf numFmtId="3" fontId="0" fillId="0" borderId="12" xfId="0" applyNumberForma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3" fontId="5" fillId="0" borderId="10" xfId="0" applyNumberFormat="1" applyFont="1" applyBorder="1" applyAlignment="1">
      <alignment horizontal="right" vertical="center"/>
    </xf>
    <xf numFmtId="3" fontId="5" fillId="0" borderId="13" xfId="0" applyNumberFormat="1" applyFont="1" applyBorder="1" applyAlignment="1">
      <alignment horizontal="right" vertical="center"/>
    </xf>
    <xf numFmtId="0" fontId="0" fillId="0" borderId="23" xfId="0" applyBorder="1" applyAlignment="1">
      <alignment horizontal="center"/>
    </xf>
    <xf numFmtId="0" fontId="27" fillId="0" borderId="10" xfId="0" applyFont="1" applyBorder="1" applyAlignment="1">
      <alignment horizontal="left"/>
    </xf>
    <xf numFmtId="3" fontId="10" fillId="0" borderId="1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right" vertical="center"/>
    </xf>
    <xf numFmtId="3" fontId="13" fillId="0" borderId="9" xfId="0" applyNumberFormat="1" applyFont="1" applyBorder="1" applyAlignment="1">
      <alignment horizontal="right" vertical="center"/>
    </xf>
    <xf numFmtId="3" fontId="13" fillId="0" borderId="8" xfId="0" applyNumberFormat="1" applyFont="1" applyBorder="1" applyAlignment="1">
      <alignment horizontal="right" vertical="center"/>
    </xf>
    <xf numFmtId="0" fontId="28" fillId="0" borderId="10" xfId="0" applyFont="1" applyBorder="1" applyAlignment="1">
      <alignment horizontal="left"/>
    </xf>
    <xf numFmtId="3" fontId="15" fillId="0" borderId="8" xfId="0" applyNumberFormat="1" applyFont="1" applyBorder="1" applyAlignment="1">
      <alignment horizontal="center"/>
    </xf>
    <xf numFmtId="3" fontId="15" fillId="0" borderId="9" xfId="0" applyNumberFormat="1" applyFont="1" applyBorder="1" applyAlignment="1">
      <alignment horizontal="right" vertical="center"/>
    </xf>
    <xf numFmtId="0" fontId="0" fillId="0" borderId="25" xfId="0" applyBorder="1"/>
    <xf numFmtId="0" fontId="20" fillId="0" borderId="7" xfId="0" applyFont="1" applyBorder="1"/>
    <xf numFmtId="3" fontId="20" fillId="0" borderId="13" xfId="0" applyNumberFormat="1" applyFont="1" applyBorder="1" applyAlignment="1">
      <alignment horizontal="center"/>
    </xf>
    <xf numFmtId="3" fontId="20" fillId="0" borderId="13" xfId="0" applyNumberFormat="1" applyFont="1" applyBorder="1" applyAlignment="1">
      <alignment horizontal="right" vertical="center"/>
    </xf>
    <xf numFmtId="3" fontId="20" fillId="0" borderId="28" xfId="0" applyNumberFormat="1" applyFont="1" applyBorder="1" applyAlignment="1">
      <alignment horizontal="right" vertical="center"/>
    </xf>
    <xf numFmtId="3" fontId="20" fillId="0" borderId="27" xfId="0" applyNumberFormat="1" applyFont="1" applyBorder="1" applyAlignment="1">
      <alignment horizontal="right" vertical="center"/>
    </xf>
    <xf numFmtId="3" fontId="20" fillId="0" borderId="7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right" vertical="center"/>
    </xf>
    <xf numFmtId="0" fontId="5" fillId="0" borderId="17" xfId="0" applyFont="1" applyBorder="1" applyAlignment="1">
      <alignment horizontal="center"/>
    </xf>
    <xf numFmtId="0" fontId="29" fillId="0" borderId="17" xfId="0" applyFont="1" applyBorder="1" applyAlignment="1">
      <alignment horizontal="left"/>
    </xf>
    <xf numFmtId="3" fontId="5" fillId="0" borderId="17" xfId="0" applyNumberFormat="1" applyFont="1" applyBorder="1" applyAlignment="1">
      <alignment horizontal="center"/>
    </xf>
    <xf numFmtId="3" fontId="1" fillId="0" borderId="17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3" fontId="5" fillId="0" borderId="30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center"/>
    </xf>
    <xf numFmtId="0" fontId="5" fillId="0" borderId="19" xfId="0" applyFont="1" applyBorder="1"/>
    <xf numFmtId="3" fontId="5" fillId="0" borderId="19" xfId="0" applyNumberFormat="1" applyFont="1" applyBorder="1" applyAlignment="1">
      <alignment horizontal="center"/>
    </xf>
    <xf numFmtId="3" fontId="1" fillId="0" borderId="19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/>
    </xf>
    <xf numFmtId="0" fontId="27" fillId="0" borderId="27" xfId="0" applyFont="1" applyBorder="1" applyAlignment="1">
      <alignment horizontal="left"/>
    </xf>
    <xf numFmtId="3" fontId="10" fillId="0" borderId="27" xfId="0" applyNumberFormat="1" applyFont="1" applyBorder="1" applyAlignment="1">
      <alignment horizontal="center"/>
    </xf>
    <xf numFmtId="3" fontId="10" fillId="0" borderId="27" xfId="0" applyNumberFormat="1" applyFont="1" applyBorder="1" applyAlignment="1">
      <alignment horizontal="right" vertical="center"/>
    </xf>
    <xf numFmtId="3" fontId="10" fillId="0" borderId="28" xfId="0" applyNumberFormat="1" applyFont="1" applyBorder="1" applyAlignment="1">
      <alignment horizontal="right" vertical="center"/>
    </xf>
    <xf numFmtId="3" fontId="13" fillId="0" borderId="25" xfId="0" applyNumberFormat="1" applyFont="1" applyBorder="1" applyAlignment="1">
      <alignment horizontal="right" vertical="center"/>
    </xf>
    <xf numFmtId="3" fontId="13" fillId="0" borderId="26" xfId="0" applyNumberFormat="1" applyFont="1" applyBorder="1" applyAlignment="1">
      <alignment horizontal="right" vertical="center"/>
    </xf>
    <xf numFmtId="0" fontId="5" fillId="0" borderId="23" xfId="0" applyFont="1" applyBorder="1" applyAlignment="1">
      <alignment horizontal="center"/>
    </xf>
    <xf numFmtId="0" fontId="28" fillId="0" borderId="5" xfId="0" applyFont="1" applyBorder="1" applyAlignment="1">
      <alignment horizontal="left"/>
    </xf>
    <xf numFmtId="3" fontId="15" fillId="0" borderId="5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right" vertical="center"/>
    </xf>
    <xf numFmtId="3" fontId="15" fillId="0" borderId="4" xfId="0" applyNumberFormat="1" applyFont="1" applyBorder="1" applyAlignment="1">
      <alignment horizontal="right" vertical="center"/>
    </xf>
    <xf numFmtId="3" fontId="15" fillId="0" borderId="27" xfId="0" applyNumberFormat="1" applyFont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/>
    </xf>
    <xf numFmtId="0" fontId="30" fillId="0" borderId="10" xfId="0" applyFont="1" applyBorder="1"/>
    <xf numFmtId="3" fontId="20" fillId="0" borderId="10" xfId="0" applyNumberFormat="1" applyFont="1" applyBorder="1" applyAlignment="1">
      <alignment horizontal="center"/>
    </xf>
    <xf numFmtId="3" fontId="20" fillId="0" borderId="1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30" fillId="0" borderId="0" xfId="0" applyFont="1" applyBorder="1"/>
    <xf numFmtId="3" fontId="20" fillId="0" borderId="0" xfId="0" applyNumberFormat="1" applyFont="1" applyBorder="1" applyAlignment="1">
      <alignment horizontal="center"/>
    </xf>
    <xf numFmtId="3" fontId="20" fillId="0" borderId="0" xfId="0" applyNumberFormat="1" applyFont="1" applyBorder="1" applyAlignment="1">
      <alignment horizontal="right" vertical="center"/>
    </xf>
    <xf numFmtId="3" fontId="20" fillId="0" borderId="31" xfId="0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horizontal="center"/>
    </xf>
    <xf numFmtId="3" fontId="0" fillId="0" borderId="28" xfId="0" applyNumberFormat="1" applyBorder="1" applyAlignment="1">
      <alignment horizontal="right" vertical="center"/>
    </xf>
    <xf numFmtId="3" fontId="0" fillId="0" borderId="7" xfId="0" applyNumberFormat="1" applyBorder="1" applyAlignment="1">
      <alignment horizontal="center"/>
    </xf>
    <xf numFmtId="0" fontId="23" fillId="0" borderId="10" xfId="0" applyFont="1" applyBorder="1"/>
    <xf numFmtId="0" fontId="1" fillId="0" borderId="14" xfId="0" applyFon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30" xfId="0" applyNumberFormat="1" applyBorder="1" applyAlignment="1">
      <alignment horizontal="right" vertical="center"/>
    </xf>
    <xf numFmtId="3" fontId="0" fillId="0" borderId="32" xfId="0" applyNumberFormat="1" applyBorder="1" applyAlignment="1">
      <alignment horizontal="right" vertical="center"/>
    </xf>
    <xf numFmtId="0" fontId="25" fillId="0" borderId="19" xfId="0" applyFont="1" applyBorder="1"/>
    <xf numFmtId="3" fontId="0" fillId="0" borderId="33" xfId="0" applyNumberFormat="1" applyBorder="1" applyAlignment="1">
      <alignment horizontal="right" vertical="center"/>
    </xf>
    <xf numFmtId="3" fontId="0" fillId="0" borderId="34" xfId="0" applyNumberFormat="1" applyBorder="1" applyAlignment="1">
      <alignment horizontal="right" vertical="center"/>
    </xf>
    <xf numFmtId="0" fontId="23" fillId="0" borderId="27" xfId="0" applyFont="1" applyBorder="1"/>
    <xf numFmtId="3" fontId="26" fillId="0" borderId="28" xfId="0" applyNumberFormat="1" applyFont="1" applyBorder="1" applyAlignment="1">
      <alignment horizontal="center"/>
    </xf>
    <xf numFmtId="3" fontId="26" fillId="0" borderId="27" xfId="0" applyNumberFormat="1" applyFont="1" applyBorder="1" applyAlignment="1">
      <alignment horizontal="right" vertical="center"/>
    </xf>
    <xf numFmtId="3" fontId="26" fillId="0" borderId="28" xfId="0" applyNumberFormat="1" applyFont="1" applyBorder="1" applyAlignment="1">
      <alignment horizontal="right" vertical="center"/>
    </xf>
    <xf numFmtId="3" fontId="26" fillId="0" borderId="6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5" fillId="0" borderId="35" xfId="0" applyNumberFormat="1" applyFont="1" applyBorder="1" applyAlignment="1">
      <alignment horizontal="right" vertical="center"/>
    </xf>
    <xf numFmtId="0" fontId="23" fillId="0" borderId="11" xfId="0" applyFont="1" applyBorder="1" applyAlignment="1"/>
    <xf numFmtId="0" fontId="25" fillId="0" borderId="0" xfId="0" applyFont="1" applyBorder="1"/>
    <xf numFmtId="3" fontId="0" fillId="0" borderId="36" xfId="0" applyNumberFormat="1" applyBorder="1" applyAlignment="1">
      <alignment horizontal="center"/>
    </xf>
    <xf numFmtId="3" fontId="26" fillId="0" borderId="11" xfId="0" applyNumberFormat="1" applyFont="1" applyBorder="1" applyAlignment="1">
      <alignment horizontal="center"/>
    </xf>
    <xf numFmtId="3" fontId="26" fillId="0" borderId="12" xfId="0" applyNumberFormat="1" applyFont="1" applyBorder="1" applyAlignment="1">
      <alignment horizontal="right" vertical="center"/>
    </xf>
    <xf numFmtId="0" fontId="25" fillId="0" borderId="16" xfId="0" applyFont="1" applyBorder="1"/>
    <xf numFmtId="3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right" vertical="center"/>
    </xf>
    <xf numFmtId="0" fontId="25" fillId="0" borderId="21" xfId="0" applyFont="1" applyBorder="1"/>
    <xf numFmtId="3" fontId="0" fillId="0" borderId="39" xfId="0" applyNumberFormat="1" applyBorder="1" applyAlignment="1">
      <alignment horizontal="center"/>
    </xf>
    <xf numFmtId="0" fontId="25" fillId="0" borderId="40" xfId="0" applyFont="1" applyBorder="1"/>
    <xf numFmtId="3" fontId="0" fillId="0" borderId="41" xfId="0" applyNumberFormat="1" applyBorder="1" applyAlignment="1">
      <alignment horizontal="center"/>
    </xf>
    <xf numFmtId="3" fontId="26" fillId="0" borderId="11" xfId="0" applyNumberFormat="1" applyFont="1" applyBorder="1" applyAlignment="1">
      <alignment horizontal="right" vertical="center"/>
    </xf>
    <xf numFmtId="3" fontId="5" fillId="0" borderId="28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3" fontId="31" fillId="0" borderId="11" xfId="0" applyNumberFormat="1" applyFont="1" applyBorder="1" applyAlignment="1">
      <alignment horizontal="center"/>
    </xf>
    <xf numFmtId="3" fontId="31" fillId="0" borderId="11" xfId="0" applyNumberFormat="1" applyFont="1" applyBorder="1" applyAlignment="1">
      <alignment horizontal="right" vertical="center"/>
    </xf>
    <xf numFmtId="3" fontId="31" fillId="0" borderId="10" xfId="0" applyNumberFormat="1" applyFont="1" applyBorder="1" applyAlignment="1">
      <alignment horizontal="right" vertical="center"/>
    </xf>
    <xf numFmtId="3" fontId="31" fillId="0" borderId="12" xfId="0" applyNumberFormat="1" applyFont="1" applyBorder="1" applyAlignment="1">
      <alignment horizontal="right" vertical="center"/>
    </xf>
    <xf numFmtId="3" fontId="13" fillId="0" borderId="6" xfId="0" applyNumberFormat="1" applyFont="1" applyBorder="1" applyAlignment="1">
      <alignment horizontal="right" vertical="center"/>
    </xf>
    <xf numFmtId="3" fontId="13" fillId="0" borderId="27" xfId="0" applyNumberFormat="1" applyFont="1" applyBorder="1" applyAlignment="1">
      <alignment horizontal="right" vertical="center"/>
    </xf>
    <xf numFmtId="3" fontId="32" fillId="0" borderId="42" xfId="0" applyNumberFormat="1" applyFont="1" applyBorder="1" applyAlignment="1">
      <alignment horizontal="center"/>
    </xf>
    <xf numFmtId="3" fontId="32" fillId="0" borderId="27" xfId="0" applyNumberFormat="1" applyFont="1" applyBorder="1" applyAlignment="1">
      <alignment horizontal="right" vertical="center"/>
    </xf>
    <xf numFmtId="3" fontId="32" fillId="0" borderId="28" xfId="0" applyNumberFormat="1" applyFont="1" applyBorder="1" applyAlignment="1">
      <alignment horizontal="right" vertical="center"/>
    </xf>
    <xf numFmtId="3" fontId="15" fillId="0" borderId="6" xfId="0" applyNumberFormat="1" applyFont="1" applyBorder="1" applyAlignment="1">
      <alignment horizontal="right" vertical="center"/>
    </xf>
    <xf numFmtId="0" fontId="0" fillId="0" borderId="25" xfId="0" applyBorder="1" applyAlignment="1">
      <alignment horizontal="center"/>
    </xf>
    <xf numFmtId="0" fontId="30" fillId="0" borderId="27" xfId="0" applyFont="1" applyBorder="1"/>
    <xf numFmtId="3" fontId="33" fillId="0" borderId="11" xfId="0" applyNumberFormat="1" applyFont="1" applyBorder="1" applyAlignment="1">
      <alignment horizontal="center"/>
    </xf>
    <xf numFmtId="3" fontId="33" fillId="0" borderId="11" xfId="0" applyNumberFormat="1" applyFont="1" applyBorder="1" applyAlignment="1">
      <alignment horizontal="right" vertical="center"/>
    </xf>
    <xf numFmtId="3" fontId="33" fillId="0" borderId="10" xfId="0" applyNumberFormat="1" applyFont="1" applyBorder="1" applyAlignment="1">
      <alignment horizontal="right" vertical="center"/>
    </xf>
    <xf numFmtId="3" fontId="33" fillId="0" borderId="12" xfId="0" applyNumberFormat="1" applyFont="1" applyBorder="1" applyAlignment="1">
      <alignment horizontal="right" vertical="center"/>
    </xf>
    <xf numFmtId="3" fontId="20" fillId="0" borderId="6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29" fillId="0" borderId="0" xfId="0" applyFont="1" applyBorder="1"/>
    <xf numFmtId="0" fontId="0" fillId="0" borderId="17" xfId="0" applyBorder="1" applyAlignment="1">
      <alignment horizontal="center"/>
    </xf>
    <xf numFmtId="0" fontId="25" fillId="0" borderId="18" xfId="0" applyFont="1" applyBorder="1"/>
    <xf numFmtId="3" fontId="0" fillId="0" borderId="18" xfId="0" applyNumberFormat="1" applyBorder="1" applyAlignment="1">
      <alignment horizontal="center"/>
    </xf>
    <xf numFmtId="0" fontId="25" fillId="0" borderId="20" xfId="0" applyFont="1" applyBorder="1"/>
    <xf numFmtId="3" fontId="0" fillId="0" borderId="20" xfId="0" applyNumberFormat="1" applyBorder="1" applyAlignment="1">
      <alignment horizontal="center"/>
    </xf>
    <xf numFmtId="0" fontId="25" fillId="0" borderId="22" xfId="0" applyFont="1" applyBorder="1"/>
    <xf numFmtId="3" fontId="0" fillId="0" borderId="22" xfId="0" applyNumberFormat="1" applyBorder="1" applyAlignment="1">
      <alignment horizontal="right" vertical="center"/>
    </xf>
    <xf numFmtId="3" fontId="26" fillId="0" borderId="13" xfId="0" applyNumberFormat="1" applyFont="1" applyBorder="1" applyAlignment="1">
      <alignment horizontal="right" vertical="center"/>
    </xf>
    <xf numFmtId="0" fontId="25" fillId="0" borderId="15" xfId="0" applyFont="1" applyBorder="1"/>
    <xf numFmtId="0" fontId="25" fillId="0" borderId="23" xfId="0" applyFont="1" applyBorder="1"/>
    <xf numFmtId="3" fontId="0" fillId="0" borderId="40" xfId="0" applyNumberFormat="1" applyBorder="1" applyAlignment="1">
      <alignment horizontal="right" vertical="center"/>
    </xf>
    <xf numFmtId="3" fontId="26" fillId="0" borderId="10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25" fillId="0" borderId="9" xfId="0" applyFont="1" applyBorder="1"/>
    <xf numFmtId="3" fontId="0" fillId="0" borderId="8" xfId="0" applyNumberFormat="1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3" fontId="0" fillId="0" borderId="4" xfId="0" applyNumberFormat="1" applyBorder="1" applyAlignment="1">
      <alignment horizontal="right" vertical="center"/>
    </xf>
    <xf numFmtId="0" fontId="0" fillId="0" borderId="33" xfId="0" applyBorder="1" applyAlignment="1">
      <alignment horizontal="center"/>
    </xf>
    <xf numFmtId="3" fontId="26" fillId="0" borderId="4" xfId="0" applyNumberFormat="1" applyFont="1" applyBorder="1" applyAlignment="1">
      <alignment horizontal="center"/>
    </xf>
    <xf numFmtId="3" fontId="26" fillId="0" borderId="4" xfId="0" applyNumberFormat="1" applyFont="1" applyBorder="1" applyAlignment="1">
      <alignment horizontal="right" vertical="center"/>
    </xf>
    <xf numFmtId="3" fontId="26" fillId="0" borderId="31" xfId="0" applyNumberFormat="1" applyFont="1" applyBorder="1" applyAlignment="1">
      <alignment horizontal="right" vertical="center"/>
    </xf>
    <xf numFmtId="0" fontId="0" fillId="0" borderId="24" xfId="0" applyBorder="1" applyAlignment="1">
      <alignment horizontal="center"/>
    </xf>
    <xf numFmtId="0" fontId="34" fillId="0" borderId="10" xfId="0" applyFont="1" applyBorder="1" applyAlignment="1">
      <alignment horizontal="left"/>
    </xf>
    <xf numFmtId="3" fontId="35" fillId="0" borderId="10" xfId="0" applyNumberFormat="1" applyFont="1" applyBorder="1" applyAlignment="1">
      <alignment horizontal="center"/>
    </xf>
    <xf numFmtId="3" fontId="35" fillId="0" borderId="10" xfId="0" applyNumberFormat="1" applyFont="1" applyBorder="1" applyAlignment="1">
      <alignment horizontal="right" vertical="center"/>
    </xf>
    <xf numFmtId="3" fontId="35" fillId="0" borderId="11" xfId="0" applyNumberFormat="1" applyFont="1" applyBorder="1" applyAlignment="1">
      <alignment horizontal="right" vertical="center"/>
    </xf>
    <xf numFmtId="3" fontId="13" fillId="0" borderId="5" xfId="0" applyNumberFormat="1" applyFont="1" applyBorder="1" applyAlignment="1">
      <alignment horizontal="right" vertical="center"/>
    </xf>
    <xf numFmtId="3" fontId="13" fillId="0" borderId="4" xfId="0" applyNumberFormat="1" applyFont="1" applyBorder="1" applyAlignment="1">
      <alignment horizontal="right" vertical="center"/>
    </xf>
    <xf numFmtId="3" fontId="32" fillId="0" borderId="5" xfId="0" applyNumberFormat="1" applyFont="1" applyBorder="1" applyAlignment="1">
      <alignment horizontal="center"/>
    </xf>
    <xf numFmtId="3" fontId="32" fillId="0" borderId="5" xfId="0" applyNumberFormat="1" applyFont="1" applyBorder="1" applyAlignment="1">
      <alignment horizontal="right" vertical="center"/>
    </xf>
    <xf numFmtId="3" fontId="32" fillId="0" borderId="3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right" vertical="center"/>
    </xf>
    <xf numFmtId="3" fontId="15" fillId="0" borderId="13" xfId="0" applyNumberFormat="1" applyFont="1" applyBorder="1" applyAlignment="1">
      <alignment horizontal="right" vertical="center"/>
    </xf>
    <xf numFmtId="0" fontId="0" fillId="0" borderId="43" xfId="0" applyBorder="1" applyAlignment="1">
      <alignment horizontal="center"/>
    </xf>
    <xf numFmtId="0" fontId="30" fillId="0" borderId="44" xfId="0" applyFont="1" applyBorder="1"/>
    <xf numFmtId="3" fontId="20" fillId="0" borderId="44" xfId="0" applyNumberFormat="1" applyFont="1" applyBorder="1" applyAlignment="1">
      <alignment horizontal="center"/>
    </xf>
    <xf numFmtId="3" fontId="20" fillId="0" borderId="11" xfId="0" applyNumberFormat="1" applyFont="1" applyBorder="1" applyAlignment="1">
      <alignment horizontal="right" vertical="center"/>
    </xf>
    <xf numFmtId="3" fontId="20" fillId="0" borderId="44" xfId="0" applyNumberFormat="1" applyFont="1" applyBorder="1" applyAlignment="1">
      <alignment horizontal="right" vertical="center"/>
    </xf>
    <xf numFmtId="3" fontId="20" fillId="0" borderId="45" xfId="0" applyNumberFormat="1" applyFont="1" applyBorder="1" applyAlignment="1">
      <alignment horizontal="right" vertical="center"/>
    </xf>
    <xf numFmtId="3" fontId="0" fillId="0" borderId="28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25" fillId="0" borderId="4" xfId="0" applyFont="1" applyBorder="1"/>
    <xf numFmtId="0" fontId="27" fillId="0" borderId="18" xfId="0" applyFont="1" applyBorder="1" applyAlignment="1">
      <alignment horizontal="left"/>
    </xf>
    <xf numFmtId="3" fontId="10" fillId="0" borderId="17" xfId="0" applyNumberFormat="1" applyFont="1" applyBorder="1" applyAlignment="1">
      <alignment horizontal="center"/>
    </xf>
    <xf numFmtId="3" fontId="10" fillId="0" borderId="18" xfId="0" applyNumberFormat="1" applyFont="1" applyBorder="1" applyAlignment="1">
      <alignment horizontal="right" vertical="center"/>
    </xf>
    <xf numFmtId="3" fontId="13" fillId="0" borderId="17" xfId="0" applyNumberFormat="1" applyFont="1" applyBorder="1" applyAlignment="1">
      <alignment horizontal="right" vertical="center"/>
    </xf>
    <xf numFmtId="3" fontId="13" fillId="0" borderId="18" xfId="0" applyNumberFormat="1" applyFont="1" applyBorder="1" applyAlignment="1">
      <alignment horizontal="right" vertical="center"/>
    </xf>
    <xf numFmtId="0" fontId="28" fillId="0" borderId="20" xfId="0" applyFont="1" applyBorder="1" applyAlignment="1">
      <alignment horizontal="left"/>
    </xf>
    <xf numFmtId="3" fontId="15" fillId="0" borderId="19" xfId="0" applyNumberFormat="1" applyFont="1" applyBorder="1" applyAlignment="1">
      <alignment horizontal="center"/>
    </xf>
    <xf numFmtId="3" fontId="15" fillId="0" borderId="20" xfId="0" applyNumberFormat="1" applyFont="1" applyBorder="1" applyAlignment="1">
      <alignment horizontal="right" vertical="center"/>
    </xf>
    <xf numFmtId="3" fontId="15" fillId="0" borderId="23" xfId="0" applyNumberFormat="1" applyFont="1" applyBorder="1" applyAlignment="1">
      <alignment horizontal="right" vertical="center"/>
    </xf>
    <xf numFmtId="3" fontId="15" fillId="0" borderId="22" xfId="0" applyNumberFormat="1" applyFont="1" applyBorder="1" applyAlignment="1">
      <alignment horizontal="right" vertical="center"/>
    </xf>
    <xf numFmtId="0" fontId="30" fillId="0" borderId="26" xfId="0" applyFont="1" applyBorder="1"/>
    <xf numFmtId="3" fontId="20" fillId="0" borderId="25" xfId="0" applyNumberFormat="1" applyFont="1" applyBorder="1" applyAlignment="1">
      <alignment horizontal="center"/>
    </xf>
    <xf numFmtId="3" fontId="20" fillId="0" borderId="26" xfId="0" applyNumberFormat="1" applyFont="1" applyBorder="1" applyAlignment="1">
      <alignment horizontal="right" vertical="center"/>
    </xf>
    <xf numFmtId="0" fontId="0" fillId="0" borderId="12" xfId="0" applyBorder="1"/>
    <xf numFmtId="0" fontId="36" fillId="0" borderId="5" xfId="0" applyFont="1" applyBorder="1" applyAlignment="1">
      <alignment horizontal="center"/>
    </xf>
    <xf numFmtId="0" fontId="36" fillId="0" borderId="9" xfId="0" applyFont="1" applyBorder="1" applyAlignment="1">
      <alignment horizontal="center"/>
    </xf>
    <xf numFmtId="0" fontId="24" fillId="0" borderId="10" xfId="0" applyFont="1" applyBorder="1" applyAlignment="1">
      <alignment horizontal="left"/>
    </xf>
    <xf numFmtId="0" fontId="24" fillId="0" borderId="12" xfId="0" applyFont="1" applyBorder="1" applyAlignment="1">
      <alignment horizontal="left"/>
    </xf>
    <xf numFmtId="3" fontId="36" fillId="0" borderId="10" xfId="0" applyNumberFormat="1" applyFont="1" applyBorder="1" applyAlignment="1">
      <alignment horizontal="right" vertical="center"/>
    </xf>
    <xf numFmtId="3" fontId="24" fillId="0" borderId="12" xfId="0" applyNumberFormat="1" applyFont="1" applyBorder="1" applyAlignment="1">
      <alignment horizontal="right" vertical="center"/>
    </xf>
    <xf numFmtId="3" fontId="24" fillId="0" borderId="31" xfId="0" applyNumberFormat="1" applyFont="1" applyBorder="1" applyAlignment="1">
      <alignment horizontal="right" vertical="center"/>
    </xf>
    <xf numFmtId="3" fontId="24" fillId="0" borderId="8" xfId="0" applyNumberFormat="1" applyFont="1" applyBorder="1" applyAlignment="1">
      <alignment horizontal="right" vertical="center"/>
    </xf>
    <xf numFmtId="0" fontId="37" fillId="0" borderId="9" xfId="0" applyFont="1" applyBorder="1" applyAlignment="1">
      <alignment horizontal="center"/>
    </xf>
    <xf numFmtId="3" fontId="0" fillId="0" borderId="27" xfId="0" applyNumberFormat="1" applyBorder="1" applyAlignment="1">
      <alignment horizontal="right" vertical="center"/>
    </xf>
    <xf numFmtId="3" fontId="0" fillId="0" borderId="7" xfId="0" applyNumberFormat="1" applyBorder="1" applyAlignment="1">
      <alignment horizontal="right" vertical="center"/>
    </xf>
    <xf numFmtId="0" fontId="1" fillId="0" borderId="19" xfId="0" applyFont="1" applyBorder="1" applyAlignment="1">
      <alignment horizontal="center"/>
    </xf>
    <xf numFmtId="0" fontId="25" fillId="0" borderId="17" xfId="0" applyFont="1" applyBorder="1"/>
    <xf numFmtId="0" fontId="24" fillId="0" borderId="18" xfId="0" applyFont="1" applyBorder="1" applyAlignment="1">
      <alignment horizontal="left"/>
    </xf>
    <xf numFmtId="3" fontId="24" fillId="0" borderId="18" xfId="0" applyNumberFormat="1" applyFont="1" applyBorder="1" applyAlignment="1">
      <alignment horizontal="right" vertical="center"/>
    </xf>
    <xf numFmtId="3" fontId="24" fillId="0" borderId="15" xfId="0" applyNumberFormat="1" applyFont="1" applyBorder="1" applyAlignment="1">
      <alignment horizontal="right" vertical="center"/>
    </xf>
    <xf numFmtId="0" fontId="25" fillId="0" borderId="14" xfId="0" applyFont="1" applyBorder="1"/>
    <xf numFmtId="3" fontId="0" fillId="0" borderId="15" xfId="0" applyNumberFormat="1" applyBorder="1" applyAlignment="1">
      <alignment horizontal="center"/>
    </xf>
    <xf numFmtId="16" fontId="0" fillId="0" borderId="23" xfId="0" applyNumberFormat="1" applyBorder="1" applyAlignment="1">
      <alignment horizontal="center"/>
    </xf>
    <xf numFmtId="0" fontId="25" fillId="0" borderId="10" xfId="0" applyFont="1" applyBorder="1"/>
    <xf numFmtId="3" fontId="31" fillId="0" borderId="10" xfId="0" applyNumberFormat="1" applyFont="1" applyBorder="1" applyAlignment="1">
      <alignment horizontal="center"/>
    </xf>
    <xf numFmtId="3" fontId="32" fillId="0" borderId="4" xfId="0" applyNumberFormat="1" applyFont="1" applyBorder="1" applyAlignment="1">
      <alignment horizontal="center"/>
    </xf>
    <xf numFmtId="3" fontId="32" fillId="0" borderId="4" xfId="0" applyNumberFormat="1" applyFont="1" applyBorder="1" applyAlignment="1">
      <alignment horizontal="right" vertical="center"/>
    </xf>
    <xf numFmtId="0" fontId="0" fillId="0" borderId="10" xfId="0" applyBorder="1"/>
    <xf numFmtId="3" fontId="0" fillId="0" borderId="23" xfId="0" applyNumberFormat="1" applyBorder="1" applyAlignment="1">
      <alignment horizontal="center"/>
    </xf>
    <xf numFmtId="0" fontId="23" fillId="0" borderId="26" xfId="0" applyFont="1" applyBorder="1"/>
    <xf numFmtId="3" fontId="26" fillId="0" borderId="26" xfId="0" applyNumberFormat="1" applyFont="1" applyBorder="1" applyAlignment="1">
      <alignment horizontal="center"/>
    </xf>
    <xf numFmtId="3" fontId="26" fillId="0" borderId="26" xfId="0" applyNumberFormat="1" applyFont="1" applyBorder="1" applyAlignment="1">
      <alignment horizontal="right" vertical="center"/>
    </xf>
    <xf numFmtId="0" fontId="38" fillId="0" borderId="10" xfId="0" applyFont="1" applyBorder="1"/>
    <xf numFmtId="3" fontId="39" fillId="0" borderId="13" xfId="0" applyNumberFormat="1" applyFont="1" applyBorder="1" applyAlignment="1">
      <alignment horizontal="center"/>
    </xf>
    <xf numFmtId="3" fontId="39" fillId="0" borderId="13" xfId="0" applyNumberFormat="1" applyFont="1" applyBorder="1" applyAlignment="1">
      <alignment horizontal="right" vertical="center"/>
    </xf>
    <xf numFmtId="3" fontId="39" fillId="0" borderId="10" xfId="0" applyNumberFormat="1" applyFont="1" applyBorder="1" applyAlignment="1">
      <alignment horizontal="right" vertical="center"/>
    </xf>
    <xf numFmtId="0" fontId="0" fillId="0" borderId="17" xfId="0" applyBorder="1" applyAlignment="1">
      <alignment horizontal="left"/>
    </xf>
    <xf numFmtId="3" fontId="1" fillId="0" borderId="23" xfId="0" applyNumberFormat="1" applyFont="1" applyBorder="1" applyAlignment="1">
      <alignment horizontal="center"/>
    </xf>
    <xf numFmtId="3" fontId="1" fillId="0" borderId="23" xfId="0" applyNumberFormat="1" applyFont="1" applyBorder="1" applyAlignment="1">
      <alignment horizontal="right" vertical="center"/>
    </xf>
    <xf numFmtId="0" fontId="25" fillId="0" borderId="5" xfId="0" applyFont="1" applyBorder="1"/>
    <xf numFmtId="3" fontId="39" fillId="0" borderId="4" xfId="0" applyNumberFormat="1" applyFont="1" applyBorder="1" applyAlignment="1">
      <alignment horizontal="center"/>
    </xf>
    <xf numFmtId="3" fontId="39" fillId="0" borderId="5" xfId="0" applyNumberFormat="1" applyFont="1" applyBorder="1" applyAlignment="1">
      <alignment horizontal="right" vertical="center"/>
    </xf>
    <xf numFmtId="0" fontId="25" fillId="0" borderId="8" xfId="0" applyFont="1" applyBorder="1"/>
    <xf numFmtId="3" fontId="39" fillId="0" borderId="8" xfId="0" applyNumberFormat="1" applyFont="1" applyBorder="1" applyAlignment="1">
      <alignment horizontal="center"/>
    </xf>
    <xf numFmtId="3" fontId="39" fillId="0" borderId="9" xfId="0" applyNumberFormat="1" applyFont="1" applyBorder="1" applyAlignment="1">
      <alignment horizontal="right" vertical="center"/>
    </xf>
    <xf numFmtId="0" fontId="25" fillId="0" borderId="13" xfId="0" applyFont="1" applyBorder="1"/>
    <xf numFmtId="0" fontId="0" fillId="0" borderId="31" xfId="0" applyBorder="1" applyAlignment="1">
      <alignment horizontal="center"/>
    </xf>
    <xf numFmtId="3" fontId="39" fillId="0" borderId="0" xfId="0" applyNumberFormat="1" applyFont="1" applyBorder="1" applyAlignment="1">
      <alignment horizontal="center"/>
    </xf>
    <xf numFmtId="3" fontId="39" fillId="0" borderId="0" xfId="0" applyNumberFormat="1" applyFont="1" applyBorder="1" applyAlignment="1">
      <alignment horizontal="right" vertical="center"/>
    </xf>
    <xf numFmtId="3" fontId="0" fillId="0" borderId="31" xfId="0" applyNumberFormat="1" applyBorder="1" applyAlignment="1">
      <alignment horizontal="right" vertical="center"/>
    </xf>
    <xf numFmtId="0" fontId="0" fillId="0" borderId="48" xfId="0" applyBorder="1" applyAlignment="1"/>
    <xf numFmtId="3" fontId="0" fillId="0" borderId="46" xfId="0" applyNumberFormat="1" applyBorder="1" applyAlignment="1">
      <alignment horizontal="center" vertical="center"/>
    </xf>
    <xf numFmtId="3" fontId="0" fillId="0" borderId="47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0" fontId="0" fillId="0" borderId="49" xfId="0" applyBorder="1" applyAlignment="1"/>
    <xf numFmtId="3" fontId="0" fillId="0" borderId="50" xfId="0" applyNumberFormat="1" applyBorder="1" applyAlignment="1">
      <alignment horizontal="center" vertical="center"/>
    </xf>
    <xf numFmtId="3" fontId="0" fillId="0" borderId="51" xfId="0" applyNumberFormat="1" applyBorder="1" applyAlignment="1">
      <alignment horizontal="center" vertical="center"/>
    </xf>
    <xf numFmtId="0" fontId="0" fillId="0" borderId="10" xfId="0" applyBorder="1" applyAlignment="1">
      <alignment horizontal="center"/>
    </xf>
    <xf numFmtId="3" fontId="39" fillId="0" borderId="5" xfId="0" applyNumberFormat="1" applyFont="1" applyBorder="1" applyAlignment="1">
      <alignment horizontal="center"/>
    </xf>
    <xf numFmtId="3" fontId="39" fillId="0" borderId="4" xfId="0" applyNumberFormat="1" applyFont="1" applyBorder="1" applyAlignment="1">
      <alignment horizontal="right" vertical="center"/>
    </xf>
    <xf numFmtId="3" fontId="39" fillId="0" borderId="8" xfId="0" applyNumberFormat="1" applyFont="1" applyBorder="1" applyAlignment="1">
      <alignment horizontal="right" vertical="center"/>
    </xf>
    <xf numFmtId="0" fontId="25" fillId="0" borderId="10" xfId="0" applyFont="1" applyFill="1" applyBorder="1"/>
    <xf numFmtId="3" fontId="39" fillId="0" borderId="15" xfId="0" applyNumberFormat="1" applyFont="1" applyBorder="1" applyAlignment="1">
      <alignment horizontal="right" vertical="center"/>
    </xf>
    <xf numFmtId="3" fontId="39" fillId="0" borderId="18" xfId="0" applyNumberFormat="1" applyFont="1" applyBorder="1" applyAlignment="1">
      <alignment horizontal="right" vertical="center"/>
    </xf>
    <xf numFmtId="0" fontId="25" fillId="0" borderId="9" xfId="0" applyFont="1" applyFill="1" applyBorder="1"/>
    <xf numFmtId="3" fontId="39" fillId="0" borderId="15" xfId="0" applyNumberFormat="1" applyFont="1" applyBorder="1" applyAlignment="1">
      <alignment horizontal="center"/>
    </xf>
    <xf numFmtId="3" fontId="39" fillId="0" borderId="20" xfId="0" applyNumberFormat="1" applyFont="1" applyBorder="1" applyAlignment="1">
      <alignment horizontal="right" vertical="center"/>
    </xf>
    <xf numFmtId="3" fontId="40" fillId="0" borderId="20" xfId="0" applyNumberFormat="1" applyFont="1" applyBorder="1" applyAlignment="1">
      <alignment horizontal="right" vertical="center"/>
    </xf>
    <xf numFmtId="3" fontId="39" fillId="0" borderId="22" xfId="0" applyNumberFormat="1" applyFont="1" applyBorder="1" applyAlignment="1">
      <alignment horizontal="center"/>
    </xf>
    <xf numFmtId="3" fontId="39" fillId="0" borderId="22" xfId="0" applyNumberFormat="1" applyFont="1" applyBorder="1" applyAlignment="1">
      <alignment horizontal="right" vertical="center"/>
    </xf>
    <xf numFmtId="3" fontId="31" fillId="0" borderId="13" xfId="0" applyNumberFormat="1" applyFont="1" applyBorder="1" applyAlignment="1">
      <alignment horizontal="center"/>
    </xf>
    <xf numFmtId="3" fontId="31" fillId="0" borderId="13" xfId="0" applyNumberFormat="1" applyFont="1" applyBorder="1" applyAlignment="1">
      <alignment horizontal="right" vertical="center"/>
    </xf>
    <xf numFmtId="3" fontId="32" fillId="0" borderId="13" xfId="0" applyNumberFormat="1" applyFont="1" applyBorder="1" applyAlignment="1">
      <alignment horizontal="center"/>
    </xf>
    <xf numFmtId="3" fontId="32" fillId="0" borderId="13" xfId="0" applyNumberFormat="1" applyFont="1" applyBorder="1" applyAlignment="1">
      <alignment horizontal="right" vertical="center"/>
    </xf>
    <xf numFmtId="3" fontId="32" fillId="0" borderId="10" xfId="0" applyNumberFormat="1" applyFont="1" applyBorder="1" applyAlignment="1">
      <alignment horizontal="right" vertical="center"/>
    </xf>
    <xf numFmtId="3" fontId="30" fillId="0" borderId="27" xfId="0" applyNumberFormat="1" applyFont="1" applyBorder="1" applyAlignment="1">
      <alignment horizontal="center"/>
    </xf>
    <xf numFmtId="3" fontId="30" fillId="0" borderId="27" xfId="0" applyNumberFormat="1" applyFont="1" applyBorder="1" applyAlignment="1">
      <alignment horizontal="right" vertical="center"/>
    </xf>
    <xf numFmtId="3" fontId="30" fillId="0" borderId="0" xfId="0" applyNumberFormat="1" applyFont="1" applyBorder="1" applyAlignment="1">
      <alignment horizontal="center"/>
    </xf>
    <xf numFmtId="3" fontId="30" fillId="0" borderId="0" xfId="0" applyNumberFormat="1" applyFont="1" applyBorder="1" applyAlignment="1">
      <alignment horizontal="right" vertical="center"/>
    </xf>
    <xf numFmtId="0" fontId="23" fillId="0" borderId="3" xfId="0" applyFont="1" applyBorder="1" applyAlignment="1"/>
    <xf numFmtId="0" fontId="0" fillId="0" borderId="27" xfId="0" applyBorder="1" applyAlignment="1">
      <alignment horizontal="center"/>
    </xf>
    <xf numFmtId="3" fontId="26" fillId="0" borderId="7" xfId="0" applyNumberFormat="1" applyFont="1" applyBorder="1" applyAlignment="1">
      <alignment horizontal="center"/>
    </xf>
    <xf numFmtId="3" fontId="26" fillId="0" borderId="7" xfId="0" applyNumberFormat="1" applyFont="1" applyBorder="1" applyAlignment="1">
      <alignment horizontal="right" vertical="center"/>
    </xf>
    <xf numFmtId="0" fontId="25" fillId="0" borderId="27" xfId="0" applyFont="1" applyBorder="1"/>
    <xf numFmtId="3" fontId="36" fillId="0" borderId="9" xfId="0" applyNumberFormat="1" applyFont="1" applyBorder="1" applyAlignment="1">
      <alignment horizontal="center"/>
    </xf>
    <xf numFmtId="3" fontId="36" fillId="0" borderId="8" xfId="0" applyNumberFormat="1" applyFont="1" applyBorder="1" applyAlignment="1">
      <alignment horizontal="right" vertical="center"/>
    </xf>
    <xf numFmtId="3" fontId="36" fillId="0" borderId="4" xfId="0" applyNumberFormat="1" applyFont="1" applyBorder="1" applyAlignment="1">
      <alignment horizontal="right" vertical="center"/>
    </xf>
    <xf numFmtId="0" fontId="23" fillId="0" borderId="13" xfId="0" applyFont="1" applyBorder="1"/>
    <xf numFmtId="0" fontId="23" fillId="0" borderId="0" xfId="0" applyFont="1" applyBorder="1"/>
    <xf numFmtId="3" fontId="26" fillId="0" borderId="0" xfId="0" applyNumberFormat="1" applyFont="1" applyBorder="1" applyAlignment="1">
      <alignment horizontal="center"/>
    </xf>
    <xf numFmtId="3" fontId="26" fillId="0" borderId="0" xfId="0" applyNumberFormat="1" applyFont="1" applyBorder="1" applyAlignment="1">
      <alignment horizontal="right" vertical="center"/>
    </xf>
    <xf numFmtId="3" fontId="26" fillId="0" borderId="8" xfId="0" applyNumberFormat="1" applyFont="1" applyBorder="1" applyAlignment="1">
      <alignment horizontal="right" vertical="center"/>
    </xf>
    <xf numFmtId="0" fontId="24" fillId="0" borderId="31" xfId="0" applyFont="1" applyBorder="1" applyAlignment="1"/>
    <xf numFmtId="0" fontId="24" fillId="0" borderId="28" xfId="0" applyFont="1" applyBorder="1" applyAlignment="1"/>
    <xf numFmtId="3" fontId="1" fillId="0" borderId="20" xfId="0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30" fillId="0" borderId="54" xfId="0" applyFont="1" applyBorder="1"/>
    <xf numFmtId="0" fontId="0" fillId="0" borderId="31" xfId="0" applyBorder="1"/>
    <xf numFmtId="3" fontId="0" fillId="0" borderId="31" xfId="0" applyNumberFormat="1" applyBorder="1" applyAlignment="1">
      <alignment horizontal="center"/>
    </xf>
    <xf numFmtId="0" fontId="25" fillId="0" borderId="8" xfId="0" applyFont="1" applyBorder="1" applyAlignment="1">
      <alignment vertical="top" wrapText="1"/>
    </xf>
    <xf numFmtId="0" fontId="0" fillId="0" borderId="11" xfId="0" applyBorder="1" applyAlignment="1">
      <alignment horizontal="center"/>
    </xf>
    <xf numFmtId="0" fontId="23" fillId="0" borderId="11" xfId="0" applyFont="1" applyBorder="1"/>
    <xf numFmtId="3" fontId="26" fillId="0" borderId="12" xfId="0" applyNumberFormat="1" applyFont="1" applyBorder="1" applyAlignment="1">
      <alignment horizontal="center"/>
    </xf>
    <xf numFmtId="0" fontId="24" fillId="0" borderId="31" xfId="0" applyFont="1" applyBorder="1" applyAlignment="1">
      <alignment horizontal="left"/>
    </xf>
    <xf numFmtId="3" fontId="0" fillId="0" borderId="17" xfId="0" applyNumberFormat="1" applyBorder="1" applyAlignment="1">
      <alignment horizontal="center" vertical="center"/>
    </xf>
    <xf numFmtId="3" fontId="0" fillId="0" borderId="55" xfId="0" applyNumberFormat="1" applyBorder="1" applyAlignment="1">
      <alignment horizontal="center" vertical="center"/>
    </xf>
    <xf numFmtId="0" fontId="24" fillId="0" borderId="28" xfId="0" applyFont="1" applyBorder="1" applyAlignment="1">
      <alignment horizontal="left"/>
    </xf>
    <xf numFmtId="3" fontId="0" fillId="0" borderId="25" xfId="0" applyNumberFormat="1" applyBorder="1" applyAlignment="1">
      <alignment horizontal="center" vertical="center"/>
    </xf>
    <xf numFmtId="3" fontId="0" fillId="0" borderId="56" xfId="0" applyNumberFormat="1" applyBorder="1" applyAlignment="1">
      <alignment horizontal="center" vertical="center"/>
    </xf>
    <xf numFmtId="3" fontId="36" fillId="0" borderId="8" xfId="0" applyNumberFormat="1" applyFont="1" applyBorder="1" applyAlignment="1">
      <alignment horizontal="center"/>
    </xf>
    <xf numFmtId="3" fontId="36" fillId="0" borderId="9" xfId="0" applyNumberFormat="1" applyFont="1" applyBorder="1" applyAlignment="1">
      <alignment horizontal="right" vertical="center"/>
    </xf>
    <xf numFmtId="0" fontId="25" fillId="0" borderId="4" xfId="0" applyFont="1" applyBorder="1" applyAlignment="1">
      <alignment vertical="top" wrapText="1"/>
    </xf>
    <xf numFmtId="3" fontId="0" fillId="0" borderId="5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26" fillId="0" borderId="27" xfId="0" applyNumberFormat="1" applyFont="1" applyBorder="1" applyAlignment="1">
      <alignment horizontal="center"/>
    </xf>
    <xf numFmtId="3" fontId="32" fillId="0" borderId="10" xfId="0" applyNumberFormat="1" applyFont="1" applyBorder="1" applyAlignment="1">
      <alignment horizontal="center"/>
    </xf>
    <xf numFmtId="3" fontId="20" fillId="0" borderId="27" xfId="0" applyNumberFormat="1" applyFont="1" applyBorder="1" applyAlignment="1">
      <alignment horizontal="center"/>
    </xf>
    <xf numFmtId="3" fontId="0" fillId="0" borderId="47" xfId="0" applyNumberFormat="1" applyBorder="1" applyAlignment="1">
      <alignment horizontal="center"/>
    </xf>
    <xf numFmtId="3" fontId="0" fillId="0" borderId="57" xfId="0" applyNumberFormat="1" applyBorder="1" applyAlignment="1">
      <alignment horizontal="center"/>
    </xf>
    <xf numFmtId="3" fontId="0" fillId="0" borderId="57" xfId="0" applyNumberFormat="1" applyBorder="1" applyAlignment="1">
      <alignment horizontal="center" vertical="center"/>
    </xf>
    <xf numFmtId="3" fontId="0" fillId="0" borderId="58" xfId="0" applyNumberFormat="1" applyBorder="1" applyAlignment="1">
      <alignment horizontal="center" vertical="center"/>
    </xf>
    <xf numFmtId="0" fontId="23" fillId="0" borderId="33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25" fillId="0" borderId="59" xfId="0" applyFont="1" applyBorder="1"/>
    <xf numFmtId="3" fontId="0" fillId="0" borderId="60" xfId="0" applyNumberFormat="1" applyBorder="1" applyAlignment="1">
      <alignment horizontal="right" vertical="center"/>
    </xf>
    <xf numFmtId="0" fontId="25" fillId="0" borderId="1" xfId="0" applyFont="1" applyBorder="1"/>
    <xf numFmtId="0" fontId="23" fillId="0" borderId="57" xfId="0" applyFont="1" applyBorder="1"/>
    <xf numFmtId="3" fontId="26" fillId="0" borderId="58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vertical="top" wrapText="1"/>
    </xf>
    <xf numFmtId="0" fontId="0" fillId="0" borderId="50" xfId="0" applyBorder="1" applyAlignment="1">
      <alignment horizontal="center"/>
    </xf>
    <xf numFmtId="0" fontId="23" fillId="0" borderId="51" xfId="0" applyFont="1" applyBorder="1"/>
    <xf numFmtId="3" fontId="26" fillId="0" borderId="35" xfId="0" applyNumberFormat="1" applyFont="1" applyBorder="1" applyAlignment="1">
      <alignment horizontal="right" vertical="center"/>
    </xf>
    <xf numFmtId="0" fontId="25" fillId="0" borderId="44" xfId="0" applyFont="1" applyBorder="1"/>
    <xf numFmtId="3" fontId="0" fillId="0" borderId="44" xfId="0" applyNumberFormat="1" applyBorder="1" applyAlignment="1">
      <alignment horizontal="center"/>
    </xf>
    <xf numFmtId="3" fontId="0" fillId="0" borderId="44" xfId="0" applyNumberFormat="1" applyBorder="1" applyAlignment="1">
      <alignment horizontal="right" vertical="center"/>
    </xf>
    <xf numFmtId="3" fontId="0" fillId="0" borderId="45" xfId="0" applyNumberFormat="1" applyBorder="1" applyAlignment="1">
      <alignment horizontal="right" vertical="center"/>
    </xf>
    <xf numFmtId="3" fontId="0" fillId="0" borderId="54" xfId="0" applyNumberFormat="1" applyBorder="1" applyAlignment="1">
      <alignment horizontal="right" vertical="center"/>
    </xf>
    <xf numFmtId="3" fontId="32" fillId="0" borderId="11" xfId="0" applyNumberFormat="1" applyFont="1" applyBorder="1" applyAlignment="1">
      <alignment horizontal="right" vertical="center"/>
    </xf>
    <xf numFmtId="3" fontId="20" fillId="0" borderId="7" xfId="0" applyNumberFormat="1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0" fillId="0" borderId="52" xfId="0" applyBorder="1" applyAlignment="1">
      <alignment horizontal="center"/>
    </xf>
    <xf numFmtId="3" fontId="0" fillId="0" borderId="46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53" xfId="0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0" fillId="0" borderId="17" xfId="0" applyBorder="1"/>
    <xf numFmtId="0" fontId="24" fillId="0" borderId="17" xfId="0" applyFont="1" applyBorder="1" applyAlignment="1">
      <alignment horizontal="left"/>
    </xf>
    <xf numFmtId="3" fontId="24" fillId="0" borderId="17" xfId="0" applyNumberFormat="1" applyFont="1" applyBorder="1" applyAlignment="1">
      <alignment horizontal="right" vertical="center"/>
    </xf>
    <xf numFmtId="0" fontId="0" fillId="0" borderId="34" xfId="0" applyBorder="1"/>
    <xf numFmtId="3" fontId="26" fillId="0" borderId="19" xfId="0" applyNumberFormat="1" applyFont="1" applyBorder="1" applyAlignment="1">
      <alignment horizontal="center"/>
    </xf>
    <xf numFmtId="3" fontId="36" fillId="0" borderId="19" xfId="0" applyNumberFormat="1" applyFont="1" applyBorder="1" applyAlignment="1">
      <alignment horizontal="right" vertical="center"/>
    </xf>
    <xf numFmtId="0" fontId="26" fillId="0" borderId="20" xfId="0" applyFont="1" applyBorder="1"/>
    <xf numFmtId="3" fontId="26" fillId="0" borderId="19" xfId="0" applyNumberFormat="1" applyFont="1" applyBorder="1" applyAlignment="1">
      <alignment horizontal="right" vertical="center"/>
    </xf>
    <xf numFmtId="0" fontId="27" fillId="0" borderId="7" xfId="0" applyFont="1" applyBorder="1" applyAlignment="1">
      <alignment horizontal="left"/>
    </xf>
    <xf numFmtId="3" fontId="31" fillId="0" borderId="27" xfId="0" applyNumberFormat="1" applyFont="1" applyBorder="1" applyAlignment="1">
      <alignment horizontal="center"/>
    </xf>
    <xf numFmtId="3" fontId="31" fillId="0" borderId="27" xfId="0" applyNumberFormat="1" applyFont="1" applyBorder="1" applyAlignment="1">
      <alignment horizontal="right" vertical="center"/>
    </xf>
    <xf numFmtId="0" fontId="28" fillId="0" borderId="43" xfId="0" applyFont="1" applyBorder="1" applyAlignment="1">
      <alignment horizontal="left"/>
    </xf>
    <xf numFmtId="3" fontId="20" fillId="0" borderId="28" xfId="0" applyNumberFormat="1" applyFon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0" fontId="27" fillId="0" borderId="61" xfId="0" applyFont="1" applyBorder="1" applyAlignment="1">
      <alignment horizontal="left"/>
    </xf>
    <xf numFmtId="3" fontId="10" fillId="0" borderId="3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28" fillId="0" borderId="61" xfId="0" applyFont="1" applyBorder="1" applyAlignment="1">
      <alignment horizontal="left"/>
    </xf>
    <xf numFmtId="3" fontId="15" fillId="0" borderId="61" xfId="0" applyNumberFormat="1" applyFont="1" applyBorder="1" applyAlignment="1">
      <alignment horizontal="center"/>
    </xf>
    <xf numFmtId="0" fontId="30" fillId="0" borderId="13" xfId="0" applyFont="1" applyBorder="1"/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right" vertical="center"/>
    </xf>
    <xf numFmtId="3" fontId="0" fillId="0" borderId="61" xfId="0" applyNumberFormat="1" applyBorder="1" applyAlignment="1">
      <alignment horizontal="center"/>
    </xf>
    <xf numFmtId="0" fontId="27" fillId="0" borderId="43" xfId="0" applyFont="1" applyBorder="1" applyAlignment="1">
      <alignment horizontal="left"/>
    </xf>
    <xf numFmtId="3" fontId="10" fillId="0" borderId="11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right" vertical="center"/>
    </xf>
    <xf numFmtId="0" fontId="25" fillId="0" borderId="19" xfId="0" applyFont="1" applyBorder="1" applyAlignment="1">
      <alignment horizontal="center"/>
    </xf>
    <xf numFmtId="3" fontId="1" fillId="0" borderId="37" xfId="0" applyNumberFormat="1" applyFont="1" applyBorder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14" xfId="0" applyNumberFormat="1" applyFont="1" applyBorder="1" applyAlignment="1">
      <alignment horizontal="right" vertical="center"/>
    </xf>
    <xf numFmtId="0" fontId="29" fillId="0" borderId="23" xfId="0" applyFont="1" applyBorder="1" applyAlignment="1">
      <alignment horizontal="center"/>
    </xf>
    <xf numFmtId="3" fontId="18" fillId="0" borderId="24" xfId="0" applyNumberFormat="1" applyFont="1" applyBorder="1" applyAlignment="1">
      <alignment horizontal="center"/>
    </xf>
    <xf numFmtId="3" fontId="18" fillId="0" borderId="24" xfId="0" applyNumberFormat="1" applyFont="1" applyBorder="1" applyAlignment="1">
      <alignment horizontal="right" vertical="center"/>
    </xf>
    <xf numFmtId="3" fontId="18" fillId="0" borderId="23" xfId="0" applyNumberFormat="1" applyFont="1" applyBorder="1" applyAlignment="1">
      <alignment horizontal="right" vertical="center"/>
    </xf>
    <xf numFmtId="0" fontId="30" fillId="0" borderId="62" xfId="0" applyFont="1" applyBorder="1"/>
    <xf numFmtId="3" fontId="20" fillId="0" borderId="53" xfId="0" applyNumberFormat="1" applyFont="1" applyBorder="1" applyAlignment="1">
      <alignment horizontal="center"/>
    </xf>
    <xf numFmtId="3" fontId="20" fillId="0" borderId="53" xfId="0" applyNumberFormat="1" applyFont="1" applyBorder="1" applyAlignment="1">
      <alignment horizontal="right" vertical="center"/>
    </xf>
    <xf numFmtId="3" fontId="20" fillId="0" borderId="25" xfId="0" applyNumberFormat="1" applyFont="1" applyBorder="1" applyAlignment="1">
      <alignment horizontal="right" vertical="center"/>
    </xf>
    <xf numFmtId="3" fontId="0" fillId="0" borderId="27" xfId="0" applyNumberForma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/>
    </xf>
    <xf numFmtId="0" fontId="30" fillId="0" borderId="6" xfId="0" applyFont="1" applyBorder="1"/>
    <xf numFmtId="0" fontId="5" fillId="3" borderId="0" xfId="0" applyFont="1" applyFill="1"/>
    <xf numFmtId="0" fontId="0" fillId="0" borderId="5" xfId="0" applyBorder="1"/>
    <xf numFmtId="3" fontId="0" fillId="0" borderId="5" xfId="0" applyNumberFormat="1" applyBorder="1" applyAlignment="1">
      <alignment horizontal="left"/>
    </xf>
    <xf numFmtId="0" fontId="0" fillId="0" borderId="27" xfId="0" applyBorder="1"/>
    <xf numFmtId="3" fontId="0" fillId="0" borderId="27" xfId="0" applyNumberFormat="1" applyBorder="1" applyAlignment="1">
      <alignment horizontal="left"/>
    </xf>
    <xf numFmtId="0" fontId="27" fillId="0" borderId="17" xfId="0" applyFont="1" applyBorder="1"/>
    <xf numFmtId="3" fontId="10" fillId="0" borderId="17" xfId="0" applyNumberFormat="1" applyFont="1" applyFill="1" applyBorder="1" applyAlignment="1">
      <alignment horizontal="center"/>
    </xf>
    <xf numFmtId="3" fontId="10" fillId="0" borderId="17" xfId="0" applyNumberFormat="1" applyFont="1" applyFill="1" applyBorder="1" applyAlignment="1">
      <alignment horizontal="right" vertical="center"/>
    </xf>
    <xf numFmtId="0" fontId="28" fillId="0" borderId="19" xfId="0" applyFont="1" applyBorder="1"/>
    <xf numFmtId="3" fontId="15" fillId="0" borderId="19" xfId="0" applyNumberFormat="1" applyFont="1" applyFill="1" applyBorder="1" applyAlignment="1">
      <alignment horizontal="center"/>
    </xf>
    <xf numFmtId="3" fontId="15" fillId="0" borderId="19" xfId="0" applyNumberFormat="1" applyFont="1" applyFill="1" applyBorder="1" applyAlignment="1">
      <alignment horizontal="right" vertical="center"/>
    </xf>
    <xf numFmtId="0" fontId="41" fillId="0" borderId="23" xfId="0" applyFont="1" applyBorder="1"/>
    <xf numFmtId="3" fontId="18" fillId="0" borderId="23" xfId="0" applyNumberFormat="1" applyFont="1" applyFill="1" applyBorder="1" applyAlignment="1">
      <alignment horizontal="center"/>
    </xf>
    <xf numFmtId="3" fontId="18" fillId="0" borderId="23" xfId="0" applyNumberFormat="1" applyFont="1" applyFill="1" applyBorder="1" applyAlignment="1">
      <alignment horizontal="right" vertical="center"/>
    </xf>
    <xf numFmtId="0" fontId="29" fillId="0" borderId="10" xfId="0" applyFont="1" applyBorder="1"/>
    <xf numFmtId="3" fontId="5" fillId="0" borderId="10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right" vertical="center"/>
    </xf>
    <xf numFmtId="0" fontId="5" fillId="0" borderId="14" xfId="0" applyFont="1" applyBorder="1"/>
    <xf numFmtId="3" fontId="0" fillId="0" borderId="14" xfId="0" applyNumberFormat="1" applyBorder="1"/>
    <xf numFmtId="0" fontId="34" fillId="0" borderId="23" xfId="0" applyFont="1" applyFill="1" applyBorder="1"/>
    <xf numFmtId="3" fontId="13" fillId="0" borderId="23" xfId="0" applyNumberFormat="1" applyFont="1" applyBorder="1" applyAlignment="1">
      <alignment horizontal="center"/>
    </xf>
    <xf numFmtId="3" fontId="13" fillId="0" borderId="22" xfId="0" applyNumberFormat="1" applyFont="1" applyBorder="1" applyAlignment="1">
      <alignment horizontal="right" vertical="center"/>
    </xf>
    <xf numFmtId="0" fontId="34" fillId="0" borderId="9" xfId="0" applyFont="1" applyFill="1" applyBorder="1"/>
    <xf numFmtId="3" fontId="13" fillId="0" borderId="9" xfId="0" applyNumberFormat="1" applyFont="1" applyBorder="1" applyAlignment="1">
      <alignment horizontal="center"/>
    </xf>
    <xf numFmtId="3" fontId="30" fillId="0" borderId="10" xfId="0" applyNumberFormat="1" applyFont="1" applyBorder="1"/>
    <xf numFmtId="3" fontId="30" fillId="0" borderId="13" xfId="0" applyNumberFormat="1" applyFont="1" applyBorder="1" applyAlignment="1">
      <alignment horizontal="right" vertical="center"/>
    </xf>
    <xf numFmtId="0" fontId="2" fillId="0" borderId="0" xfId="0" applyNumberFormat="1" applyFont="1"/>
    <xf numFmtId="0" fontId="4" fillId="4" borderId="0" xfId="0" applyFont="1" applyFill="1"/>
    <xf numFmtId="0" fontId="42" fillId="4" borderId="0" xfId="0" applyFont="1" applyFill="1"/>
    <xf numFmtId="0" fontId="43" fillId="0" borderId="0" xfId="0" applyFont="1"/>
    <xf numFmtId="0" fontId="5" fillId="0" borderId="1" xfId="0" applyNumberFormat="1" applyFont="1" applyBorder="1"/>
    <xf numFmtId="0" fontId="42" fillId="0" borderId="1" xfId="0" applyFont="1" applyBorder="1"/>
    <xf numFmtId="0" fontId="43" fillId="0" borderId="49" xfId="0" applyFont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42" fillId="0" borderId="49" xfId="0" applyFont="1" applyBorder="1"/>
    <xf numFmtId="0" fontId="42" fillId="0" borderId="1" xfId="0" applyFont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42" fillId="5" borderId="1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left"/>
    </xf>
    <xf numFmtId="0" fontId="43" fillId="0" borderId="1" xfId="0" applyFont="1" applyBorder="1" applyAlignment="1">
      <alignment horizontal="left"/>
    </xf>
    <xf numFmtId="0" fontId="43" fillId="0" borderId="1" xfId="0" applyFont="1" applyFill="1" applyBorder="1"/>
    <xf numFmtId="3" fontId="43" fillId="0" borderId="1" xfId="0" applyNumberFormat="1" applyFont="1" applyFill="1" applyBorder="1"/>
    <xf numFmtId="3" fontId="44" fillId="0" borderId="59" xfId="0" applyNumberFormat="1" applyFont="1" applyFill="1" applyBorder="1"/>
    <xf numFmtId="3" fontId="43" fillId="0" borderId="59" xfId="0" applyNumberFormat="1" applyFont="1" applyFill="1" applyBorder="1"/>
    <xf numFmtId="0" fontId="43" fillId="5" borderId="59" xfId="0" applyFont="1" applyFill="1" applyBorder="1"/>
    <xf numFmtId="0" fontId="5" fillId="0" borderId="1" xfId="0" applyNumberFormat="1" applyFont="1" applyBorder="1" applyAlignment="1">
      <alignment horizontal="left"/>
    </xf>
    <xf numFmtId="0" fontId="42" fillId="0" borderId="1" xfId="0" applyFont="1" applyFill="1" applyBorder="1" applyAlignment="1">
      <alignment horizontal="left"/>
    </xf>
    <xf numFmtId="0" fontId="42" fillId="6" borderId="1" xfId="0" applyFont="1" applyFill="1" applyBorder="1"/>
    <xf numFmtId="3" fontId="45" fillId="0" borderId="1" xfId="0" applyNumberFormat="1" applyFont="1" applyFill="1" applyBorder="1"/>
    <xf numFmtId="3" fontId="46" fillId="0" borderId="1" xfId="0" applyNumberFormat="1" applyFont="1" applyFill="1" applyBorder="1"/>
    <xf numFmtId="3" fontId="46" fillId="5" borderId="1" xfId="0" applyNumberFormat="1" applyFont="1" applyFill="1" applyBorder="1"/>
    <xf numFmtId="3" fontId="44" fillId="0" borderId="1" xfId="0" applyNumberFormat="1" applyFont="1" applyFill="1" applyBorder="1"/>
    <xf numFmtId="3" fontId="43" fillId="5" borderId="1" xfId="0" applyNumberFormat="1" applyFont="1" applyFill="1" applyBorder="1"/>
    <xf numFmtId="3" fontId="42" fillId="5" borderId="1" xfId="0" applyNumberFormat="1" applyFont="1" applyFill="1" applyBorder="1"/>
    <xf numFmtId="0" fontId="1" fillId="0" borderId="1" xfId="0" applyNumberFormat="1" applyFont="1" applyFill="1" applyBorder="1" applyAlignment="1">
      <alignment horizontal="left"/>
    </xf>
    <xf numFmtId="0" fontId="43" fillId="0" borderId="1" xfId="0" applyFont="1" applyFill="1" applyBorder="1" applyAlignment="1">
      <alignment horizontal="left"/>
    </xf>
    <xf numFmtId="3" fontId="42" fillId="0" borderId="1" xfId="0" applyNumberFormat="1" applyFont="1" applyFill="1" applyBorder="1"/>
    <xf numFmtId="0" fontId="42" fillId="0" borderId="1" xfId="0" applyFont="1" applyBorder="1" applyAlignment="1">
      <alignment horizontal="left"/>
    </xf>
    <xf numFmtId="3" fontId="45" fillId="5" borderId="1" xfId="0" applyNumberFormat="1" applyFont="1" applyFill="1" applyBorder="1"/>
    <xf numFmtId="3" fontId="47" fillId="5" borderId="1" xfId="0" applyNumberFormat="1" applyFont="1" applyFill="1" applyBorder="1"/>
    <xf numFmtId="3" fontId="48" fillId="0" borderId="1" xfId="0" applyNumberFormat="1" applyFont="1" applyFill="1" applyBorder="1"/>
    <xf numFmtId="0" fontId="43" fillId="0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left" wrapText="1"/>
    </xf>
    <xf numFmtId="0" fontId="43" fillId="0" borderId="1" xfId="0" applyFont="1" applyFill="1" applyBorder="1" applyAlignment="1">
      <alignment horizontal="left" wrapText="1"/>
    </xf>
    <xf numFmtId="16" fontId="1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/>
    </xf>
    <xf numFmtId="0" fontId="42" fillId="0" borderId="1" xfId="0" applyFont="1" applyFill="1" applyBorder="1"/>
    <xf numFmtId="3" fontId="49" fillId="0" borderId="1" xfId="0" applyNumberFormat="1" applyFont="1" applyFill="1" applyBorder="1"/>
    <xf numFmtId="3" fontId="49" fillId="5" borderId="1" xfId="0" applyNumberFormat="1" applyFont="1" applyFill="1" applyBorder="1"/>
    <xf numFmtId="0" fontId="50" fillId="0" borderId="1" xfId="0" applyFont="1" applyFill="1" applyBorder="1"/>
    <xf numFmtId="3" fontId="51" fillId="0" borderId="1" xfId="0" applyNumberFormat="1" applyFont="1" applyFill="1" applyBorder="1"/>
    <xf numFmtId="3" fontId="52" fillId="0" borderId="1" xfId="0" applyNumberFormat="1" applyFont="1" applyFill="1" applyBorder="1"/>
    <xf numFmtId="3" fontId="52" fillId="5" borderId="1" xfId="0" applyNumberFormat="1" applyFont="1" applyFill="1" applyBorder="1"/>
    <xf numFmtId="0" fontId="5" fillId="0" borderId="0" xfId="0" applyFont="1"/>
    <xf numFmtId="0" fontId="54" fillId="0" borderId="0" xfId="1" applyFont="1"/>
    <xf numFmtId="0" fontId="54" fillId="0" borderId="0" xfId="1" applyFont="1" applyAlignment="1">
      <alignment horizontal="center"/>
    </xf>
    <xf numFmtId="0" fontId="53" fillId="0" borderId="0" xfId="1"/>
    <xf numFmtId="0" fontId="55" fillId="0" borderId="0" xfId="1" applyFont="1" applyAlignment="1">
      <alignment horizontal="left"/>
    </xf>
    <xf numFmtId="0" fontId="56" fillId="0" borderId="0" xfId="1" applyFont="1" applyAlignment="1">
      <alignment horizontal="left"/>
    </xf>
    <xf numFmtId="0" fontId="56" fillId="0" borderId="0" xfId="1" applyFont="1"/>
    <xf numFmtId="0" fontId="57" fillId="0" borderId="0" xfId="1" applyFont="1"/>
    <xf numFmtId="0" fontId="58" fillId="0" borderId="0" xfId="1" applyFont="1"/>
    <xf numFmtId="0" fontId="58" fillId="0" borderId="0" xfId="1" applyFont="1" applyAlignment="1">
      <alignment horizontal="center"/>
    </xf>
    <xf numFmtId="0" fontId="53" fillId="0" borderId="0" xfId="1" applyFont="1"/>
    <xf numFmtId="0" fontId="53" fillId="0" borderId="0" xfId="1" applyAlignment="1">
      <alignment horizontal="center"/>
    </xf>
    <xf numFmtId="0" fontId="4" fillId="0" borderId="63" xfId="1" applyFont="1" applyBorder="1"/>
    <xf numFmtId="0" fontId="4" fillId="0" borderId="40" xfId="1" applyFont="1" applyBorder="1"/>
    <xf numFmtId="0" fontId="4" fillId="0" borderId="40" xfId="1" applyFont="1" applyBorder="1" applyAlignment="1">
      <alignment horizontal="center"/>
    </xf>
    <xf numFmtId="0" fontId="4" fillId="0" borderId="64" xfId="1" applyFont="1" applyBorder="1"/>
    <xf numFmtId="0" fontId="53" fillId="0" borderId="1" xfId="1" applyBorder="1"/>
    <xf numFmtId="0" fontId="53" fillId="0" borderId="49" xfId="1" applyFont="1" applyBorder="1"/>
    <xf numFmtId="0" fontId="59" fillId="0" borderId="49" xfId="1" applyFont="1" applyBorder="1" applyAlignment="1">
      <alignment horizontal="center"/>
    </xf>
    <xf numFmtId="0" fontId="59" fillId="0" borderId="1" xfId="1" applyFont="1" applyBorder="1" applyAlignment="1">
      <alignment horizontal="center"/>
    </xf>
    <xf numFmtId="0" fontId="5" fillId="0" borderId="65" xfId="1" applyFont="1" applyBorder="1" applyAlignment="1">
      <alignment horizontal="center" vertical="center"/>
    </xf>
    <xf numFmtId="0" fontId="59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53" fillId="0" borderId="1" xfId="1" applyFont="1" applyBorder="1"/>
    <xf numFmtId="4" fontId="53" fillId="0" borderId="49" xfId="1" applyNumberFormat="1" applyFont="1" applyBorder="1" applyAlignment="1">
      <alignment horizontal="right"/>
    </xf>
    <xf numFmtId="4" fontId="53" fillId="0" borderId="49" xfId="1" applyNumberFormat="1" applyFont="1" applyBorder="1"/>
    <xf numFmtId="4" fontId="53" fillId="0" borderId="1" xfId="1" applyNumberFormat="1" applyFont="1" applyBorder="1"/>
    <xf numFmtId="4" fontId="53" fillId="0" borderId="65" xfId="1" applyNumberFormat="1" applyFont="1" applyBorder="1"/>
    <xf numFmtId="2" fontId="53" fillId="0" borderId="0" xfId="1" applyNumberFormat="1" applyBorder="1"/>
    <xf numFmtId="4" fontId="53" fillId="0" borderId="1" xfId="1" applyNumberFormat="1" applyFont="1" applyBorder="1" applyAlignment="1">
      <alignment horizontal="right"/>
    </xf>
    <xf numFmtId="4" fontId="53" fillId="0" borderId="21" xfId="1" applyNumberFormat="1" applyFont="1" applyBorder="1" applyAlignment="1">
      <alignment horizontal="right"/>
    </xf>
    <xf numFmtId="0" fontId="60" fillId="0" borderId="1" xfId="1" applyFont="1" applyBorder="1"/>
    <xf numFmtId="0" fontId="60" fillId="0" borderId="49" xfId="1" applyFont="1" applyBorder="1"/>
    <xf numFmtId="4" fontId="60" fillId="0" borderId="49" xfId="1" applyNumberFormat="1" applyFont="1" applyBorder="1" applyAlignment="1">
      <alignment horizontal="right"/>
    </xf>
    <xf numFmtId="4" fontId="60" fillId="0" borderId="49" xfId="1" applyNumberFormat="1" applyFont="1" applyBorder="1"/>
    <xf numFmtId="4" fontId="60" fillId="0" borderId="1" xfId="1" applyNumberFormat="1" applyFont="1" applyBorder="1"/>
    <xf numFmtId="4" fontId="53" fillId="0" borderId="65" xfId="1" applyNumberFormat="1" applyBorder="1"/>
    <xf numFmtId="4" fontId="53" fillId="0" borderId="49" xfId="1" applyNumberFormat="1" applyBorder="1" applyAlignment="1">
      <alignment horizontal="right"/>
    </xf>
    <xf numFmtId="4" fontId="53" fillId="0" borderId="49" xfId="1" applyNumberFormat="1" applyBorder="1"/>
    <xf numFmtId="4" fontId="53" fillId="0" borderId="1" xfId="1" applyNumberFormat="1" applyBorder="1"/>
    <xf numFmtId="0" fontId="59" fillId="0" borderId="1" xfId="1" applyFont="1" applyBorder="1"/>
    <xf numFmtId="4" fontId="59" fillId="0" borderId="49" xfId="1" applyNumberFormat="1" applyFont="1" applyBorder="1" applyAlignment="1">
      <alignment horizontal="right"/>
    </xf>
    <xf numFmtId="4" fontId="59" fillId="0" borderId="49" xfId="1" applyNumberFormat="1" applyFont="1" applyBorder="1"/>
    <xf numFmtId="4" fontId="59" fillId="0" borderId="1" xfId="1" applyNumberFormat="1" applyFont="1" applyBorder="1"/>
    <xf numFmtId="0" fontId="5" fillId="0" borderId="1" xfId="1" applyFont="1" applyBorder="1"/>
    <xf numFmtId="0" fontId="5" fillId="0" borderId="49" xfId="1" applyFont="1" applyBorder="1"/>
    <xf numFmtId="4" fontId="5" fillId="0" borderId="49" xfId="1" applyNumberFormat="1" applyFont="1" applyBorder="1" applyAlignment="1">
      <alignment horizontal="right"/>
    </xf>
    <xf numFmtId="4" fontId="5" fillId="0" borderId="49" xfId="1" applyNumberFormat="1" applyFont="1" applyBorder="1"/>
    <xf numFmtId="4" fontId="5" fillId="0" borderId="1" xfId="1" applyNumberFormat="1" applyFont="1" applyBorder="1"/>
    <xf numFmtId="4" fontId="5" fillId="0" borderId="65" xfId="1" applyNumberFormat="1" applyFont="1" applyBorder="1"/>
    <xf numFmtId="2" fontId="5" fillId="0" borderId="0" xfId="1" applyNumberFormat="1" applyFont="1" applyBorder="1"/>
    <xf numFmtId="0" fontId="61" fillId="0" borderId="1" xfId="1" applyFont="1" applyBorder="1"/>
    <xf numFmtId="0" fontId="61" fillId="0" borderId="49" xfId="1" applyFont="1" applyBorder="1"/>
    <xf numFmtId="0" fontId="53" fillId="0" borderId="49" xfId="1" applyBorder="1" applyAlignment="1">
      <alignment horizontal="center"/>
    </xf>
    <xf numFmtId="0" fontId="53" fillId="0" borderId="0" xfId="1" applyBorder="1"/>
    <xf numFmtId="4" fontId="59" fillId="0" borderId="49" xfId="1" applyNumberFormat="1" applyFont="1" applyBorder="1" applyAlignment="1">
      <alignment horizontal="center"/>
    </xf>
    <xf numFmtId="4" fontId="59" fillId="0" borderId="1" xfId="1" applyNumberFormat="1" applyFont="1" applyBorder="1" applyAlignment="1">
      <alignment horizontal="center"/>
    </xf>
    <xf numFmtId="0" fontId="53" fillId="0" borderId="49" xfId="1" applyBorder="1"/>
    <xf numFmtId="0" fontId="1" fillId="0" borderId="0" xfId="1" applyFont="1" applyBorder="1"/>
    <xf numFmtId="0" fontId="1" fillId="0" borderId="0" xfId="1" applyFont="1" applyBorder="1" applyAlignment="1">
      <alignment horizontal="center"/>
    </xf>
    <xf numFmtId="2" fontId="1" fillId="0" borderId="0" xfId="1" applyNumberFormat="1" applyFont="1" applyBorder="1"/>
    <xf numFmtId="0" fontId="1" fillId="0" borderId="0" xfId="1" applyFont="1" applyFill="1" applyBorder="1"/>
    <xf numFmtId="0" fontId="1" fillId="0" borderId="0" xfId="1" applyFont="1" applyFill="1" applyBorder="1" applyAlignment="1">
      <alignment horizontal="center"/>
    </xf>
    <xf numFmtId="0" fontId="0" fillId="0" borderId="16" xfId="0" applyBorder="1"/>
    <xf numFmtId="0" fontId="5" fillId="0" borderId="0" xfId="1" applyFont="1" applyBorder="1"/>
    <xf numFmtId="0" fontId="1" fillId="0" borderId="0" xfId="1" applyFont="1" applyBorder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63" fillId="0" borderId="0" xfId="0" applyFont="1"/>
    <xf numFmtId="0" fontId="62" fillId="0" borderId="1" xfId="0" applyFont="1" applyBorder="1"/>
    <xf numFmtId="0" fontId="53" fillId="0" borderId="1" xfId="0" applyFont="1" applyBorder="1" applyAlignment="1">
      <alignment wrapText="1"/>
    </xf>
    <xf numFmtId="0" fontId="53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4" fontId="53" fillId="0" borderId="1" xfId="0" applyNumberFormat="1" applyFont="1" applyBorder="1"/>
    <xf numFmtId="0" fontId="62" fillId="0" borderId="1" xfId="0" applyFont="1" applyBorder="1" applyAlignment="1">
      <alignment wrapText="1"/>
    </xf>
    <xf numFmtId="0" fontId="62" fillId="0" borderId="0" xfId="0" applyFont="1" applyBorder="1" applyAlignment="1">
      <alignment wrapText="1"/>
    </xf>
    <xf numFmtId="4" fontId="58" fillId="0" borderId="0" xfId="0" applyNumberFormat="1" applyFont="1" applyBorder="1"/>
    <xf numFmtId="0" fontId="4" fillId="0" borderId="1" xfId="1" applyFont="1" applyBorder="1"/>
    <xf numFmtId="0" fontId="5" fillId="0" borderId="1" xfId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4" fontId="53" fillId="0" borderId="0" xfId="1" applyNumberFormat="1" applyBorder="1"/>
    <xf numFmtId="4" fontId="5" fillId="0" borderId="0" xfId="1" applyNumberFormat="1" applyFont="1" applyBorder="1"/>
    <xf numFmtId="0" fontId="5" fillId="0" borderId="49" xfId="1" applyFont="1" applyBorder="1" applyAlignment="1">
      <alignment horizontal="center"/>
    </xf>
    <xf numFmtId="0" fontId="59" fillId="0" borderId="59" xfId="1" applyFont="1" applyBorder="1" applyAlignment="1">
      <alignment horizontal="center"/>
    </xf>
    <xf numFmtId="0" fontId="59" fillId="0" borderId="66" xfId="1" applyFont="1" applyBorder="1" applyAlignment="1">
      <alignment horizontal="center"/>
    </xf>
    <xf numFmtId="0" fontId="7" fillId="0" borderId="1" xfId="1" applyFont="1" applyBorder="1"/>
    <xf numFmtId="4" fontId="0" fillId="0" borderId="0" xfId="0" applyNumberFormat="1"/>
    <xf numFmtId="4" fontId="59" fillId="0" borderId="0" xfId="1" applyNumberFormat="1" applyFont="1" applyBorder="1" applyAlignment="1">
      <alignment horizontal="center"/>
    </xf>
    <xf numFmtId="16" fontId="1" fillId="0" borderId="1" xfId="0" applyNumberFormat="1" applyFont="1" applyFill="1" applyBorder="1" applyAlignment="1">
      <alignment horizontal="left" wrapText="1"/>
    </xf>
    <xf numFmtId="3" fontId="0" fillId="0" borderId="2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0" fillId="0" borderId="0" xfId="1" applyFont="1" applyBorder="1" applyAlignment="1">
      <alignment horizontal="center"/>
    </xf>
    <xf numFmtId="0" fontId="0" fillId="0" borderId="1" xfId="1" applyFont="1" applyBorder="1" applyAlignment="1">
      <alignment horizontal="center"/>
    </xf>
    <xf numFmtId="0" fontId="59" fillId="0" borderId="49" xfId="1" applyFont="1" applyBorder="1"/>
    <xf numFmtId="3" fontId="0" fillId="0" borderId="1" xfId="0" applyNumberFormat="1" applyFont="1" applyBorder="1" applyAlignment="1">
      <alignment horizontal="right"/>
    </xf>
    <xf numFmtId="3" fontId="64" fillId="5" borderId="1" xfId="0" applyNumberFormat="1" applyFont="1" applyFill="1" applyBorder="1"/>
    <xf numFmtId="0" fontId="0" fillId="0" borderId="0" xfId="0" applyAlignment="1">
      <alignment wrapText="1"/>
    </xf>
    <xf numFmtId="16" fontId="1" fillId="0" borderId="1" xfId="0" applyNumberFormat="1" applyFont="1" applyBorder="1" applyAlignment="1">
      <alignment horizontal="left"/>
    </xf>
    <xf numFmtId="3" fontId="39" fillId="0" borderId="9" xfId="0" applyNumberFormat="1" applyFont="1" applyFill="1" applyBorder="1" applyAlignment="1">
      <alignment horizontal="right" vertical="center"/>
    </xf>
    <xf numFmtId="3" fontId="65" fillId="0" borderId="23" xfId="0" applyNumberFormat="1" applyFont="1" applyBorder="1" applyAlignment="1">
      <alignment horizontal="right" vertical="center"/>
    </xf>
    <xf numFmtId="3" fontId="67" fillId="0" borderId="18" xfId="0" applyNumberFormat="1" applyFont="1" applyBorder="1" applyAlignment="1">
      <alignment horizontal="right" vertical="center"/>
    </xf>
    <xf numFmtId="0" fontId="25" fillId="0" borderId="29" xfId="0" applyFont="1" applyBorder="1" applyAlignment="1">
      <alignment horizontal="center"/>
    </xf>
    <xf numFmtId="3" fontId="0" fillId="0" borderId="1" xfId="0" applyNumberFormat="1" applyFont="1" applyBorder="1"/>
    <xf numFmtId="3" fontId="69" fillId="0" borderId="1" xfId="0" applyNumberFormat="1" applyFont="1" applyBorder="1"/>
    <xf numFmtId="3" fontId="71" fillId="5" borderId="1" xfId="0" applyNumberFormat="1" applyFont="1" applyFill="1" applyBorder="1"/>
    <xf numFmtId="3" fontId="72" fillId="9" borderId="1" xfId="0" applyNumberFormat="1" applyFont="1" applyFill="1" applyBorder="1"/>
    <xf numFmtId="16" fontId="0" fillId="0" borderId="1" xfId="0" applyNumberFormat="1" applyFont="1" applyFill="1" applyBorder="1" applyAlignment="1">
      <alignment horizontal="left"/>
    </xf>
    <xf numFmtId="3" fontId="70" fillId="7" borderId="1" xfId="0" applyNumberFormat="1" applyFont="1" applyFill="1" applyBorder="1"/>
    <xf numFmtId="3" fontId="0" fillId="7" borderId="1" xfId="0" applyNumberFormat="1" applyFill="1" applyBorder="1"/>
    <xf numFmtId="3" fontId="0" fillId="8" borderId="1" xfId="0" applyNumberFormat="1" applyFill="1" applyBorder="1"/>
    <xf numFmtId="3" fontId="70" fillId="8" borderId="1" xfId="0" applyNumberFormat="1" applyFont="1" applyFill="1" applyBorder="1"/>
    <xf numFmtId="3" fontId="0" fillId="8" borderId="1" xfId="0" applyNumberFormat="1" applyFont="1" applyFill="1" applyBorder="1"/>
    <xf numFmtId="0" fontId="0" fillId="0" borderId="0" xfId="0" applyFill="1"/>
    <xf numFmtId="0" fontId="25" fillId="0" borderId="46" xfId="0" applyFont="1" applyBorder="1" applyAlignment="1">
      <alignment horizontal="left"/>
    </xf>
    <xf numFmtId="0" fontId="25" fillId="0" borderId="39" xfId="0" applyFont="1" applyBorder="1"/>
    <xf numFmtId="3" fontId="66" fillId="0" borderId="8" xfId="0" applyNumberFormat="1" applyFont="1" applyBorder="1" applyAlignment="1">
      <alignment horizontal="right" vertical="center"/>
    </xf>
    <xf numFmtId="0" fontId="68" fillId="0" borderId="3" xfId="0" applyFont="1" applyBorder="1" applyAlignment="1">
      <alignment horizontal="center"/>
    </xf>
    <xf numFmtId="0" fontId="24" fillId="0" borderId="48" xfId="0" applyFont="1" applyBorder="1" applyAlignment="1">
      <alignment horizontal="left"/>
    </xf>
    <xf numFmtId="3" fontId="36" fillId="0" borderId="49" xfId="0" applyNumberFormat="1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6" xfId="0" applyNumberFormat="1" applyBorder="1" applyAlignment="1">
      <alignment horizontal="right" vertical="center"/>
    </xf>
    <xf numFmtId="0" fontId="24" fillId="0" borderId="55" xfId="0" applyFont="1" applyBorder="1" applyAlignment="1">
      <alignment horizontal="left"/>
    </xf>
    <xf numFmtId="0" fontId="68" fillId="0" borderId="10" xfId="0" applyFont="1" applyBorder="1" applyAlignment="1">
      <alignment horizontal="right"/>
    </xf>
    <xf numFmtId="3" fontId="0" fillId="0" borderId="66" xfId="0" applyNumberFormat="1" applyBorder="1" applyAlignment="1">
      <alignment horizontal="center"/>
    </xf>
    <xf numFmtId="3" fontId="0" fillId="0" borderId="49" xfId="0" applyNumberFormat="1" applyBorder="1" applyAlignment="1">
      <alignment horizontal="center"/>
    </xf>
    <xf numFmtId="3" fontId="26" fillId="0" borderId="67" xfId="0" applyNumberFormat="1" applyFont="1" applyBorder="1" applyAlignment="1">
      <alignment horizontal="center"/>
    </xf>
    <xf numFmtId="3" fontId="0" fillId="0" borderId="68" xfId="0" applyNumberFormat="1" applyBorder="1" applyAlignment="1">
      <alignment horizontal="right" vertical="center"/>
    </xf>
    <xf numFmtId="3" fontId="0" fillId="0" borderId="65" xfId="0" applyNumberFormat="1" applyBorder="1" applyAlignment="1">
      <alignment horizontal="right" vertical="center"/>
    </xf>
    <xf numFmtId="3" fontId="26" fillId="0" borderId="56" xfId="0" applyNumberFormat="1" applyFont="1" applyBorder="1" applyAlignment="1">
      <alignment horizontal="right" vertical="center"/>
    </xf>
    <xf numFmtId="3" fontId="26" fillId="0" borderId="25" xfId="0" applyNumberFormat="1" applyFont="1" applyBorder="1" applyAlignment="1">
      <alignment horizontal="right" vertical="center"/>
    </xf>
    <xf numFmtId="3" fontId="0" fillId="0" borderId="66" xfId="0" applyNumberFormat="1" applyBorder="1" applyAlignment="1">
      <alignment horizontal="right" vertical="center"/>
    </xf>
    <xf numFmtId="3" fontId="0" fillId="0" borderId="49" xfId="0" applyNumberFormat="1" applyBorder="1" applyAlignment="1">
      <alignment horizontal="right" vertical="center"/>
    </xf>
    <xf numFmtId="3" fontId="26" fillId="0" borderId="67" xfId="0" applyNumberFormat="1" applyFont="1" applyBorder="1" applyAlignment="1">
      <alignment horizontal="right" vertical="center"/>
    </xf>
    <xf numFmtId="3" fontId="26" fillId="0" borderId="63" xfId="0" applyNumberFormat="1" applyFont="1" applyBorder="1" applyAlignment="1">
      <alignment horizontal="center"/>
    </xf>
    <xf numFmtId="3" fontId="26" fillId="0" borderId="64" xfId="0" applyNumberFormat="1" applyFont="1" applyBorder="1" applyAlignment="1">
      <alignment horizontal="right" vertical="center"/>
    </xf>
    <xf numFmtId="3" fontId="26" fillId="0" borderId="63" xfId="0" applyNumberFormat="1" applyFont="1" applyBorder="1" applyAlignment="1">
      <alignment horizontal="right" vertical="center"/>
    </xf>
    <xf numFmtId="3" fontId="26" fillId="0" borderId="22" xfId="0" applyNumberFormat="1" applyFont="1" applyBorder="1" applyAlignment="1">
      <alignment horizontal="right" vertical="center"/>
    </xf>
    <xf numFmtId="3" fontId="36" fillId="0" borderId="56" xfId="0" applyNumberFormat="1" applyFont="1" applyBorder="1" applyAlignment="1">
      <alignment horizontal="right" vertical="center"/>
    </xf>
    <xf numFmtId="3" fontId="36" fillId="0" borderId="25" xfId="0" applyNumberFormat="1" applyFont="1" applyBorder="1" applyAlignment="1">
      <alignment horizontal="right" vertical="center"/>
    </xf>
    <xf numFmtId="3" fontId="36" fillId="0" borderId="67" xfId="0" applyNumberFormat="1" applyFont="1" applyBorder="1" applyAlignment="1">
      <alignment horizontal="right" vertical="center"/>
    </xf>
    <xf numFmtId="0" fontId="41" fillId="0" borderId="2" xfId="0" applyFont="1" applyBorder="1" applyAlignment="1">
      <alignment horizontal="left"/>
    </xf>
    <xf numFmtId="0" fontId="70" fillId="7" borderId="1" xfId="0" applyFon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73" fillId="10" borderId="0" xfId="0" applyFont="1" applyFill="1"/>
    <xf numFmtId="0" fontId="0" fillId="10" borderId="0" xfId="0" applyFill="1"/>
    <xf numFmtId="3" fontId="0" fillId="0" borderId="40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64" xfId="0" applyNumberFormat="1" applyBorder="1" applyAlignment="1">
      <alignment horizontal="right" vertical="center"/>
    </xf>
    <xf numFmtId="3" fontId="0" fillId="0" borderId="63" xfId="0" applyNumberFormat="1" applyBorder="1" applyAlignment="1">
      <alignment horizontal="right" vertical="center"/>
    </xf>
    <xf numFmtId="3" fontId="0" fillId="0" borderId="52" xfId="0" applyNumberFormat="1" applyBorder="1" applyAlignment="1">
      <alignment horizontal="center"/>
    </xf>
    <xf numFmtId="3" fontId="0" fillId="0" borderId="52" xfId="0" applyNumberFormat="1" applyBorder="1" applyAlignment="1">
      <alignment horizontal="right" vertical="center"/>
    </xf>
    <xf numFmtId="3" fontId="26" fillId="0" borderId="69" xfId="0" applyNumberFormat="1" applyFont="1" applyBorder="1" applyAlignment="1">
      <alignment horizontal="right" vertical="center"/>
    </xf>
    <xf numFmtId="3" fontId="26" fillId="0" borderId="45" xfId="0" applyNumberFormat="1" applyFont="1" applyBorder="1" applyAlignment="1">
      <alignment horizontal="right" vertical="center"/>
    </xf>
    <xf numFmtId="3" fontId="0" fillId="0" borderId="16" xfId="0" applyNumberFormat="1" applyBorder="1" applyAlignment="1">
      <alignment horizontal="center"/>
    </xf>
    <xf numFmtId="3" fontId="0" fillId="0" borderId="29" xfId="0" applyNumberFormat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/>
    </xf>
    <xf numFmtId="3" fontId="39" fillId="0" borderId="20" xfId="0" applyNumberFormat="1" applyFont="1" applyFill="1" applyBorder="1" applyAlignment="1">
      <alignment horizontal="right" vertical="center"/>
    </xf>
    <xf numFmtId="3" fontId="0" fillId="0" borderId="17" xfId="0" applyNumberFormat="1" applyFont="1" applyBorder="1" applyAlignment="1">
      <alignment horizontal="right" vertical="center"/>
    </xf>
    <xf numFmtId="3" fontId="0" fillId="0" borderId="19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wrapText="1"/>
    </xf>
    <xf numFmtId="0" fontId="22" fillId="2" borderId="3" xfId="0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6" xfId="0" applyFont="1" applyFill="1" applyBorder="1" applyAlignment="1">
      <alignment horizontal="left" vertical="center"/>
    </xf>
    <xf numFmtId="0" fontId="22" fillId="2" borderId="7" xfId="0" applyFont="1" applyFill="1" applyBorder="1" applyAlignment="1">
      <alignment horizontal="left" vertical="center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4" fillId="0" borderId="11" xfId="0" applyFont="1" applyBorder="1" applyAlignment="1">
      <alignment horizontal="left"/>
    </xf>
    <xf numFmtId="0" fontId="24" fillId="0" borderId="12" xfId="0" applyFont="1" applyBorder="1" applyAlignment="1">
      <alignment horizontal="left"/>
    </xf>
    <xf numFmtId="0" fontId="24" fillId="0" borderId="3" xfId="0" applyFont="1" applyBorder="1" applyAlignment="1">
      <alignment horizontal="left"/>
    </xf>
    <xf numFmtId="0" fontId="24" fillId="0" borderId="31" xfId="0" applyFont="1" applyBorder="1" applyAlignment="1">
      <alignment horizontal="left"/>
    </xf>
    <xf numFmtId="0" fontId="23" fillId="0" borderId="5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4" fillId="0" borderId="5" xfId="0" applyFont="1" applyBorder="1" applyAlignment="1">
      <alignment horizontal="left"/>
    </xf>
    <xf numFmtId="0" fontId="24" fillId="0" borderId="27" xfId="0" applyFont="1" applyBorder="1" applyAlignment="1">
      <alignment horizontal="left"/>
    </xf>
    <xf numFmtId="0" fontId="24" fillId="0" borderId="13" xfId="0" applyFont="1" applyBorder="1" applyAlignment="1">
      <alignment horizontal="left"/>
    </xf>
    <xf numFmtId="0" fontId="24" fillId="0" borderId="4" xfId="0" applyFont="1" applyBorder="1" applyAlignment="1">
      <alignment horizontal="left"/>
    </xf>
    <xf numFmtId="0" fontId="22" fillId="2" borderId="46" xfId="0" applyFont="1" applyFill="1" applyBorder="1" applyAlignment="1">
      <alignment horizontal="left" vertical="center"/>
    </xf>
    <xf numFmtId="0" fontId="22" fillId="2" borderId="47" xfId="0" applyFont="1" applyFill="1" applyBorder="1" applyAlignment="1">
      <alignment horizontal="left" vertical="center"/>
    </xf>
    <xf numFmtId="0" fontId="22" fillId="2" borderId="39" xfId="0" applyFont="1" applyFill="1" applyBorder="1" applyAlignment="1">
      <alignment horizontal="left" vertical="center"/>
    </xf>
    <xf numFmtId="0" fontId="22" fillId="2" borderId="57" xfId="0" applyFont="1" applyFill="1" applyBorder="1" applyAlignment="1">
      <alignment horizontal="left" vertical="center"/>
    </xf>
    <xf numFmtId="0" fontId="23" fillId="0" borderId="52" xfId="0" applyFont="1" applyBorder="1" applyAlignment="1">
      <alignment horizontal="center"/>
    </xf>
    <xf numFmtId="0" fontId="23" fillId="0" borderId="53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3" fillId="0" borderId="5" xfId="0" applyFont="1" applyBorder="1" applyAlignment="1">
      <alignment horizontal="left"/>
    </xf>
    <xf numFmtId="0" fontId="23" fillId="0" borderId="27" xfId="0" applyFont="1" applyBorder="1" applyAlignment="1">
      <alignment horizontal="left"/>
    </xf>
    <xf numFmtId="0" fontId="23" fillId="0" borderId="3" xfId="0" applyFont="1" applyBorder="1" applyAlignment="1">
      <alignment horizontal="left"/>
    </xf>
    <xf numFmtId="0" fontId="23" fillId="0" borderId="31" xfId="0" applyFont="1" applyBorder="1" applyAlignment="1">
      <alignment horizontal="left"/>
    </xf>
    <xf numFmtId="0" fontId="23" fillId="0" borderId="6" xfId="0" applyFont="1" applyBorder="1" applyAlignment="1">
      <alignment horizontal="left"/>
    </xf>
    <xf numFmtId="0" fontId="23" fillId="0" borderId="28" xfId="0" applyFont="1" applyBorder="1" applyAlignment="1">
      <alignment horizontal="left"/>
    </xf>
    <xf numFmtId="0" fontId="23" fillId="0" borderId="11" xfId="0" applyFont="1" applyBorder="1" applyAlignment="1">
      <alignment horizontal="left"/>
    </xf>
    <xf numFmtId="0" fontId="23" fillId="0" borderId="12" xfId="0" applyFont="1" applyBorder="1" applyAlignment="1">
      <alignment horizontal="left"/>
    </xf>
    <xf numFmtId="0" fontId="24" fillId="0" borderId="28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14" fontId="0" fillId="0" borderId="11" xfId="0" applyNumberFormat="1" applyBorder="1" applyAlignment="1">
      <alignment horizontal="left"/>
    </xf>
    <xf numFmtId="14" fontId="0" fillId="0" borderId="12" xfId="0" applyNumberFormat="1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1" xfId="0" applyBorder="1" applyAlignment="1">
      <alignment horizontal="left"/>
    </xf>
    <xf numFmtId="0" fontId="22" fillId="2" borderId="29" xfId="0" applyFont="1" applyFill="1" applyBorder="1" applyAlignment="1">
      <alignment horizontal="left" vertical="center"/>
    </xf>
    <xf numFmtId="0" fontId="22" fillId="2" borderId="8" xfId="0" applyFont="1" applyFill="1" applyBorder="1" applyAlignment="1">
      <alignment horizontal="left" vertical="center"/>
    </xf>
    <xf numFmtId="0" fontId="22" fillId="2" borderId="3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</cellXfs>
  <cellStyles count="2">
    <cellStyle name="Normálne" xfId="0" builtinId="0"/>
    <cellStyle name="normálne_Hár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J113"/>
  <sheetViews>
    <sheetView tabSelected="1" zoomScaleNormal="100" workbookViewId="0">
      <selection activeCell="J1" sqref="A1:J96"/>
    </sheetView>
  </sheetViews>
  <sheetFormatPr defaultRowHeight="12.75" x14ac:dyDescent="0.2"/>
  <cols>
    <col min="1" max="1" width="8.5703125" customWidth="1"/>
    <col min="2" max="2" width="43.85546875" customWidth="1"/>
    <col min="3" max="3" width="9.42578125" style="2" hidden="1" customWidth="1"/>
    <col min="4" max="4" width="10" style="2" customWidth="1"/>
    <col min="5" max="5" width="11" style="3" customWidth="1"/>
    <col min="6" max="6" width="10.7109375" customWidth="1"/>
    <col min="7" max="9" width="10.140625" customWidth="1"/>
    <col min="10" max="10" width="11.140625" customWidth="1"/>
  </cols>
  <sheetData>
    <row r="1" spans="1:10" ht="18" x14ac:dyDescent="0.25">
      <c r="A1" s="1" t="s">
        <v>0</v>
      </c>
      <c r="B1" s="1"/>
    </row>
    <row r="2" spans="1:10" ht="18" x14ac:dyDescent="0.25">
      <c r="B2" s="4" t="s">
        <v>1</v>
      </c>
      <c r="C2" s="5"/>
      <c r="D2" s="5"/>
      <c r="E2" s="6"/>
      <c r="F2" s="7"/>
      <c r="G2" s="7"/>
      <c r="H2" s="7"/>
      <c r="I2" s="7"/>
      <c r="J2" s="7"/>
    </row>
    <row r="3" spans="1:10" ht="15.75" x14ac:dyDescent="0.25">
      <c r="A3" s="8"/>
      <c r="B3" s="8" t="s">
        <v>2</v>
      </c>
      <c r="C3" s="9"/>
      <c r="D3" s="10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513</v>
      </c>
    </row>
    <row r="4" spans="1:10" ht="15.75" x14ac:dyDescent="0.25">
      <c r="A4" s="12" t="s">
        <v>9</v>
      </c>
      <c r="B4" s="8" t="s">
        <v>10</v>
      </c>
      <c r="C4" s="13"/>
      <c r="D4" s="13" t="s">
        <v>11</v>
      </c>
      <c r="E4" s="13" t="s">
        <v>12</v>
      </c>
      <c r="F4" s="608" t="s">
        <v>11</v>
      </c>
      <c r="G4" s="608" t="s">
        <v>40</v>
      </c>
      <c r="H4" s="13" t="s">
        <v>13</v>
      </c>
      <c r="I4" s="609" t="s">
        <v>13</v>
      </c>
      <c r="J4" s="13" t="s">
        <v>13</v>
      </c>
    </row>
    <row r="5" spans="1:10" ht="14.25" x14ac:dyDescent="0.2">
      <c r="A5" s="14">
        <v>111003</v>
      </c>
      <c r="B5" s="15" t="s">
        <v>15</v>
      </c>
      <c r="C5" s="16"/>
      <c r="D5" s="17">
        <v>477473</v>
      </c>
      <c r="E5" s="17">
        <v>560326</v>
      </c>
      <c r="F5" s="17">
        <v>640862</v>
      </c>
      <c r="G5" s="17">
        <v>680000</v>
      </c>
      <c r="H5" s="676">
        <v>806830</v>
      </c>
      <c r="I5" s="676">
        <v>820000</v>
      </c>
      <c r="J5" s="676">
        <v>840000</v>
      </c>
    </row>
    <row r="6" spans="1:10" ht="14.25" x14ac:dyDescent="0.2">
      <c r="A6" s="14">
        <v>121001</v>
      </c>
      <c r="B6" s="15" t="s">
        <v>16</v>
      </c>
      <c r="C6" s="16"/>
      <c r="D6" s="17">
        <v>249012</v>
      </c>
      <c r="E6" s="17">
        <v>248465</v>
      </c>
      <c r="F6" s="17">
        <v>249455</v>
      </c>
      <c r="G6" s="17">
        <v>246000</v>
      </c>
      <c r="H6" s="17">
        <v>246000</v>
      </c>
      <c r="I6" s="17">
        <v>246500</v>
      </c>
      <c r="J6" s="17">
        <v>247000</v>
      </c>
    </row>
    <row r="7" spans="1:10" ht="14.25" x14ac:dyDescent="0.2">
      <c r="A7" s="14">
        <v>121002</v>
      </c>
      <c r="B7" s="15" t="s">
        <v>17</v>
      </c>
      <c r="C7" s="16"/>
      <c r="D7" s="17">
        <v>2562452</v>
      </c>
      <c r="E7" s="17">
        <v>2619280</v>
      </c>
      <c r="F7" s="17">
        <v>2604358</v>
      </c>
      <c r="G7" s="17">
        <v>2472000</v>
      </c>
      <c r="H7" s="17">
        <v>2474000</v>
      </c>
      <c r="I7" s="17">
        <v>2473000</v>
      </c>
      <c r="J7" s="17">
        <v>2472000</v>
      </c>
    </row>
    <row r="8" spans="1:10" ht="14.25" x14ac:dyDescent="0.2">
      <c r="A8" s="14">
        <v>121033</v>
      </c>
      <c r="B8" s="15" t="s">
        <v>18</v>
      </c>
      <c r="C8" s="16"/>
      <c r="D8" s="17">
        <v>3597</v>
      </c>
      <c r="E8" s="17">
        <v>3519</v>
      </c>
      <c r="F8" s="17">
        <v>3745</v>
      </c>
      <c r="G8" s="17">
        <v>3740</v>
      </c>
      <c r="H8" s="17">
        <v>3700</v>
      </c>
      <c r="I8" s="17">
        <v>3700</v>
      </c>
      <c r="J8" s="17">
        <v>3700</v>
      </c>
    </row>
    <row r="9" spans="1:10" ht="14.25" x14ac:dyDescent="0.2">
      <c r="A9" s="14">
        <v>133001</v>
      </c>
      <c r="B9" s="15" t="s">
        <v>19</v>
      </c>
      <c r="C9" s="16"/>
      <c r="D9" s="17">
        <v>2081</v>
      </c>
      <c r="E9" s="17">
        <v>2047</v>
      </c>
      <c r="F9" s="17">
        <v>2076</v>
      </c>
      <c r="G9" s="17">
        <v>2150</v>
      </c>
      <c r="H9" s="17">
        <v>2200</v>
      </c>
      <c r="I9" s="17">
        <v>2210</v>
      </c>
      <c r="J9" s="17">
        <v>2220</v>
      </c>
    </row>
    <row r="10" spans="1:10" ht="14.25" x14ac:dyDescent="0.2">
      <c r="A10" s="14">
        <v>133003</v>
      </c>
      <c r="B10" s="15" t="s">
        <v>20</v>
      </c>
      <c r="C10" s="16"/>
      <c r="D10" s="17"/>
      <c r="E10" s="17">
        <v>70</v>
      </c>
      <c r="F10" s="17">
        <v>70</v>
      </c>
      <c r="G10" s="17">
        <v>70</v>
      </c>
      <c r="H10" s="17">
        <v>70</v>
      </c>
      <c r="I10" s="17">
        <v>70</v>
      </c>
      <c r="J10" s="17">
        <v>70</v>
      </c>
    </row>
    <row r="11" spans="1:10" ht="14.25" x14ac:dyDescent="0.2">
      <c r="A11" s="14">
        <v>133006</v>
      </c>
      <c r="B11" s="15" t="s">
        <v>21</v>
      </c>
      <c r="C11" s="16"/>
      <c r="D11" s="17">
        <v>2907</v>
      </c>
      <c r="E11" s="17">
        <v>3543</v>
      </c>
      <c r="F11" s="17">
        <v>6136</v>
      </c>
      <c r="G11" s="17">
        <v>5500</v>
      </c>
      <c r="H11" s="17">
        <v>5000</v>
      </c>
      <c r="I11" s="17">
        <v>5000</v>
      </c>
      <c r="J11" s="17">
        <v>5000</v>
      </c>
    </row>
    <row r="12" spans="1:10" ht="14.25" x14ac:dyDescent="0.2">
      <c r="A12" s="14">
        <v>133012</v>
      </c>
      <c r="B12" s="18" t="s">
        <v>22</v>
      </c>
      <c r="C12" s="16"/>
      <c r="D12" s="17">
        <v>1082</v>
      </c>
      <c r="E12" s="17">
        <v>1038</v>
      </c>
      <c r="F12" s="17">
        <v>916</v>
      </c>
      <c r="G12" s="17">
        <v>2800</v>
      </c>
      <c r="H12" s="17">
        <v>2000</v>
      </c>
      <c r="I12" s="17">
        <v>2000</v>
      </c>
      <c r="J12" s="17">
        <v>2000</v>
      </c>
    </row>
    <row r="13" spans="1:10" ht="28.5" x14ac:dyDescent="0.2">
      <c r="A13" s="14">
        <v>133013</v>
      </c>
      <c r="B13" s="18" t="s">
        <v>23</v>
      </c>
      <c r="C13" s="16"/>
      <c r="D13" s="17">
        <v>81175</v>
      </c>
      <c r="E13" s="17">
        <v>71266</v>
      </c>
      <c r="F13" s="17">
        <v>72538</v>
      </c>
      <c r="G13" s="17">
        <v>78500</v>
      </c>
      <c r="H13" s="17">
        <v>82400</v>
      </c>
      <c r="I13" s="17">
        <v>80900</v>
      </c>
      <c r="J13" s="17">
        <v>81000</v>
      </c>
    </row>
    <row r="14" spans="1:10" ht="14.25" x14ac:dyDescent="0.2">
      <c r="A14" s="14">
        <v>133014</v>
      </c>
      <c r="B14" s="15" t="s">
        <v>24</v>
      </c>
      <c r="C14" s="19"/>
      <c r="D14" s="17">
        <v>78322</v>
      </c>
      <c r="E14" s="17">
        <v>78322</v>
      </c>
      <c r="F14" s="17">
        <v>78322</v>
      </c>
      <c r="G14" s="17">
        <v>78322</v>
      </c>
      <c r="H14" s="17">
        <v>78322</v>
      </c>
      <c r="I14" s="17">
        <v>78322</v>
      </c>
      <c r="J14" s="17">
        <v>78322</v>
      </c>
    </row>
    <row r="15" spans="1:10" ht="14.25" x14ac:dyDescent="0.2">
      <c r="A15" s="14">
        <v>134001</v>
      </c>
      <c r="B15" s="15" t="s">
        <v>517</v>
      </c>
      <c r="C15" s="19"/>
      <c r="D15" s="17"/>
      <c r="E15" s="17"/>
      <c r="F15" s="613">
        <v>1002</v>
      </c>
      <c r="G15" s="613">
        <v>1002</v>
      </c>
      <c r="H15" s="613">
        <v>1000</v>
      </c>
      <c r="I15" s="613">
        <v>1000</v>
      </c>
      <c r="J15" s="613">
        <v>1000</v>
      </c>
    </row>
    <row r="16" spans="1:10" ht="15.75" x14ac:dyDescent="0.25">
      <c r="A16" s="15"/>
      <c r="B16" s="8" t="s">
        <v>25</v>
      </c>
      <c r="C16" s="20"/>
      <c r="D16" s="20">
        <f t="shared" ref="D16:G16" si="0">SUM(D5:D15)</f>
        <v>3458101</v>
      </c>
      <c r="E16" s="20">
        <f t="shared" si="0"/>
        <v>3587876</v>
      </c>
      <c r="F16" s="20">
        <f>SUM(F5:F15)</f>
        <v>3659480</v>
      </c>
      <c r="G16" s="20">
        <f t="shared" si="0"/>
        <v>3570084</v>
      </c>
      <c r="H16" s="20">
        <f>SUM(H5:H15)</f>
        <v>3701522</v>
      </c>
      <c r="I16" s="20">
        <f>SUM(I5:I15)</f>
        <v>3712702</v>
      </c>
      <c r="J16" s="20">
        <f>SUM(J5:J15)</f>
        <v>3732312</v>
      </c>
    </row>
    <row r="17" spans="1:10" ht="14.25" x14ac:dyDescent="0.2">
      <c r="A17" s="15"/>
      <c r="B17" s="15"/>
      <c r="C17" s="19"/>
      <c r="D17" s="10"/>
      <c r="E17" s="10"/>
      <c r="F17" s="10"/>
      <c r="G17" s="10"/>
      <c r="H17" s="10"/>
      <c r="I17" s="10"/>
      <c r="J17" s="10"/>
    </row>
    <row r="18" spans="1:10" ht="15.75" x14ac:dyDescent="0.25">
      <c r="A18" s="21" t="s">
        <v>9</v>
      </c>
      <c r="B18" s="8" t="s">
        <v>26</v>
      </c>
      <c r="C18" s="19"/>
      <c r="D18" s="10"/>
      <c r="E18" s="10"/>
      <c r="F18" s="10"/>
      <c r="G18" s="10"/>
      <c r="H18" s="10"/>
      <c r="I18" s="10"/>
      <c r="J18" s="10"/>
    </row>
    <row r="19" spans="1:10" ht="14.25" x14ac:dyDescent="0.2">
      <c r="A19" s="14">
        <v>212002</v>
      </c>
      <c r="B19" s="18" t="s">
        <v>27</v>
      </c>
      <c r="C19" s="19"/>
      <c r="D19" s="17">
        <v>1630</v>
      </c>
      <c r="E19" s="17">
        <v>1616</v>
      </c>
      <c r="F19" s="17">
        <v>1590</v>
      </c>
      <c r="G19" s="17">
        <v>1500</v>
      </c>
      <c r="H19" s="17">
        <v>1500</v>
      </c>
      <c r="I19" s="17">
        <v>1500</v>
      </c>
      <c r="J19" s="17">
        <v>1500</v>
      </c>
    </row>
    <row r="20" spans="1:10" ht="14.25" x14ac:dyDescent="0.2">
      <c r="A20" s="14">
        <v>212002</v>
      </c>
      <c r="B20" s="15" t="s">
        <v>28</v>
      </c>
      <c r="C20" s="19"/>
      <c r="D20" s="17">
        <v>1898</v>
      </c>
      <c r="E20" s="17">
        <v>1140</v>
      </c>
      <c r="F20" s="17">
        <v>1353</v>
      </c>
      <c r="G20" s="17">
        <v>1300</v>
      </c>
      <c r="H20" s="17">
        <v>2680</v>
      </c>
      <c r="I20" s="17">
        <v>3760</v>
      </c>
      <c r="J20" s="17">
        <v>1820</v>
      </c>
    </row>
    <row r="21" spans="1:10" ht="14.25" hidden="1" x14ac:dyDescent="0.2">
      <c r="A21" s="14"/>
      <c r="B21" s="15"/>
      <c r="C21" s="19"/>
      <c r="D21" s="17"/>
      <c r="E21" s="17"/>
      <c r="F21" s="17"/>
      <c r="G21" s="17"/>
      <c r="H21" s="17"/>
      <c r="I21" s="17"/>
      <c r="J21" s="17"/>
    </row>
    <row r="22" spans="1:10" ht="14.25" x14ac:dyDescent="0.2">
      <c r="A22" s="14">
        <v>212003</v>
      </c>
      <c r="B22" s="15" t="s">
        <v>29</v>
      </c>
      <c r="C22" s="19"/>
      <c r="D22" s="17">
        <v>85097</v>
      </c>
      <c r="E22" s="17">
        <v>89255</v>
      </c>
      <c r="F22" s="17">
        <v>88464</v>
      </c>
      <c r="G22" s="17">
        <v>82000</v>
      </c>
      <c r="H22" s="17">
        <v>80000</v>
      </c>
      <c r="I22" s="17">
        <v>80000</v>
      </c>
      <c r="J22" s="17">
        <v>80000</v>
      </c>
    </row>
    <row r="23" spans="1:10" ht="14.25" x14ac:dyDescent="0.2">
      <c r="A23" s="14">
        <v>212003</v>
      </c>
      <c r="B23" s="15" t="s">
        <v>30</v>
      </c>
      <c r="C23" s="19"/>
      <c r="D23" s="17">
        <v>94542</v>
      </c>
      <c r="E23" s="17">
        <v>96957</v>
      </c>
      <c r="F23" s="17">
        <v>106586</v>
      </c>
      <c r="G23" s="17">
        <v>104000</v>
      </c>
      <c r="H23" s="17">
        <v>101500</v>
      </c>
      <c r="I23" s="17">
        <v>101500</v>
      </c>
      <c r="J23" s="17">
        <v>101500</v>
      </c>
    </row>
    <row r="24" spans="1:10" ht="14.25" x14ac:dyDescent="0.2">
      <c r="A24" s="15"/>
      <c r="B24" s="15" t="s">
        <v>31</v>
      </c>
      <c r="C24" s="16"/>
      <c r="D24" s="17">
        <v>96801</v>
      </c>
      <c r="E24" s="17">
        <v>85986</v>
      </c>
      <c r="F24" s="17">
        <v>73506</v>
      </c>
      <c r="G24" s="17">
        <v>73000</v>
      </c>
      <c r="H24" s="17">
        <v>74200</v>
      </c>
      <c r="I24" s="17">
        <v>74200</v>
      </c>
      <c r="J24" s="17">
        <v>74200</v>
      </c>
    </row>
    <row r="25" spans="1:10" ht="14.25" x14ac:dyDescent="0.2">
      <c r="A25" s="15"/>
      <c r="B25" s="15" t="s">
        <v>32</v>
      </c>
      <c r="C25" s="19"/>
      <c r="D25" s="17">
        <v>16155</v>
      </c>
      <c r="E25" s="17">
        <v>15439</v>
      </c>
      <c r="F25" s="17">
        <v>22681</v>
      </c>
      <c r="G25" s="17">
        <v>23200</v>
      </c>
      <c r="H25" s="17">
        <v>22600</v>
      </c>
      <c r="I25" s="17">
        <v>22600</v>
      </c>
      <c r="J25" s="17">
        <v>22600</v>
      </c>
    </row>
    <row r="26" spans="1:10" ht="14.25" x14ac:dyDescent="0.2">
      <c r="A26" s="14">
        <v>212004</v>
      </c>
      <c r="B26" s="15" t="s">
        <v>33</v>
      </c>
      <c r="C26" s="16"/>
      <c r="D26" s="17">
        <v>3484</v>
      </c>
      <c r="E26" s="17">
        <v>3339</v>
      </c>
      <c r="F26" s="17">
        <v>4180</v>
      </c>
      <c r="G26" s="17">
        <v>3000</v>
      </c>
      <c r="H26" s="17">
        <v>3500</v>
      </c>
      <c r="I26" s="17">
        <v>3500</v>
      </c>
      <c r="J26" s="17">
        <v>3500</v>
      </c>
    </row>
    <row r="27" spans="1:10" ht="14.25" x14ac:dyDescent="0.2">
      <c r="A27" s="14">
        <v>221004</v>
      </c>
      <c r="B27" s="15" t="s">
        <v>34</v>
      </c>
      <c r="C27" s="16"/>
      <c r="D27" s="17">
        <v>16205</v>
      </c>
      <c r="E27" s="17">
        <v>12685</v>
      </c>
      <c r="F27" s="17">
        <v>12640</v>
      </c>
      <c r="G27" s="17">
        <v>4000</v>
      </c>
      <c r="H27" s="17">
        <v>4000</v>
      </c>
      <c r="I27" s="17">
        <v>4500</v>
      </c>
      <c r="J27" s="17">
        <v>4500</v>
      </c>
    </row>
    <row r="28" spans="1:10" ht="14.25" x14ac:dyDescent="0.2">
      <c r="A28" s="14">
        <v>222003</v>
      </c>
      <c r="B28" s="15" t="s">
        <v>35</v>
      </c>
      <c r="C28" s="16"/>
      <c r="D28" s="17">
        <v>111</v>
      </c>
      <c r="E28" s="17">
        <v>707</v>
      </c>
      <c r="F28" s="17">
        <v>85</v>
      </c>
      <c r="G28" s="17">
        <v>100</v>
      </c>
      <c r="H28" s="17">
        <v>100</v>
      </c>
      <c r="I28" s="17">
        <v>100</v>
      </c>
      <c r="J28" s="17">
        <v>100</v>
      </c>
    </row>
    <row r="29" spans="1:10" ht="14.25" x14ac:dyDescent="0.2">
      <c r="A29" s="14">
        <v>223001</v>
      </c>
      <c r="B29" s="15" t="s">
        <v>36</v>
      </c>
      <c r="C29" s="19"/>
      <c r="D29" s="17">
        <v>88118</v>
      </c>
      <c r="E29" s="17">
        <v>91944</v>
      </c>
      <c r="F29" s="17">
        <v>111830</v>
      </c>
      <c r="G29" s="17">
        <v>110000</v>
      </c>
      <c r="H29" s="17">
        <v>112000</v>
      </c>
      <c r="I29" s="17">
        <v>115000</v>
      </c>
      <c r="J29" s="17">
        <v>118000</v>
      </c>
    </row>
    <row r="30" spans="1:10" ht="14.25" x14ac:dyDescent="0.2">
      <c r="A30" s="14">
        <v>223001</v>
      </c>
      <c r="B30" s="15" t="s">
        <v>37</v>
      </c>
      <c r="C30" s="19"/>
      <c r="D30" s="17">
        <v>1362</v>
      </c>
      <c r="E30" s="17">
        <v>3648</v>
      </c>
      <c r="F30" s="17">
        <v>2665</v>
      </c>
      <c r="G30" s="17">
        <v>3000</v>
      </c>
      <c r="H30" s="17">
        <v>3200</v>
      </c>
      <c r="I30" s="17">
        <v>3300</v>
      </c>
      <c r="J30" s="17">
        <v>3400</v>
      </c>
    </row>
    <row r="31" spans="1:10" ht="14.25" x14ac:dyDescent="0.2">
      <c r="A31" s="14">
        <v>223001</v>
      </c>
      <c r="B31" s="15" t="s">
        <v>38</v>
      </c>
      <c r="C31" s="16"/>
      <c r="D31" s="17">
        <v>972</v>
      </c>
      <c r="E31" s="17">
        <v>1077</v>
      </c>
      <c r="F31" s="17">
        <v>628</v>
      </c>
      <c r="G31" s="17">
        <v>100</v>
      </c>
      <c r="H31" s="17"/>
      <c r="I31" s="17"/>
      <c r="J31" s="17"/>
    </row>
    <row r="32" spans="1:10" ht="14.25" x14ac:dyDescent="0.2">
      <c r="A32" s="14">
        <v>223001</v>
      </c>
      <c r="B32" s="15" t="s">
        <v>39</v>
      </c>
      <c r="C32" s="16"/>
      <c r="D32" s="17">
        <v>16720</v>
      </c>
      <c r="E32" s="17">
        <v>17052</v>
      </c>
      <c r="F32" s="17">
        <v>13730</v>
      </c>
      <c r="G32" s="17">
        <v>15000</v>
      </c>
      <c r="H32" s="17">
        <v>15000</v>
      </c>
      <c r="I32" s="17">
        <v>15000</v>
      </c>
      <c r="J32" s="17">
        <v>15000</v>
      </c>
    </row>
    <row r="33" spans="1:10" ht="14.25" x14ac:dyDescent="0.2">
      <c r="A33" s="22"/>
      <c r="B33" s="23"/>
      <c r="C33" s="24"/>
      <c r="D33" s="25"/>
      <c r="E33" s="25"/>
      <c r="F33" s="25"/>
      <c r="G33" s="25"/>
      <c r="H33" s="25"/>
      <c r="I33" s="25"/>
      <c r="J33" s="25"/>
    </row>
    <row r="34" spans="1:10" ht="14.25" x14ac:dyDescent="0.2">
      <c r="A34" s="22"/>
      <c r="B34" s="23"/>
      <c r="C34" s="24"/>
      <c r="D34" s="25"/>
      <c r="E34" s="25"/>
      <c r="F34" s="25"/>
      <c r="G34" s="25"/>
      <c r="H34" s="25"/>
      <c r="I34" s="25"/>
      <c r="J34" s="25"/>
    </row>
    <row r="35" spans="1:10" ht="14.25" x14ac:dyDescent="0.2">
      <c r="A35" s="22"/>
      <c r="B35" s="23"/>
      <c r="C35" s="24"/>
      <c r="D35" s="25"/>
      <c r="E35" s="25"/>
      <c r="F35" s="25"/>
      <c r="G35" s="25"/>
      <c r="H35" s="25"/>
      <c r="I35" s="25"/>
      <c r="J35" s="25"/>
    </row>
    <row r="36" spans="1:10" ht="14.25" x14ac:dyDescent="0.2">
      <c r="A36" s="22"/>
      <c r="B36" s="23"/>
      <c r="C36" s="24"/>
      <c r="D36" s="25"/>
      <c r="E36" s="25"/>
      <c r="F36" s="25"/>
      <c r="G36" s="25"/>
      <c r="H36" s="25"/>
      <c r="I36" s="25"/>
      <c r="J36" s="25"/>
    </row>
    <row r="37" spans="1:10" ht="14.25" x14ac:dyDescent="0.2">
      <c r="A37" s="14"/>
      <c r="B37" s="15"/>
      <c r="C37" s="9"/>
      <c r="D37" s="26" t="s">
        <v>3</v>
      </c>
      <c r="E37" s="26" t="s">
        <v>4</v>
      </c>
      <c r="F37" s="11" t="s">
        <v>5</v>
      </c>
      <c r="G37" s="11" t="s">
        <v>6</v>
      </c>
      <c r="H37" s="11" t="s">
        <v>7</v>
      </c>
      <c r="I37" s="11" t="s">
        <v>8</v>
      </c>
      <c r="J37" s="11" t="s">
        <v>513</v>
      </c>
    </row>
    <row r="38" spans="1:10" ht="14.25" x14ac:dyDescent="0.2">
      <c r="A38" s="14"/>
      <c r="B38" s="15"/>
      <c r="C38" s="13"/>
      <c r="D38" s="13" t="s">
        <v>11</v>
      </c>
      <c r="E38" s="13" t="s">
        <v>11</v>
      </c>
      <c r="F38" s="609" t="s">
        <v>11</v>
      </c>
      <c r="G38" s="609" t="s">
        <v>40</v>
      </c>
      <c r="H38" s="609" t="s">
        <v>13</v>
      </c>
      <c r="I38" s="609" t="s">
        <v>13</v>
      </c>
      <c r="J38" s="609" t="s">
        <v>13</v>
      </c>
    </row>
    <row r="39" spans="1:10" ht="14.25" x14ac:dyDescent="0.2">
      <c r="A39" s="14">
        <v>223001</v>
      </c>
      <c r="B39" s="15" t="s">
        <v>41</v>
      </c>
      <c r="C39" s="16"/>
      <c r="D39" s="17">
        <v>1643</v>
      </c>
      <c r="E39" s="17">
        <v>1345</v>
      </c>
      <c r="F39" s="17">
        <v>1344</v>
      </c>
      <c r="G39" s="17">
        <v>1000</v>
      </c>
      <c r="H39" s="17">
        <v>1200</v>
      </c>
      <c r="I39" s="17">
        <v>1250</v>
      </c>
      <c r="J39" s="17">
        <v>1300</v>
      </c>
    </row>
    <row r="40" spans="1:10" ht="14.25" x14ac:dyDescent="0.2">
      <c r="A40" s="14">
        <v>223001</v>
      </c>
      <c r="B40" s="15" t="s">
        <v>42</v>
      </c>
      <c r="C40" s="16"/>
      <c r="D40" s="17">
        <v>5839</v>
      </c>
      <c r="E40" s="17">
        <v>4135</v>
      </c>
      <c r="F40" s="17">
        <v>10121</v>
      </c>
      <c r="G40" s="17">
        <v>24000</v>
      </c>
      <c r="H40" s="17">
        <v>25000</v>
      </c>
      <c r="I40" s="17">
        <v>25000</v>
      </c>
      <c r="J40" s="17">
        <v>25000</v>
      </c>
    </row>
    <row r="41" spans="1:10" ht="14.25" x14ac:dyDescent="0.2">
      <c r="A41" s="14">
        <v>223001</v>
      </c>
      <c r="B41" s="15" t="s">
        <v>43</v>
      </c>
      <c r="C41" s="16"/>
      <c r="D41" s="17">
        <v>150</v>
      </c>
      <c r="E41" s="17">
        <v>60</v>
      </c>
      <c r="F41" s="17">
        <v>150</v>
      </c>
      <c r="G41" s="17">
        <v>200</v>
      </c>
      <c r="H41" s="17">
        <v>200</v>
      </c>
      <c r="I41" s="17">
        <v>200</v>
      </c>
      <c r="J41" s="17">
        <v>200</v>
      </c>
    </row>
    <row r="42" spans="1:10" ht="14.25" x14ac:dyDescent="0.2">
      <c r="A42" s="14">
        <v>223001</v>
      </c>
      <c r="B42" s="15" t="s">
        <v>44</v>
      </c>
      <c r="C42" s="16"/>
      <c r="D42" s="17">
        <v>2549</v>
      </c>
      <c r="E42" s="17">
        <v>544</v>
      </c>
      <c r="F42" s="17">
        <v>2979</v>
      </c>
      <c r="G42" s="17">
        <v>5000</v>
      </c>
      <c r="H42" s="17">
        <v>3000</v>
      </c>
      <c r="I42" s="17">
        <v>3000</v>
      </c>
      <c r="J42" s="17">
        <v>3000</v>
      </c>
    </row>
    <row r="43" spans="1:10" ht="14.25" x14ac:dyDescent="0.2">
      <c r="A43" s="14">
        <v>223001</v>
      </c>
      <c r="B43" s="15" t="s">
        <v>45</v>
      </c>
      <c r="C43" s="16"/>
      <c r="D43" s="17">
        <v>4811</v>
      </c>
      <c r="E43" s="17">
        <v>2588</v>
      </c>
      <c r="F43" s="17">
        <v>1889</v>
      </c>
      <c r="G43" s="17">
        <v>5000</v>
      </c>
      <c r="H43" s="17">
        <v>5000</v>
      </c>
      <c r="I43" s="17">
        <v>5000</v>
      </c>
      <c r="J43" s="17">
        <v>5000</v>
      </c>
    </row>
    <row r="44" spans="1:10" ht="14.25" x14ac:dyDescent="0.2">
      <c r="A44" s="14">
        <v>223003</v>
      </c>
      <c r="B44" s="15" t="s">
        <v>46</v>
      </c>
      <c r="C44" s="16"/>
      <c r="D44" s="17">
        <v>12429</v>
      </c>
      <c r="E44" s="17">
        <v>11128</v>
      </c>
      <c r="F44" s="17">
        <v>11803</v>
      </c>
      <c r="G44" s="17">
        <v>13000</v>
      </c>
      <c r="H44" s="17">
        <v>13000</v>
      </c>
      <c r="I44" s="17">
        <v>13000</v>
      </c>
      <c r="J44" s="17">
        <v>13000</v>
      </c>
    </row>
    <row r="45" spans="1:10" ht="14.25" x14ac:dyDescent="0.2">
      <c r="A45" s="15">
        <v>242</v>
      </c>
      <c r="B45" s="15" t="s">
        <v>47</v>
      </c>
      <c r="C45" s="16"/>
      <c r="D45" s="17">
        <v>13611</v>
      </c>
      <c r="E45" s="17">
        <v>10590</v>
      </c>
      <c r="F45" s="17">
        <v>27729</v>
      </c>
      <c r="G45" s="17">
        <v>24160</v>
      </c>
      <c r="H45" s="17">
        <v>25000</v>
      </c>
      <c r="I45" s="17">
        <v>25000</v>
      </c>
      <c r="J45" s="17">
        <v>25000</v>
      </c>
    </row>
    <row r="46" spans="1:10" ht="14.25" x14ac:dyDescent="0.2">
      <c r="A46" s="15">
        <v>292</v>
      </c>
      <c r="B46" s="15" t="s">
        <v>48</v>
      </c>
      <c r="C46" s="16"/>
      <c r="D46" s="17">
        <v>4790</v>
      </c>
      <c r="E46" s="17">
        <v>4573</v>
      </c>
      <c r="F46" s="17">
        <v>5856</v>
      </c>
      <c r="G46" s="17">
        <v>3000</v>
      </c>
      <c r="H46" s="17">
        <v>3000</v>
      </c>
      <c r="I46" s="17">
        <v>3000</v>
      </c>
      <c r="J46" s="17">
        <v>3000</v>
      </c>
    </row>
    <row r="47" spans="1:10" ht="15.75" x14ac:dyDescent="0.25">
      <c r="A47" s="15"/>
      <c r="B47" s="8" t="s">
        <v>49</v>
      </c>
      <c r="C47" s="20"/>
      <c r="D47" s="20">
        <f>SUM(D19:D46)</f>
        <v>468917</v>
      </c>
      <c r="E47" s="20">
        <f>SUM(E19:E46)</f>
        <v>455808</v>
      </c>
      <c r="F47" s="20">
        <f>SUM(F19:F46)</f>
        <v>501809</v>
      </c>
      <c r="G47" s="20">
        <f>SUM(G19:G46)</f>
        <v>495560</v>
      </c>
      <c r="H47" s="20">
        <f>SUM(H19:H46)</f>
        <v>495680</v>
      </c>
      <c r="I47" s="20">
        <f>SUM(I19:I46)</f>
        <v>500410</v>
      </c>
      <c r="J47" s="20">
        <f>SUM(J19:J46)</f>
        <v>501620</v>
      </c>
    </row>
    <row r="48" spans="1:10" ht="15.75" x14ac:dyDescent="0.25">
      <c r="A48" s="15"/>
      <c r="B48" s="8"/>
      <c r="C48" s="20"/>
      <c r="D48" s="20"/>
      <c r="E48" s="20"/>
      <c r="F48" s="20"/>
      <c r="G48" s="20"/>
      <c r="H48" s="20"/>
      <c r="I48" s="20"/>
      <c r="J48" s="20"/>
    </row>
    <row r="49" spans="1:10" ht="15.75" x14ac:dyDescent="0.25">
      <c r="A49" s="21" t="s">
        <v>9</v>
      </c>
      <c r="B49" s="8" t="s">
        <v>50</v>
      </c>
      <c r="C49" s="9"/>
      <c r="D49" s="10">
        <v>1000</v>
      </c>
      <c r="E49" s="10">
        <v>750</v>
      </c>
      <c r="F49" s="10">
        <v>300</v>
      </c>
      <c r="G49" s="10">
        <v>3500</v>
      </c>
      <c r="H49" s="10">
        <v>1000</v>
      </c>
      <c r="I49" s="10">
        <v>1000</v>
      </c>
      <c r="J49" s="10">
        <v>1000</v>
      </c>
    </row>
    <row r="50" spans="1:10" ht="15" x14ac:dyDescent="0.25">
      <c r="A50" s="21"/>
      <c r="B50" s="15"/>
      <c r="C50" s="16"/>
      <c r="D50" s="10"/>
      <c r="E50" s="10"/>
      <c r="F50" s="10"/>
      <c r="G50" s="10"/>
      <c r="H50" s="10"/>
      <c r="I50" s="10"/>
      <c r="J50" s="10"/>
    </row>
    <row r="51" spans="1:10" ht="15.75" x14ac:dyDescent="0.25">
      <c r="A51" s="21" t="s">
        <v>9</v>
      </c>
      <c r="B51" s="8" t="s">
        <v>51</v>
      </c>
      <c r="C51" s="16"/>
      <c r="D51" s="10"/>
      <c r="E51" s="10"/>
      <c r="F51" s="10"/>
      <c r="G51" s="10"/>
      <c r="H51" s="10"/>
      <c r="I51" s="10"/>
      <c r="J51" s="10"/>
    </row>
    <row r="52" spans="1:10" ht="14.25" x14ac:dyDescent="0.2">
      <c r="A52" s="14">
        <v>312</v>
      </c>
      <c r="B52" s="15" t="s">
        <v>52</v>
      </c>
      <c r="C52" s="16"/>
      <c r="D52" s="17">
        <v>13905</v>
      </c>
      <c r="E52" s="17">
        <v>0</v>
      </c>
      <c r="F52" s="10"/>
      <c r="G52" s="10"/>
      <c r="H52" s="10"/>
      <c r="I52" s="10"/>
      <c r="J52" s="10"/>
    </row>
    <row r="53" spans="1:10" ht="14.25" x14ac:dyDescent="0.2">
      <c r="A53" s="14">
        <v>312001</v>
      </c>
      <c r="B53" s="15" t="s">
        <v>53</v>
      </c>
      <c r="C53" s="19"/>
      <c r="D53" s="17">
        <v>1734</v>
      </c>
      <c r="E53" s="17">
        <v>480</v>
      </c>
      <c r="F53" s="17">
        <v>548</v>
      </c>
      <c r="G53" s="17">
        <v>520</v>
      </c>
      <c r="H53" s="17">
        <v>470</v>
      </c>
      <c r="I53" s="17">
        <v>600</v>
      </c>
      <c r="J53" s="17">
        <v>600</v>
      </c>
    </row>
    <row r="54" spans="1:10" ht="14.25" x14ac:dyDescent="0.2">
      <c r="A54" s="14">
        <v>312001</v>
      </c>
      <c r="B54" s="15" t="s">
        <v>54</v>
      </c>
      <c r="C54" s="19"/>
      <c r="D54" s="17">
        <v>69</v>
      </c>
      <c r="E54" s="17">
        <v>188</v>
      </c>
      <c r="F54" s="17">
        <v>165</v>
      </c>
      <c r="G54" s="17">
        <v>100</v>
      </c>
      <c r="H54" s="17">
        <v>100</v>
      </c>
      <c r="I54" s="17">
        <v>100</v>
      </c>
      <c r="J54" s="17">
        <v>100</v>
      </c>
    </row>
    <row r="55" spans="1:10" ht="14.25" x14ac:dyDescent="0.2">
      <c r="A55" s="14">
        <v>312001</v>
      </c>
      <c r="B55" s="15" t="s">
        <v>55</v>
      </c>
      <c r="C55" s="16"/>
      <c r="D55" s="17">
        <v>781</v>
      </c>
      <c r="E55" s="17">
        <v>317</v>
      </c>
      <c r="F55" s="17">
        <v>1508</v>
      </c>
      <c r="G55" s="17">
        <v>4260</v>
      </c>
      <c r="H55" s="17"/>
      <c r="I55" s="17"/>
      <c r="J55" s="17"/>
    </row>
    <row r="56" spans="1:10" ht="14.25" x14ac:dyDescent="0.2">
      <c r="A56" s="14">
        <v>312001</v>
      </c>
      <c r="B56" s="15" t="s">
        <v>56</v>
      </c>
      <c r="C56" s="16"/>
      <c r="D56" s="17">
        <v>4425</v>
      </c>
      <c r="E56" s="17">
        <v>1795</v>
      </c>
      <c r="F56" s="17">
        <v>8545</v>
      </c>
      <c r="G56" s="17">
        <v>24140</v>
      </c>
      <c r="H56" s="17"/>
      <c r="I56" s="17"/>
      <c r="J56" s="17"/>
    </row>
    <row r="57" spans="1:10" ht="15.75" x14ac:dyDescent="0.25">
      <c r="A57" s="14">
        <v>312012</v>
      </c>
      <c r="B57" s="8" t="s">
        <v>57</v>
      </c>
      <c r="C57" s="16"/>
      <c r="D57" s="17">
        <v>8172</v>
      </c>
      <c r="E57" s="17">
        <v>0</v>
      </c>
      <c r="F57" s="17">
        <v>0</v>
      </c>
      <c r="G57" s="17">
        <v>1200</v>
      </c>
      <c r="H57" s="17"/>
      <c r="I57" s="17"/>
      <c r="J57" s="17"/>
    </row>
    <row r="58" spans="1:10" ht="14.25" x14ac:dyDescent="0.2">
      <c r="A58" s="14">
        <v>312012</v>
      </c>
      <c r="B58" s="15" t="s">
        <v>58</v>
      </c>
      <c r="C58" s="16"/>
      <c r="D58" s="17">
        <v>2191</v>
      </c>
      <c r="E58" s="17">
        <v>2203</v>
      </c>
      <c r="F58" s="17">
        <v>2234</v>
      </c>
      <c r="G58" s="17">
        <v>2250</v>
      </c>
      <c r="H58" s="17">
        <v>2270</v>
      </c>
      <c r="I58" s="17">
        <v>2300</v>
      </c>
      <c r="J58" s="17">
        <v>2330</v>
      </c>
    </row>
    <row r="59" spans="1:10" ht="14.25" x14ac:dyDescent="0.2">
      <c r="A59" s="14">
        <v>312012</v>
      </c>
      <c r="B59" s="15" t="s">
        <v>59</v>
      </c>
      <c r="C59" s="16"/>
      <c r="D59" s="17">
        <v>2816</v>
      </c>
      <c r="E59" s="17">
        <v>2869</v>
      </c>
      <c r="F59" s="17">
        <v>2933</v>
      </c>
      <c r="G59" s="17">
        <v>3000</v>
      </c>
      <c r="H59" s="17">
        <v>3070</v>
      </c>
      <c r="I59" s="17">
        <v>3100</v>
      </c>
      <c r="J59" s="17">
        <v>3130</v>
      </c>
    </row>
    <row r="60" spans="1:10" ht="14.25" x14ac:dyDescent="0.2">
      <c r="A60" s="14">
        <v>312012</v>
      </c>
      <c r="B60" s="15" t="s">
        <v>539</v>
      </c>
      <c r="C60" s="16"/>
      <c r="D60" s="17"/>
      <c r="E60" s="17"/>
      <c r="F60" s="17"/>
      <c r="G60" s="17">
        <v>75</v>
      </c>
      <c r="H60" s="17">
        <v>76</v>
      </c>
      <c r="I60" s="17">
        <v>81</v>
      </c>
      <c r="J60" s="17">
        <v>91</v>
      </c>
    </row>
    <row r="61" spans="1:10" ht="14.25" x14ac:dyDescent="0.2">
      <c r="A61" s="14">
        <v>312012</v>
      </c>
      <c r="B61" s="15" t="s">
        <v>60</v>
      </c>
      <c r="C61" s="19"/>
      <c r="D61" s="17">
        <v>665</v>
      </c>
      <c r="E61" s="17">
        <v>681</v>
      </c>
      <c r="F61" s="17">
        <v>691</v>
      </c>
      <c r="G61" s="17">
        <v>700</v>
      </c>
      <c r="H61" s="17">
        <v>720</v>
      </c>
      <c r="I61" s="17">
        <v>730</v>
      </c>
      <c r="J61" s="17">
        <v>750</v>
      </c>
    </row>
    <row r="62" spans="1:10" ht="14.25" x14ac:dyDescent="0.2">
      <c r="A62" s="14">
        <v>312012</v>
      </c>
      <c r="B62" s="15" t="s">
        <v>61</v>
      </c>
      <c r="C62" s="19"/>
      <c r="D62" s="17">
        <v>2240</v>
      </c>
      <c r="E62" s="17">
        <v>6021</v>
      </c>
      <c r="F62" s="17">
        <v>1280</v>
      </c>
      <c r="G62" s="17">
        <v>1740</v>
      </c>
      <c r="H62" s="17">
        <v>1500</v>
      </c>
      <c r="I62" s="17">
        <v>1500</v>
      </c>
      <c r="J62" s="17">
        <v>3000</v>
      </c>
    </row>
    <row r="63" spans="1:10" ht="14.25" x14ac:dyDescent="0.2">
      <c r="A63" s="14">
        <v>312012</v>
      </c>
      <c r="B63" s="15" t="s">
        <v>62</v>
      </c>
      <c r="C63" s="16"/>
      <c r="D63" s="17">
        <v>187</v>
      </c>
      <c r="E63" s="17">
        <v>187</v>
      </c>
      <c r="F63" s="17">
        <v>187</v>
      </c>
      <c r="G63" s="17">
        <v>187</v>
      </c>
      <c r="H63" s="17">
        <v>187</v>
      </c>
      <c r="I63" s="17">
        <v>187</v>
      </c>
      <c r="J63" s="17">
        <v>157</v>
      </c>
    </row>
    <row r="64" spans="1:10" ht="15.75" x14ac:dyDescent="0.25">
      <c r="A64" s="15"/>
      <c r="B64" s="8" t="s">
        <v>63</v>
      </c>
      <c r="C64" s="20"/>
      <c r="D64" s="20">
        <f>SUM(D52:D63)</f>
        <v>37185</v>
      </c>
      <c r="E64" s="20">
        <f>SUM(E52:E63)</f>
        <v>14741</v>
      </c>
      <c r="F64" s="20">
        <f>SUM(F52:F63)</f>
        <v>18091</v>
      </c>
      <c r="G64" s="20">
        <f>SUM(G52:G63)</f>
        <v>38172</v>
      </c>
      <c r="H64" s="20">
        <f>SUM(H53:H63)</f>
        <v>8393</v>
      </c>
      <c r="I64" s="20">
        <f>SUM(I53:I63)</f>
        <v>8598</v>
      </c>
      <c r="J64" s="20">
        <f>SUM(J53:J63)</f>
        <v>10158</v>
      </c>
    </row>
    <row r="65" spans="1:10" ht="15.75" x14ac:dyDescent="0.25">
      <c r="A65" s="8"/>
      <c r="B65" s="27" t="s">
        <v>64</v>
      </c>
      <c r="C65" s="28"/>
      <c r="D65" s="28">
        <f>SUM(D16+D47+D49+D64)</f>
        <v>3965203</v>
      </c>
      <c r="E65" s="28">
        <f>SUM(E16+E47+E49+E64)</f>
        <v>4059175</v>
      </c>
      <c r="F65" s="28">
        <f>SUM(F16+F47+F49+F64)</f>
        <v>4179680</v>
      </c>
      <c r="G65" s="28">
        <f>SUM(G16+G47+G49+G64)</f>
        <v>4107316</v>
      </c>
      <c r="H65" s="28">
        <f>SUM(H16+H47+H49+H64)</f>
        <v>4206595</v>
      </c>
      <c r="I65" s="28">
        <f>SUM(I16+I47+I49+I64)</f>
        <v>4222710</v>
      </c>
      <c r="J65" s="28">
        <f>SUM(J16+J47+J49+J64)</f>
        <v>4245090</v>
      </c>
    </row>
    <row r="66" spans="1:10" x14ac:dyDescent="0.2">
      <c r="A66" s="29"/>
      <c r="B66" s="29"/>
      <c r="C66" s="17"/>
      <c r="D66" s="30"/>
      <c r="E66" s="30"/>
      <c r="F66" s="30"/>
      <c r="G66" s="30"/>
      <c r="H66" s="30"/>
      <c r="I66" s="30"/>
      <c r="J66" s="30"/>
    </row>
    <row r="67" spans="1:10" ht="15.75" x14ac:dyDescent="0.25">
      <c r="A67" s="31"/>
      <c r="B67" s="8" t="s">
        <v>65</v>
      </c>
      <c r="C67" s="32"/>
      <c r="D67" s="33"/>
      <c r="E67" s="33"/>
      <c r="F67" s="33"/>
      <c r="G67" s="28"/>
      <c r="H67" s="28"/>
      <c r="I67" s="28"/>
      <c r="J67" s="28"/>
    </row>
    <row r="68" spans="1:10" ht="14.25" x14ac:dyDescent="0.2">
      <c r="A68" s="15">
        <v>312012</v>
      </c>
      <c r="B68" s="15" t="s">
        <v>66</v>
      </c>
      <c r="C68" s="10"/>
      <c r="D68" s="12"/>
      <c r="E68" s="12"/>
      <c r="F68" s="12"/>
      <c r="G68" s="621">
        <v>115200</v>
      </c>
      <c r="H68" s="19">
        <v>115200</v>
      </c>
      <c r="I68" s="19">
        <v>115200</v>
      </c>
      <c r="J68" s="19">
        <v>115200</v>
      </c>
    </row>
    <row r="69" spans="1:10" ht="14.25" x14ac:dyDescent="0.2">
      <c r="A69" s="15">
        <v>223001</v>
      </c>
      <c r="B69" s="15" t="s">
        <v>67</v>
      </c>
      <c r="C69" s="32"/>
      <c r="D69" s="33"/>
      <c r="E69" s="33"/>
      <c r="F69" s="33"/>
      <c r="G69" s="621">
        <v>138500</v>
      </c>
      <c r="H69" s="19">
        <v>164800</v>
      </c>
      <c r="I69" s="19">
        <v>164800</v>
      </c>
      <c r="J69" s="19">
        <v>164800</v>
      </c>
    </row>
    <row r="70" spans="1:10" ht="15" x14ac:dyDescent="0.25">
      <c r="A70" s="31"/>
      <c r="B70" s="31" t="s">
        <v>68</v>
      </c>
      <c r="C70" s="32"/>
      <c r="D70" s="33"/>
      <c r="E70" s="33"/>
      <c r="F70" s="33"/>
      <c r="G70" s="622">
        <f>SUM(G68:G69)</f>
        <v>253700</v>
      </c>
      <c r="H70" s="28">
        <f>SUM(H68:H69)</f>
        <v>280000</v>
      </c>
      <c r="I70" s="28">
        <f>SUM(I68:I69)</f>
        <v>280000</v>
      </c>
      <c r="J70" s="28">
        <f>SUM(J68:J69)</f>
        <v>280000</v>
      </c>
    </row>
    <row r="71" spans="1:10" ht="15" x14ac:dyDescent="0.25">
      <c r="A71" s="34"/>
      <c r="B71" s="34"/>
      <c r="C71" s="35"/>
      <c r="D71" s="36"/>
      <c r="E71" s="36"/>
      <c r="F71" s="36"/>
      <c r="G71" s="37"/>
      <c r="H71" s="37"/>
      <c r="I71" s="37"/>
      <c r="J71" s="37"/>
    </row>
    <row r="72" spans="1:10" ht="14.25" x14ac:dyDescent="0.2">
      <c r="A72" s="23"/>
      <c r="B72" s="23"/>
      <c r="C72" s="38"/>
      <c r="D72" s="39"/>
      <c r="E72" s="39"/>
      <c r="F72" s="40"/>
      <c r="G72" s="40"/>
      <c r="H72" s="40"/>
      <c r="I72" s="40"/>
      <c r="J72" s="40"/>
    </row>
    <row r="73" spans="1:10" ht="14.25" x14ac:dyDescent="0.2">
      <c r="A73" s="15"/>
      <c r="B73" s="15"/>
      <c r="C73" s="9"/>
      <c r="D73" s="26" t="s">
        <v>3</v>
      </c>
      <c r="E73" s="26" t="s">
        <v>4</v>
      </c>
      <c r="F73" s="11" t="s">
        <v>5</v>
      </c>
      <c r="G73" s="11" t="s">
        <v>6</v>
      </c>
      <c r="H73" s="11" t="s">
        <v>7</v>
      </c>
      <c r="I73" s="11" t="s">
        <v>8</v>
      </c>
      <c r="J73" s="11" t="s">
        <v>513</v>
      </c>
    </row>
    <row r="74" spans="1:10" ht="15.75" x14ac:dyDescent="0.25">
      <c r="A74" s="14"/>
      <c r="B74" s="8" t="s">
        <v>69</v>
      </c>
      <c r="C74" s="13"/>
      <c r="D74" s="13" t="s">
        <v>11</v>
      </c>
      <c r="E74" s="13" t="s">
        <v>11</v>
      </c>
      <c r="F74" s="609" t="s">
        <v>11</v>
      </c>
      <c r="G74" s="609" t="s">
        <v>40</v>
      </c>
      <c r="H74" s="609" t="s">
        <v>13</v>
      </c>
      <c r="I74" s="609" t="s">
        <v>13</v>
      </c>
      <c r="J74" s="609" t="s">
        <v>13</v>
      </c>
    </row>
    <row r="75" spans="1:10" ht="15" x14ac:dyDescent="0.2">
      <c r="A75" s="14">
        <v>312012</v>
      </c>
      <c r="B75" s="41" t="s">
        <v>70</v>
      </c>
      <c r="C75" s="13"/>
      <c r="D75" s="17">
        <v>8403</v>
      </c>
      <c r="E75" s="17">
        <v>0</v>
      </c>
      <c r="F75" s="13"/>
      <c r="G75" s="13"/>
      <c r="H75" s="13"/>
      <c r="I75" s="13"/>
      <c r="J75" s="13"/>
    </row>
    <row r="76" spans="1:10" ht="14.25" x14ac:dyDescent="0.2">
      <c r="A76" s="14"/>
      <c r="B76" s="15" t="s">
        <v>534</v>
      </c>
      <c r="C76" s="16"/>
      <c r="D76" s="17">
        <v>311964</v>
      </c>
      <c r="E76" s="17">
        <v>332110</v>
      </c>
      <c r="F76" s="17">
        <v>350287</v>
      </c>
      <c r="G76" s="17">
        <v>367677</v>
      </c>
      <c r="H76" s="17">
        <v>393000</v>
      </c>
      <c r="I76" s="17">
        <v>406000</v>
      </c>
      <c r="J76" s="17">
        <v>419000</v>
      </c>
    </row>
    <row r="77" spans="1:10" ht="14.25" x14ac:dyDescent="0.2">
      <c r="A77" s="15"/>
      <c r="B77" s="15" t="s">
        <v>71</v>
      </c>
      <c r="C77" s="16"/>
      <c r="D77" s="17">
        <v>12359</v>
      </c>
      <c r="E77" s="17">
        <v>12961</v>
      </c>
      <c r="F77" s="17">
        <v>19397</v>
      </c>
      <c r="G77" s="17">
        <v>20905</v>
      </c>
      <c r="H77" s="17">
        <v>22220</v>
      </c>
      <c r="I77" s="17">
        <v>21650</v>
      </c>
      <c r="J77" s="17">
        <v>21650</v>
      </c>
    </row>
    <row r="78" spans="1:10" ht="14.25" x14ac:dyDescent="0.2">
      <c r="A78" s="15">
        <v>223001</v>
      </c>
      <c r="B78" s="15" t="s">
        <v>72</v>
      </c>
      <c r="C78" s="16"/>
      <c r="D78" s="17">
        <v>11674</v>
      </c>
      <c r="E78" s="17">
        <v>11899</v>
      </c>
      <c r="F78" s="17">
        <v>14302</v>
      </c>
      <c r="G78" s="17">
        <v>11918</v>
      </c>
      <c r="H78" s="17">
        <v>12430</v>
      </c>
      <c r="I78" s="17">
        <v>13100</v>
      </c>
      <c r="J78" s="17">
        <v>13100</v>
      </c>
    </row>
    <row r="79" spans="1:10" ht="14.25" x14ac:dyDescent="0.2">
      <c r="A79" s="15"/>
      <c r="B79" s="15" t="s">
        <v>73</v>
      </c>
      <c r="C79" s="16"/>
      <c r="D79" s="17">
        <v>3090</v>
      </c>
      <c r="E79" s="17">
        <v>3034</v>
      </c>
      <c r="F79" s="17">
        <v>2702</v>
      </c>
      <c r="G79" s="17">
        <v>4371</v>
      </c>
      <c r="H79" s="17">
        <v>6900</v>
      </c>
      <c r="I79" s="17">
        <v>7500</v>
      </c>
      <c r="J79" s="17">
        <v>7500</v>
      </c>
    </row>
    <row r="80" spans="1:10" ht="15.75" x14ac:dyDescent="0.25">
      <c r="A80" s="8"/>
      <c r="B80" s="27" t="s">
        <v>74</v>
      </c>
      <c r="C80" s="28"/>
      <c r="D80" s="32">
        <f>SUM(D75:D79)</f>
        <v>347490</v>
      </c>
      <c r="E80" s="32">
        <f>SUM(E75:E79)</f>
        <v>360004</v>
      </c>
      <c r="F80" s="28">
        <f>SUM(F75:F79)</f>
        <v>386688</v>
      </c>
      <c r="G80" s="28">
        <f>SUM(G76:G79)</f>
        <v>404871</v>
      </c>
      <c r="H80" s="28">
        <f>SUM(H76:H79)</f>
        <v>434550</v>
      </c>
      <c r="I80" s="28">
        <f>SUM(I76:I79)</f>
        <v>448250</v>
      </c>
      <c r="J80" s="28">
        <f>SUM(J76:J79)</f>
        <v>461250</v>
      </c>
    </row>
    <row r="81" spans="1:10" ht="15.75" x14ac:dyDescent="0.25">
      <c r="A81" s="8"/>
      <c r="B81" s="8"/>
      <c r="C81" s="20"/>
      <c r="D81" s="10"/>
      <c r="E81" s="10"/>
      <c r="F81" s="20"/>
      <c r="G81" s="20"/>
      <c r="H81" s="20"/>
      <c r="I81" s="20"/>
      <c r="J81" s="20"/>
    </row>
    <row r="82" spans="1:10" ht="15.75" x14ac:dyDescent="0.25">
      <c r="A82" s="15"/>
      <c r="B82" s="42" t="s">
        <v>75</v>
      </c>
      <c r="C82" s="43"/>
      <c r="D82" s="43">
        <f>SUM(D65+D80)</f>
        <v>4312693</v>
      </c>
      <c r="E82" s="43">
        <f>SUM(E65+E80)</f>
        <v>4419179</v>
      </c>
      <c r="F82" s="43">
        <f>SUM(F76:F81)</f>
        <v>773376</v>
      </c>
      <c r="G82" s="43">
        <f>SUM(G65+G70+G80)</f>
        <v>4765887</v>
      </c>
      <c r="H82" s="43">
        <f>SUM(H65+H70+H80)</f>
        <v>4921145</v>
      </c>
      <c r="I82" s="43">
        <f>SUM(I65+I70+I80)</f>
        <v>4950960</v>
      </c>
      <c r="J82" s="43">
        <f>SUM(J65+J70+J80)</f>
        <v>4986340</v>
      </c>
    </row>
    <row r="83" spans="1:10" ht="14.25" x14ac:dyDescent="0.2">
      <c r="A83" s="15"/>
      <c r="B83" s="15"/>
      <c r="C83" s="16"/>
      <c r="D83" s="10"/>
      <c r="E83" s="10"/>
      <c r="F83" s="10"/>
      <c r="G83" s="10"/>
      <c r="H83" s="10"/>
      <c r="I83" s="10"/>
      <c r="J83" s="10"/>
    </row>
    <row r="84" spans="1:10" ht="15.75" x14ac:dyDescent="0.25">
      <c r="A84" s="15"/>
      <c r="B84" s="8" t="s">
        <v>76</v>
      </c>
      <c r="C84" s="16"/>
      <c r="D84" s="10"/>
      <c r="E84" s="10"/>
      <c r="F84" s="10"/>
      <c r="G84" s="10"/>
      <c r="H84" s="10"/>
      <c r="I84" s="10"/>
      <c r="J84" s="10"/>
    </row>
    <row r="85" spans="1:10" ht="14.25" x14ac:dyDescent="0.2">
      <c r="A85" s="14">
        <v>223001</v>
      </c>
      <c r="B85" s="15" t="s">
        <v>77</v>
      </c>
      <c r="C85" s="16"/>
      <c r="D85" s="17">
        <v>67013</v>
      </c>
      <c r="E85" s="17">
        <v>252620</v>
      </c>
      <c r="F85" s="17">
        <v>34557</v>
      </c>
      <c r="G85" s="17">
        <v>51600</v>
      </c>
      <c r="H85" s="17">
        <v>500000</v>
      </c>
      <c r="I85" s="17">
        <v>500000</v>
      </c>
      <c r="J85" s="17"/>
    </row>
    <row r="86" spans="1:10" ht="15" x14ac:dyDescent="0.2">
      <c r="A86" s="14">
        <v>322002</v>
      </c>
      <c r="B86" s="41" t="s">
        <v>78</v>
      </c>
      <c r="C86" s="16"/>
      <c r="D86" s="17">
        <v>100140</v>
      </c>
      <c r="E86" s="17">
        <v>0</v>
      </c>
      <c r="F86" s="17">
        <v>94905</v>
      </c>
      <c r="G86" s="17"/>
      <c r="H86" s="17"/>
      <c r="I86" s="17"/>
      <c r="J86" s="17"/>
    </row>
    <row r="87" spans="1:10" ht="15.75" x14ac:dyDescent="0.25">
      <c r="A87" s="15"/>
      <c r="B87" s="44" t="s">
        <v>79</v>
      </c>
      <c r="C87" s="45"/>
      <c r="D87" s="45">
        <f t="shared" ref="D87:G87" si="1">SUM(D85:D86)</f>
        <v>167153</v>
      </c>
      <c r="E87" s="45">
        <f t="shared" si="1"/>
        <v>252620</v>
      </c>
      <c r="F87" s="45">
        <f>SUM(F85:F86)</f>
        <v>129462</v>
      </c>
      <c r="G87" s="45">
        <f t="shared" si="1"/>
        <v>51600</v>
      </c>
      <c r="H87" s="45">
        <f>SUM(H85:H86)</f>
        <v>500000</v>
      </c>
      <c r="I87" s="45">
        <f>SUM(I85:I86)</f>
        <v>500000</v>
      </c>
      <c r="J87" s="45">
        <v>0</v>
      </c>
    </row>
    <row r="88" spans="1:10" ht="14.25" x14ac:dyDescent="0.2">
      <c r="A88" s="15"/>
      <c r="B88" s="15"/>
      <c r="C88" s="16"/>
      <c r="D88" s="10"/>
      <c r="E88" s="10"/>
      <c r="F88" s="10"/>
      <c r="G88" s="10"/>
      <c r="H88" s="10"/>
      <c r="I88" s="10"/>
      <c r="J88" s="10"/>
    </row>
    <row r="89" spans="1:10" ht="15.75" x14ac:dyDescent="0.25">
      <c r="A89" s="46"/>
      <c r="B89" s="8" t="s">
        <v>80</v>
      </c>
      <c r="C89" s="16"/>
      <c r="D89" s="10"/>
      <c r="E89" s="10"/>
      <c r="F89" s="10"/>
      <c r="G89" s="10"/>
      <c r="H89" s="10"/>
      <c r="I89" s="10"/>
      <c r="J89" s="10"/>
    </row>
    <row r="90" spans="1:10" ht="14.25" x14ac:dyDescent="0.2">
      <c r="A90" s="46">
        <v>453</v>
      </c>
      <c r="B90" s="15" t="s">
        <v>81</v>
      </c>
      <c r="C90" s="16"/>
      <c r="D90" s="10">
        <v>14574</v>
      </c>
      <c r="E90" s="10">
        <v>9867</v>
      </c>
      <c r="F90" s="10">
        <v>7594</v>
      </c>
      <c r="G90" s="10">
        <v>12240</v>
      </c>
      <c r="H90" s="10"/>
      <c r="I90" s="10"/>
      <c r="J90" s="10"/>
    </row>
    <row r="91" spans="1:10" ht="14.25" hidden="1" x14ac:dyDescent="0.2">
      <c r="A91" s="46">
        <v>513</v>
      </c>
      <c r="B91" s="15" t="s">
        <v>82</v>
      </c>
      <c r="C91" s="16"/>
      <c r="D91" s="10"/>
      <c r="E91" s="10"/>
      <c r="F91" s="10"/>
      <c r="G91" s="10"/>
      <c r="H91" s="10"/>
      <c r="I91" s="10"/>
      <c r="J91" s="10"/>
    </row>
    <row r="92" spans="1:10" ht="14.25" x14ac:dyDescent="0.2">
      <c r="A92" s="46">
        <v>454</v>
      </c>
      <c r="B92" s="15" t="s">
        <v>83</v>
      </c>
      <c r="C92" s="16"/>
      <c r="D92" s="10"/>
      <c r="E92" s="10">
        <v>138682</v>
      </c>
      <c r="F92" s="10">
        <v>461076</v>
      </c>
      <c r="G92" s="10">
        <v>100000</v>
      </c>
      <c r="H92" s="10">
        <v>1950000</v>
      </c>
      <c r="I92" s="10">
        <v>0</v>
      </c>
      <c r="J92" s="10">
        <v>0</v>
      </c>
    </row>
    <row r="93" spans="1:10" ht="14.25" x14ac:dyDescent="0.2">
      <c r="A93" s="46">
        <v>454</v>
      </c>
      <c r="B93" s="15" t="s">
        <v>84</v>
      </c>
      <c r="C93" s="16"/>
      <c r="D93" s="10">
        <v>175000</v>
      </c>
      <c r="E93" s="10">
        <v>0</v>
      </c>
      <c r="F93" s="10">
        <v>58000</v>
      </c>
      <c r="G93" s="10">
        <v>0</v>
      </c>
      <c r="H93" s="10"/>
      <c r="I93" s="10"/>
      <c r="J93" s="10"/>
    </row>
    <row r="94" spans="1:10" ht="15.75" x14ac:dyDescent="0.25">
      <c r="A94" s="47"/>
      <c r="B94" s="48" t="s">
        <v>85</v>
      </c>
      <c r="C94" s="49"/>
      <c r="D94" s="50">
        <f>SUM(D90:D93)</f>
        <v>189574</v>
      </c>
      <c r="E94" s="50">
        <f>SUM(E90:E93)</f>
        <v>148549</v>
      </c>
      <c r="F94" s="50">
        <f>SUM(F90:F93)</f>
        <v>526670</v>
      </c>
      <c r="G94" s="50">
        <f>SUM(G90:G93)</f>
        <v>112240</v>
      </c>
      <c r="H94" s="50">
        <v>1950000</v>
      </c>
      <c r="I94" s="50">
        <f>SUM(I92:I93)</f>
        <v>0</v>
      </c>
      <c r="J94" s="50">
        <f>SUM(J92:J93)</f>
        <v>0</v>
      </c>
    </row>
    <row r="95" spans="1:10" ht="14.25" x14ac:dyDescent="0.2">
      <c r="A95" s="15"/>
      <c r="B95" s="15"/>
      <c r="C95" s="16"/>
      <c r="D95" s="10"/>
      <c r="E95" s="10"/>
      <c r="F95" s="10"/>
      <c r="G95" s="10"/>
      <c r="H95" s="10"/>
      <c r="I95" s="10"/>
      <c r="J95" s="10"/>
    </row>
    <row r="96" spans="1:10" ht="18" x14ac:dyDescent="0.25">
      <c r="A96" s="51" t="s">
        <v>86</v>
      </c>
      <c r="B96" s="52"/>
      <c r="C96" s="53"/>
      <c r="D96" s="53">
        <f t="shared" ref="D96:G96" si="2">SUM(D82+D87+D94)</f>
        <v>4669420</v>
      </c>
      <c r="E96" s="53">
        <f t="shared" si="2"/>
        <v>4820348</v>
      </c>
      <c r="F96" s="53">
        <f>SUM(F65+F82+F87+F94)</f>
        <v>5609188</v>
      </c>
      <c r="G96" s="53">
        <f t="shared" si="2"/>
        <v>4929727</v>
      </c>
      <c r="H96" s="53">
        <f>SUM(H82+H87+H94)</f>
        <v>7371145</v>
      </c>
      <c r="I96" s="53">
        <f>SUM(I82+I87+I94)</f>
        <v>5450960</v>
      </c>
      <c r="J96" s="53">
        <f>SUM(J82+J87+J94)</f>
        <v>4986340</v>
      </c>
    </row>
    <row r="97" spans="1:10" x14ac:dyDescent="0.2">
      <c r="A97" s="7"/>
      <c r="B97" s="7"/>
      <c r="C97" s="5"/>
      <c r="D97" s="5"/>
      <c r="E97" s="6"/>
      <c r="F97" s="7"/>
      <c r="G97" s="7"/>
      <c r="H97" s="7"/>
      <c r="I97" s="7"/>
      <c r="J97" s="7"/>
    </row>
    <row r="98" spans="1:10" ht="14.25" x14ac:dyDescent="0.2">
      <c r="B98" s="54"/>
    </row>
    <row r="99" spans="1:10" ht="14.25" x14ac:dyDescent="0.2">
      <c r="B99" s="54"/>
    </row>
    <row r="100" spans="1:10" ht="14.25" x14ac:dyDescent="0.2">
      <c r="B100" s="54"/>
    </row>
    <row r="101" spans="1:10" ht="14.25" x14ac:dyDescent="0.2">
      <c r="B101" s="54"/>
    </row>
    <row r="102" spans="1:10" ht="14.25" x14ac:dyDescent="0.2">
      <c r="B102" s="54"/>
    </row>
    <row r="103" spans="1:10" ht="14.25" x14ac:dyDescent="0.2">
      <c r="B103" s="54"/>
    </row>
    <row r="104" spans="1:10" ht="14.25" x14ac:dyDescent="0.2">
      <c r="B104" s="54"/>
    </row>
    <row r="105" spans="1:10" ht="14.25" x14ac:dyDescent="0.2">
      <c r="B105" s="54"/>
    </row>
    <row r="106" spans="1:10" ht="14.25" x14ac:dyDescent="0.2">
      <c r="B106" s="54"/>
    </row>
    <row r="107" spans="1:10" ht="14.25" x14ac:dyDescent="0.2">
      <c r="B107" s="54"/>
    </row>
    <row r="108" spans="1:10" ht="14.25" x14ac:dyDescent="0.2">
      <c r="B108" s="54"/>
    </row>
    <row r="109" spans="1:10" ht="14.25" x14ac:dyDescent="0.2">
      <c r="B109" s="54"/>
    </row>
    <row r="110" spans="1:10" ht="14.25" x14ac:dyDescent="0.2">
      <c r="B110" s="54"/>
    </row>
    <row r="111" spans="1:10" ht="14.25" x14ac:dyDescent="0.2">
      <c r="B111" s="54"/>
    </row>
    <row r="112" spans="1:10" ht="14.25" x14ac:dyDescent="0.2">
      <c r="B112" s="54"/>
    </row>
    <row r="113" spans="2:2" ht="14.25" x14ac:dyDescent="0.2">
      <c r="B113" s="54"/>
    </row>
  </sheetData>
  <printOptions horizontalCentered="1"/>
  <pageMargins left="0" right="0" top="0.63" bottom="0.71" header="0.33" footer="0.51181102362204722"/>
  <pageSetup paperSize="9" orientation="landscape" r:id="rId1"/>
  <headerFooter alignWithMargins="0">
    <oddFooter>Strana &amp;P</oddFooter>
  </headerFooter>
  <rowBreaks count="1" manualBreakCount="1">
    <brk id="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P675"/>
  <sheetViews>
    <sheetView zoomScaleNormal="100" workbookViewId="0">
      <selection activeCell="N321" sqref="A1:N321"/>
    </sheetView>
  </sheetViews>
  <sheetFormatPr defaultRowHeight="12.75" x14ac:dyDescent="0.2"/>
  <cols>
    <col min="1" max="1" width="16.5703125" customWidth="1"/>
    <col min="2" max="2" width="30.42578125" customWidth="1"/>
    <col min="3" max="3" width="11.140625" style="3" hidden="1" customWidth="1"/>
    <col min="4" max="4" width="11" style="56" customWidth="1"/>
    <col min="5" max="6" width="10.140625" style="56" hidden="1" customWidth="1"/>
    <col min="7" max="7" width="9.85546875" style="56" bestFit="1" customWidth="1"/>
    <col min="8" max="9" width="10.140625" style="56" hidden="1" customWidth="1"/>
    <col min="10" max="10" width="10.140625" style="56" bestFit="1" customWidth="1"/>
    <col min="11" max="14" width="10.28515625" style="56" customWidth="1"/>
  </cols>
  <sheetData>
    <row r="1" spans="1:14" ht="18.75" thickBot="1" x14ac:dyDescent="0.3">
      <c r="A1" s="55"/>
      <c r="B1" s="1" t="s">
        <v>87</v>
      </c>
      <c r="G1" s="57"/>
      <c r="H1" s="57"/>
      <c r="I1" s="57"/>
    </row>
    <row r="2" spans="1:14" x14ac:dyDescent="0.2">
      <c r="A2" s="724" t="s">
        <v>88</v>
      </c>
      <c r="B2" s="725"/>
      <c r="C2" s="58" t="s">
        <v>89</v>
      </c>
      <c r="D2" s="59" t="s">
        <v>89</v>
      </c>
      <c r="E2" s="59" t="s">
        <v>90</v>
      </c>
      <c r="F2" s="59" t="s">
        <v>40</v>
      </c>
      <c r="G2" s="59" t="s">
        <v>89</v>
      </c>
      <c r="H2" s="60"/>
      <c r="I2" s="59"/>
      <c r="J2" s="59" t="s">
        <v>106</v>
      </c>
      <c r="K2" s="60" t="s">
        <v>14</v>
      </c>
      <c r="L2" s="60" t="s">
        <v>13</v>
      </c>
      <c r="M2" s="60" t="s">
        <v>13</v>
      </c>
      <c r="N2" s="60" t="s">
        <v>13</v>
      </c>
    </row>
    <row r="3" spans="1:14" ht="21" customHeight="1" thickBot="1" x14ac:dyDescent="0.25">
      <c r="A3" s="726"/>
      <c r="B3" s="727"/>
      <c r="C3" s="61" t="s">
        <v>91</v>
      </c>
      <c r="D3" s="62" t="s">
        <v>3</v>
      </c>
      <c r="E3" s="63" t="s">
        <v>3</v>
      </c>
      <c r="F3" s="62" t="s">
        <v>3</v>
      </c>
      <c r="G3" s="62" t="s">
        <v>4</v>
      </c>
      <c r="H3" s="62"/>
      <c r="I3" s="63"/>
      <c r="J3" s="64" t="s">
        <v>5</v>
      </c>
      <c r="K3" s="64" t="s">
        <v>6</v>
      </c>
      <c r="L3" s="64" t="s">
        <v>7</v>
      </c>
      <c r="M3" s="64" t="s">
        <v>8</v>
      </c>
      <c r="N3" s="64" t="s">
        <v>513</v>
      </c>
    </row>
    <row r="4" spans="1:14" ht="16.5" thickBot="1" x14ac:dyDescent="0.3">
      <c r="A4" s="65" t="s">
        <v>92</v>
      </c>
      <c r="B4" s="687" t="s">
        <v>93</v>
      </c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8"/>
      <c r="N4" s="688"/>
    </row>
    <row r="5" spans="1:14" ht="15.75" x14ac:dyDescent="0.25">
      <c r="A5" s="66">
        <v>610</v>
      </c>
      <c r="B5" s="67" t="s">
        <v>94</v>
      </c>
      <c r="C5" s="68">
        <v>33975.61</v>
      </c>
      <c r="D5" s="69">
        <v>33088</v>
      </c>
      <c r="E5" s="70">
        <v>35000</v>
      </c>
      <c r="F5" s="70">
        <v>35000</v>
      </c>
      <c r="G5" s="69">
        <v>33907</v>
      </c>
      <c r="H5" s="69">
        <v>35500</v>
      </c>
      <c r="I5" s="71">
        <v>36000</v>
      </c>
      <c r="J5" s="72">
        <v>37568</v>
      </c>
      <c r="K5" s="73">
        <v>38000</v>
      </c>
      <c r="L5" s="73">
        <v>39000</v>
      </c>
      <c r="M5" s="73">
        <v>39300</v>
      </c>
      <c r="N5" s="73">
        <v>39500</v>
      </c>
    </row>
    <row r="6" spans="1:14" ht="15.75" x14ac:dyDescent="0.25">
      <c r="A6" s="74">
        <v>620</v>
      </c>
      <c r="B6" s="75" t="s">
        <v>95</v>
      </c>
      <c r="C6" s="76">
        <v>12779.72</v>
      </c>
      <c r="D6" s="77">
        <v>13602</v>
      </c>
      <c r="E6" s="78">
        <v>14500</v>
      </c>
      <c r="F6" s="78">
        <v>14500</v>
      </c>
      <c r="G6" s="77">
        <v>13486</v>
      </c>
      <c r="H6" s="77">
        <v>14520</v>
      </c>
      <c r="I6" s="79">
        <v>14550</v>
      </c>
      <c r="J6" s="78">
        <v>14988</v>
      </c>
      <c r="K6" s="77">
        <v>15500</v>
      </c>
      <c r="L6" s="77">
        <v>16000</v>
      </c>
      <c r="M6" s="77">
        <v>16100</v>
      </c>
      <c r="N6" s="77">
        <v>16200</v>
      </c>
    </row>
    <row r="7" spans="1:14" ht="15.75" x14ac:dyDescent="0.25">
      <c r="A7" s="74">
        <v>630</v>
      </c>
      <c r="B7" s="75" t="s">
        <v>96</v>
      </c>
      <c r="C7" s="76">
        <v>18156.04</v>
      </c>
      <c r="D7" s="77">
        <v>20416</v>
      </c>
      <c r="E7" s="78">
        <v>22000</v>
      </c>
      <c r="F7" s="78">
        <v>22000</v>
      </c>
      <c r="G7" s="77">
        <v>17953</v>
      </c>
      <c r="H7" s="77">
        <v>22000</v>
      </c>
      <c r="I7" s="79">
        <v>22000</v>
      </c>
      <c r="J7" s="78">
        <v>27671</v>
      </c>
      <c r="K7" s="77">
        <v>25000</v>
      </c>
      <c r="L7" s="77">
        <v>23500</v>
      </c>
      <c r="M7" s="77">
        <v>24000</v>
      </c>
      <c r="N7" s="77">
        <v>24500</v>
      </c>
    </row>
    <row r="8" spans="1:14" ht="16.5" thickBot="1" x14ac:dyDescent="0.3">
      <c r="A8" s="74">
        <v>640</v>
      </c>
      <c r="B8" s="80" t="s">
        <v>97</v>
      </c>
      <c r="C8" s="81">
        <v>16340.85</v>
      </c>
      <c r="D8" s="82"/>
      <c r="E8" s="82">
        <v>1000</v>
      </c>
      <c r="F8" s="82">
        <v>1000</v>
      </c>
      <c r="G8" s="82"/>
      <c r="H8" s="82">
        <v>1000</v>
      </c>
      <c r="I8" s="83">
        <v>1000</v>
      </c>
      <c r="J8" s="84"/>
      <c r="K8" s="85">
        <v>1000</v>
      </c>
      <c r="L8" s="85">
        <v>1000</v>
      </c>
      <c r="M8" s="85">
        <v>1000</v>
      </c>
      <c r="N8" s="85">
        <v>1000</v>
      </c>
    </row>
    <row r="9" spans="1:14" ht="16.5" thickBot="1" x14ac:dyDescent="0.3">
      <c r="A9" s="86"/>
      <c r="B9" s="87" t="s">
        <v>98</v>
      </c>
      <c r="C9" s="88">
        <f>C5+C6+C7+C8</f>
        <v>81252.22</v>
      </c>
      <c r="D9" s="89">
        <f t="shared" ref="D9:I9" si="0">SUM(D5:D8)</f>
        <v>67106</v>
      </c>
      <c r="E9" s="89">
        <f t="shared" si="0"/>
        <v>72500</v>
      </c>
      <c r="F9" s="89">
        <f t="shared" si="0"/>
        <v>72500</v>
      </c>
      <c r="G9" s="89">
        <f t="shared" si="0"/>
        <v>65346</v>
      </c>
      <c r="H9" s="89">
        <f t="shared" si="0"/>
        <v>73020</v>
      </c>
      <c r="I9" s="89">
        <f t="shared" si="0"/>
        <v>73550</v>
      </c>
      <c r="J9" s="90">
        <f>SUM(J5:J8)</f>
        <v>80227</v>
      </c>
      <c r="K9" s="91">
        <f>SUM(K5:K8)</f>
        <v>79500</v>
      </c>
      <c r="L9" s="91">
        <f>SUM(L5:L8)</f>
        <v>79500</v>
      </c>
      <c r="M9" s="91">
        <f>SUM(M5:M8)</f>
        <v>80400</v>
      </c>
      <c r="N9" s="91">
        <f>SUM(N5:N8)</f>
        <v>81200</v>
      </c>
    </row>
    <row r="10" spans="1:14" ht="16.5" thickBot="1" x14ac:dyDescent="0.3">
      <c r="A10" s="92" t="s">
        <v>99</v>
      </c>
      <c r="B10" s="687" t="s">
        <v>100</v>
      </c>
      <c r="C10" s="688"/>
      <c r="D10" s="688"/>
      <c r="E10" s="688"/>
      <c r="F10" s="688"/>
      <c r="G10" s="688"/>
      <c r="H10" s="688"/>
      <c r="I10" s="688"/>
      <c r="J10" s="688"/>
      <c r="K10" s="688"/>
      <c r="L10" s="688"/>
      <c r="M10" s="688"/>
      <c r="N10" s="688"/>
    </row>
    <row r="11" spans="1:14" ht="16.5" thickBot="1" x14ac:dyDescent="0.3">
      <c r="A11" s="93">
        <v>640</v>
      </c>
      <c r="B11" s="94" t="s">
        <v>97</v>
      </c>
      <c r="C11" s="95">
        <v>732.47</v>
      </c>
      <c r="D11" s="96">
        <v>1611</v>
      </c>
      <c r="E11" s="96">
        <v>2130</v>
      </c>
      <c r="F11" s="96">
        <v>2000</v>
      </c>
      <c r="G11" s="222">
        <v>3077</v>
      </c>
      <c r="H11" s="222">
        <v>2000</v>
      </c>
      <c r="I11" s="222">
        <v>2000</v>
      </c>
      <c r="J11" s="99">
        <v>3891</v>
      </c>
      <c r="K11" s="99">
        <v>4000</v>
      </c>
      <c r="L11" s="99">
        <v>6000</v>
      </c>
      <c r="M11" s="99">
        <v>6000</v>
      </c>
      <c r="N11" s="99">
        <v>6000</v>
      </c>
    </row>
    <row r="12" spans="1:14" ht="16.5" thickBot="1" x14ac:dyDescent="0.3">
      <c r="A12" s="74"/>
      <c r="B12" s="87" t="s">
        <v>101</v>
      </c>
      <c r="C12" s="88">
        <f>C11</f>
        <v>732.47</v>
      </c>
      <c r="D12" s="89">
        <f>SUM(D11)</f>
        <v>1611</v>
      </c>
      <c r="E12" s="89">
        <v>2130</v>
      </c>
      <c r="F12" s="89">
        <f>SUM(F11)</f>
        <v>2000</v>
      </c>
      <c r="G12" s="89">
        <f>SUM(G11)</f>
        <v>3077</v>
      </c>
      <c r="H12" s="89">
        <v>2000</v>
      </c>
      <c r="I12" s="89">
        <v>2000</v>
      </c>
      <c r="J12" s="101">
        <f>SUM(J11)</f>
        <v>3891</v>
      </c>
      <c r="K12" s="101">
        <v>4000</v>
      </c>
      <c r="L12" s="101">
        <f>SUM(L11)</f>
        <v>6000</v>
      </c>
      <c r="M12" s="101">
        <f>SUM(M11)</f>
        <v>6000</v>
      </c>
      <c r="N12" s="101">
        <f>SUM(N11)</f>
        <v>6000</v>
      </c>
    </row>
    <row r="13" spans="1:14" ht="16.5" thickBot="1" x14ac:dyDescent="0.3">
      <c r="A13" s="102"/>
      <c r="B13" s="103" t="s">
        <v>102</v>
      </c>
      <c r="C13" s="104">
        <f>C9+C12</f>
        <v>81984.69</v>
      </c>
      <c r="D13" s="105">
        <f t="shared" ref="D13:I13" si="1">SUM(D9+D12)</f>
        <v>68717</v>
      </c>
      <c r="E13" s="105">
        <f>E9+E12</f>
        <v>74630</v>
      </c>
      <c r="F13" s="105">
        <f t="shared" si="1"/>
        <v>74500</v>
      </c>
      <c r="G13" s="105">
        <f>SUM(G9+G12)</f>
        <v>68423</v>
      </c>
      <c r="H13" s="105">
        <f t="shared" si="1"/>
        <v>75020</v>
      </c>
      <c r="I13" s="105">
        <f t="shared" si="1"/>
        <v>75550</v>
      </c>
      <c r="J13" s="107">
        <f>SUM(J9+J12)</f>
        <v>84118</v>
      </c>
      <c r="K13" s="107">
        <f>SUM(K9+K12)</f>
        <v>83500</v>
      </c>
      <c r="L13" s="107">
        <f>SUM(L9+L12)</f>
        <v>85500</v>
      </c>
      <c r="M13" s="107">
        <f>SUM(M9+M12)</f>
        <v>86400</v>
      </c>
      <c r="N13" s="107">
        <f>SUM(N9+N12)</f>
        <v>87200</v>
      </c>
    </row>
    <row r="14" spans="1:14" ht="16.5" thickBot="1" x14ac:dyDescent="0.3">
      <c r="A14" s="74"/>
      <c r="B14" s="108" t="s">
        <v>103</v>
      </c>
      <c r="C14" s="109"/>
      <c r="D14" s="110"/>
      <c r="E14" s="110"/>
      <c r="F14" s="110"/>
      <c r="G14" s="110"/>
      <c r="H14" s="110"/>
      <c r="I14" s="110"/>
      <c r="J14" s="99"/>
      <c r="K14" s="99"/>
      <c r="L14" s="99"/>
      <c r="M14" s="99"/>
      <c r="N14" s="99"/>
    </row>
    <row r="15" spans="1:14" ht="13.5" thickBot="1" x14ac:dyDescent="0.25">
      <c r="A15" s="111"/>
      <c r="B15" s="112" t="s">
        <v>104</v>
      </c>
      <c r="C15" s="113">
        <f>C13+C14</f>
        <v>81984.69</v>
      </c>
      <c r="D15" s="114">
        <v>68717</v>
      </c>
      <c r="E15" s="114">
        <f>E13+E14</f>
        <v>74630</v>
      </c>
      <c r="F15" s="114">
        <f>F13+F14</f>
        <v>74500</v>
      </c>
      <c r="G15" s="149">
        <f>SUM(G13:G14)</f>
        <v>68423</v>
      </c>
      <c r="H15" s="114">
        <f>H13+H14</f>
        <v>75020</v>
      </c>
      <c r="I15" s="114">
        <f>I13+I14</f>
        <v>75550</v>
      </c>
      <c r="J15" s="117">
        <f>SUM(J13:J14)</f>
        <v>84118</v>
      </c>
      <c r="K15" s="117">
        <f>SUM(K13:K14)</f>
        <v>83500</v>
      </c>
      <c r="L15" s="117">
        <f>SUM(L13:L14)</f>
        <v>85500</v>
      </c>
      <c r="M15" s="117">
        <f>SUM(M13:M14)</f>
        <v>86400</v>
      </c>
      <c r="N15" s="117">
        <f>SUM(N13:N14)</f>
        <v>87200</v>
      </c>
    </row>
    <row r="16" spans="1:14" ht="25.5" customHeight="1" thickBot="1" x14ac:dyDescent="0.25">
      <c r="A16" s="7"/>
      <c r="B16" s="39"/>
      <c r="C16" s="118"/>
      <c r="D16" s="119"/>
    </row>
    <row r="17" spans="1:14" ht="16.5" customHeight="1" x14ac:dyDescent="0.2">
      <c r="A17" s="681" t="s">
        <v>105</v>
      </c>
      <c r="B17" s="682"/>
      <c r="C17" s="58" t="s">
        <v>89</v>
      </c>
      <c r="D17" s="59" t="s">
        <v>89</v>
      </c>
      <c r="E17" s="59" t="s">
        <v>90</v>
      </c>
      <c r="F17" s="59" t="s">
        <v>40</v>
      </c>
      <c r="G17" s="59" t="s">
        <v>89</v>
      </c>
      <c r="H17" s="60" t="s">
        <v>106</v>
      </c>
      <c r="I17" s="59" t="s">
        <v>90</v>
      </c>
      <c r="J17" s="59" t="s">
        <v>106</v>
      </c>
      <c r="K17" s="60" t="s">
        <v>90</v>
      </c>
      <c r="L17" s="60" t="s">
        <v>13</v>
      </c>
      <c r="M17" s="60" t="s">
        <v>13</v>
      </c>
      <c r="N17" s="60" t="s">
        <v>13</v>
      </c>
    </row>
    <row r="18" spans="1:14" ht="13.5" thickBot="1" x14ac:dyDescent="0.25">
      <c r="A18" s="722"/>
      <c r="B18" s="723"/>
      <c r="C18" s="61" t="s">
        <v>91</v>
      </c>
      <c r="D18" s="62" t="s">
        <v>3</v>
      </c>
      <c r="E18" s="63" t="s">
        <v>3</v>
      </c>
      <c r="F18" s="62" t="s">
        <v>3</v>
      </c>
      <c r="G18" s="62" t="s">
        <v>4</v>
      </c>
      <c r="H18" s="62" t="s">
        <v>107</v>
      </c>
      <c r="I18" s="63" t="s">
        <v>3</v>
      </c>
      <c r="J18" s="64" t="s">
        <v>5</v>
      </c>
      <c r="K18" s="64" t="s">
        <v>6</v>
      </c>
      <c r="L18" s="64" t="s">
        <v>7</v>
      </c>
      <c r="M18" s="64" t="s">
        <v>8</v>
      </c>
      <c r="N18" s="64" t="s">
        <v>513</v>
      </c>
    </row>
    <row r="19" spans="1:14" ht="15.75" x14ac:dyDescent="0.25">
      <c r="A19" s="120">
        <v>620</v>
      </c>
      <c r="B19" s="121" t="s">
        <v>95</v>
      </c>
      <c r="C19" s="122"/>
      <c r="D19" s="123">
        <v>961</v>
      </c>
      <c r="E19" s="123"/>
      <c r="F19" s="123">
        <v>1000</v>
      </c>
      <c r="G19" s="123">
        <v>108</v>
      </c>
      <c r="H19" s="124">
        <v>300</v>
      </c>
      <c r="I19" s="125">
        <v>300</v>
      </c>
      <c r="J19" s="72"/>
      <c r="K19" s="73">
        <v>300</v>
      </c>
      <c r="L19" s="73">
        <v>500</v>
      </c>
      <c r="M19" s="73">
        <v>300</v>
      </c>
      <c r="N19" s="73">
        <v>300</v>
      </c>
    </row>
    <row r="20" spans="1:14" x14ac:dyDescent="0.2">
      <c r="A20" s="126">
        <v>630</v>
      </c>
      <c r="B20" s="127" t="s">
        <v>96</v>
      </c>
      <c r="C20" s="128">
        <v>14698.71</v>
      </c>
      <c r="D20" s="129">
        <v>48983</v>
      </c>
      <c r="E20" s="129">
        <v>47500</v>
      </c>
      <c r="F20" s="129">
        <v>60000</v>
      </c>
      <c r="G20" s="129">
        <v>14307</v>
      </c>
      <c r="H20" s="130">
        <v>24000</v>
      </c>
      <c r="I20" s="131">
        <v>24000</v>
      </c>
      <c r="J20" s="78">
        <v>13221</v>
      </c>
      <c r="K20" s="77">
        <v>19000</v>
      </c>
      <c r="L20" s="77">
        <v>17000</v>
      </c>
      <c r="M20" s="77">
        <v>17000</v>
      </c>
      <c r="N20" s="77">
        <v>17000</v>
      </c>
    </row>
    <row r="21" spans="1:14" x14ac:dyDescent="0.2">
      <c r="A21" s="126">
        <v>640</v>
      </c>
      <c r="B21" s="127" t="s">
        <v>97</v>
      </c>
      <c r="C21" s="128">
        <v>740</v>
      </c>
      <c r="D21" s="129">
        <v>2240</v>
      </c>
      <c r="E21" s="129">
        <v>15000</v>
      </c>
      <c r="F21" s="129">
        <v>1800</v>
      </c>
      <c r="G21" s="129">
        <v>980</v>
      </c>
      <c r="H21" s="130">
        <v>4015</v>
      </c>
      <c r="I21" s="131">
        <v>4016</v>
      </c>
      <c r="J21" s="78">
        <v>1820</v>
      </c>
      <c r="K21" s="77">
        <v>5000</v>
      </c>
      <c r="L21" s="77">
        <v>3000</v>
      </c>
      <c r="M21" s="77">
        <v>3000</v>
      </c>
      <c r="N21" s="77">
        <v>3000</v>
      </c>
    </row>
    <row r="22" spans="1:14" ht="16.5" thickBot="1" x14ac:dyDescent="0.3">
      <c r="A22" s="132"/>
      <c r="B22" s="133" t="s">
        <v>108</v>
      </c>
      <c r="C22" s="134">
        <f>C20+C21</f>
        <v>15438.71</v>
      </c>
      <c r="D22" s="135">
        <f>SUM(D19:D21)</f>
        <v>52184</v>
      </c>
      <c r="E22" s="135">
        <f>E20+E21</f>
        <v>62500</v>
      </c>
      <c r="F22" s="135">
        <f t="shared" ref="F22:K22" si="2">SUM(F19:F21)</f>
        <v>62800</v>
      </c>
      <c r="G22" s="135">
        <f t="shared" si="2"/>
        <v>15395</v>
      </c>
      <c r="H22" s="135">
        <f t="shared" si="2"/>
        <v>28315</v>
      </c>
      <c r="I22" s="136">
        <f t="shared" si="2"/>
        <v>28316</v>
      </c>
      <c r="J22" s="137">
        <f>SUM(J20:J21)</f>
        <v>15041</v>
      </c>
      <c r="K22" s="138">
        <f t="shared" si="2"/>
        <v>24300</v>
      </c>
      <c r="L22" s="138">
        <f>SUM(L19:L21)</f>
        <v>20500</v>
      </c>
      <c r="M22" s="138">
        <f>SUM(M19:M21)</f>
        <v>20300</v>
      </c>
      <c r="N22" s="138">
        <f>SUM(M22)</f>
        <v>20300</v>
      </c>
    </row>
    <row r="23" spans="1:14" ht="16.5" thickBot="1" x14ac:dyDescent="0.3">
      <c r="A23" s="139"/>
      <c r="B23" s="140" t="s">
        <v>109</v>
      </c>
      <c r="C23" s="141"/>
      <c r="D23" s="142"/>
      <c r="E23" s="142"/>
      <c r="F23" s="142"/>
      <c r="G23" s="142"/>
      <c r="H23" s="142"/>
      <c r="I23" s="143"/>
      <c r="J23" s="144"/>
      <c r="K23" s="145"/>
      <c r="L23" s="145"/>
      <c r="M23" s="145"/>
      <c r="N23" s="145"/>
    </row>
    <row r="24" spans="1:14" ht="27.75" customHeight="1" thickBot="1" x14ac:dyDescent="0.3">
      <c r="A24" s="146"/>
      <c r="B24" s="147" t="s">
        <v>110</v>
      </c>
      <c r="C24" s="148">
        <f>C22+C23</f>
        <v>15438.71</v>
      </c>
      <c r="D24" s="149">
        <v>52184</v>
      </c>
      <c r="E24" s="149">
        <f>E22+E23</f>
        <v>62500</v>
      </c>
      <c r="F24" s="149">
        <f>F22+F23</f>
        <v>62800</v>
      </c>
      <c r="G24" s="149">
        <f t="shared" ref="G24:K24" si="3">SUM(G22:G23)</f>
        <v>15395</v>
      </c>
      <c r="H24" s="149">
        <f t="shared" si="3"/>
        <v>28315</v>
      </c>
      <c r="I24" s="149">
        <f t="shared" si="3"/>
        <v>28316</v>
      </c>
      <c r="J24" s="149">
        <f>SUM(J22:J23)</f>
        <v>15041</v>
      </c>
      <c r="K24" s="114">
        <f t="shared" si="3"/>
        <v>24300</v>
      </c>
      <c r="L24" s="114">
        <f>SUM(L22:L23)</f>
        <v>20500</v>
      </c>
      <c r="M24" s="114">
        <f>SUM(M22:M23)</f>
        <v>20300</v>
      </c>
      <c r="N24" s="114">
        <f>SUM(M24)</f>
        <v>20300</v>
      </c>
    </row>
    <row r="25" spans="1:14" ht="30" customHeight="1" thickBot="1" x14ac:dyDescent="0.3">
      <c r="A25" s="150"/>
      <c r="B25" s="151"/>
      <c r="C25" s="152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</row>
    <row r="26" spans="1:14" ht="16.5" customHeight="1" x14ac:dyDescent="0.2">
      <c r="A26" s="681" t="s">
        <v>111</v>
      </c>
      <c r="B26" s="682"/>
      <c r="C26" s="58" t="s">
        <v>89</v>
      </c>
      <c r="D26" s="59" t="s">
        <v>89</v>
      </c>
      <c r="E26" s="59" t="s">
        <v>90</v>
      </c>
      <c r="F26" s="59" t="s">
        <v>40</v>
      </c>
      <c r="G26" s="59" t="s">
        <v>89</v>
      </c>
      <c r="H26" s="60" t="s">
        <v>106</v>
      </c>
      <c r="I26" s="59" t="s">
        <v>90</v>
      </c>
      <c r="J26" s="59" t="s">
        <v>89</v>
      </c>
      <c r="K26" s="60" t="s">
        <v>529</v>
      </c>
      <c r="L26" s="60" t="s">
        <v>13</v>
      </c>
      <c r="M26" s="60" t="s">
        <v>13</v>
      </c>
      <c r="N26" s="60" t="s">
        <v>13</v>
      </c>
    </row>
    <row r="27" spans="1:14" ht="13.5" thickBot="1" x14ac:dyDescent="0.25">
      <c r="A27" s="683"/>
      <c r="B27" s="684"/>
      <c r="C27" s="157" t="s">
        <v>91</v>
      </c>
      <c r="D27" s="62" t="s">
        <v>3</v>
      </c>
      <c r="E27" s="63" t="s">
        <v>3</v>
      </c>
      <c r="F27" s="62" t="s">
        <v>3</v>
      </c>
      <c r="G27" s="62">
        <v>2014</v>
      </c>
      <c r="H27" s="62" t="s">
        <v>107</v>
      </c>
      <c r="I27" s="63" t="s">
        <v>3</v>
      </c>
      <c r="J27" s="64" t="s">
        <v>5</v>
      </c>
      <c r="K27" s="64" t="s">
        <v>6</v>
      </c>
      <c r="L27" s="64" t="s">
        <v>7</v>
      </c>
      <c r="M27" s="64" t="s">
        <v>8</v>
      </c>
      <c r="N27" s="64" t="s">
        <v>513</v>
      </c>
    </row>
    <row r="28" spans="1:14" ht="16.5" thickBot="1" x14ac:dyDescent="0.3">
      <c r="A28" s="158" t="s">
        <v>112</v>
      </c>
      <c r="B28" s="687" t="s">
        <v>113</v>
      </c>
      <c r="C28" s="688"/>
      <c r="D28" s="688"/>
      <c r="E28" s="688"/>
      <c r="F28" s="688"/>
      <c r="G28" s="688"/>
      <c r="H28" s="688"/>
      <c r="I28" s="688"/>
      <c r="J28" s="688"/>
      <c r="K28" s="688"/>
      <c r="L28" s="688"/>
      <c r="M28" s="688"/>
      <c r="N28" s="688"/>
    </row>
    <row r="29" spans="1:14" ht="15.75" x14ac:dyDescent="0.25">
      <c r="A29" s="159">
        <v>620</v>
      </c>
      <c r="B29" s="67" t="s">
        <v>95</v>
      </c>
      <c r="C29" s="160"/>
      <c r="D29" s="73">
        <v>4897</v>
      </c>
      <c r="E29" s="72">
        <v>13900</v>
      </c>
      <c r="F29" s="73">
        <v>7000</v>
      </c>
      <c r="G29" s="73">
        <v>636</v>
      </c>
      <c r="H29" s="73">
        <v>700</v>
      </c>
      <c r="I29" s="161">
        <v>700</v>
      </c>
      <c r="J29" s="72">
        <v>405</v>
      </c>
      <c r="K29" s="162">
        <v>500</v>
      </c>
      <c r="L29" s="162">
        <v>650</v>
      </c>
      <c r="M29" s="162">
        <v>500</v>
      </c>
      <c r="N29" s="162">
        <v>500</v>
      </c>
    </row>
    <row r="30" spans="1:14" ht="15.75" x14ac:dyDescent="0.25">
      <c r="A30" s="74">
        <v>630</v>
      </c>
      <c r="B30" s="163" t="s">
        <v>96</v>
      </c>
      <c r="C30" s="76">
        <v>2018.81</v>
      </c>
      <c r="D30" s="78">
        <v>49738</v>
      </c>
      <c r="E30" s="78">
        <v>92200</v>
      </c>
      <c r="F30" s="78">
        <v>53700</v>
      </c>
      <c r="G30" s="78">
        <v>8345</v>
      </c>
      <c r="H30" s="78">
        <v>5000</v>
      </c>
      <c r="I30" s="164">
        <v>5000</v>
      </c>
      <c r="J30" s="78">
        <v>3383</v>
      </c>
      <c r="K30" s="165">
        <v>5000</v>
      </c>
      <c r="L30" s="165">
        <v>14000</v>
      </c>
      <c r="M30" s="165">
        <v>5000</v>
      </c>
      <c r="N30" s="165">
        <v>5000</v>
      </c>
    </row>
    <row r="31" spans="1:14" ht="15.75" x14ac:dyDescent="0.25">
      <c r="A31" s="93">
        <v>642</v>
      </c>
      <c r="B31" s="163" t="s">
        <v>114</v>
      </c>
      <c r="C31" s="76"/>
      <c r="D31" s="78">
        <v>1600</v>
      </c>
      <c r="E31" s="78"/>
      <c r="F31" s="78"/>
      <c r="G31" s="78">
        <v>1100</v>
      </c>
      <c r="H31" s="78">
        <v>2000</v>
      </c>
      <c r="I31" s="164">
        <v>2000</v>
      </c>
      <c r="J31" s="78">
        <v>1700</v>
      </c>
      <c r="K31" s="165">
        <v>2000</v>
      </c>
      <c r="L31" s="165">
        <v>2000</v>
      </c>
      <c r="M31" s="165">
        <v>2000</v>
      </c>
      <c r="N31" s="165">
        <v>2000</v>
      </c>
    </row>
    <row r="32" spans="1:14" ht="16.5" thickBot="1" x14ac:dyDescent="0.3">
      <c r="A32" s="102"/>
      <c r="B32" s="166" t="s">
        <v>115</v>
      </c>
      <c r="C32" s="167">
        <f>C29+C30</f>
        <v>2018.81</v>
      </c>
      <c r="D32" s="168">
        <f>SUM(D29:D31)</f>
        <v>56235</v>
      </c>
      <c r="E32" s="168">
        <f>E29+E30</f>
        <v>106100</v>
      </c>
      <c r="F32" s="168">
        <f>SUM(F29:F30)</f>
        <v>60700</v>
      </c>
      <c r="G32" s="168">
        <f t="shared" ref="G32:K32" si="4">SUM(G29:G31)</f>
        <v>10081</v>
      </c>
      <c r="H32" s="169">
        <f t="shared" si="4"/>
        <v>7700</v>
      </c>
      <c r="I32" s="170">
        <f t="shared" si="4"/>
        <v>7700</v>
      </c>
      <c r="J32" s="171">
        <f>SUM(J29:J31)</f>
        <v>5488</v>
      </c>
      <c r="K32" s="172">
        <f t="shared" si="4"/>
        <v>7500</v>
      </c>
      <c r="L32" s="172">
        <f>SUM(L29:L31)</f>
        <v>16650</v>
      </c>
      <c r="M32" s="172">
        <f>SUM(M29:M31)</f>
        <v>7500</v>
      </c>
      <c r="N32" s="172">
        <f>SUM(N29:N31)</f>
        <v>7500</v>
      </c>
    </row>
    <row r="33" spans="1:15" ht="15.75" customHeight="1" thickBot="1" x14ac:dyDescent="0.3">
      <c r="A33" s="173" t="s">
        <v>116</v>
      </c>
      <c r="B33" s="687" t="s">
        <v>117</v>
      </c>
      <c r="C33" s="688"/>
      <c r="D33" s="688"/>
      <c r="E33" s="688"/>
      <c r="F33" s="688"/>
      <c r="G33" s="688"/>
      <c r="H33" s="688"/>
      <c r="I33" s="688"/>
      <c r="J33" s="688"/>
      <c r="K33" s="688"/>
      <c r="L33" s="688"/>
      <c r="M33" s="688"/>
      <c r="N33" s="688"/>
      <c r="O33" s="7"/>
    </row>
    <row r="34" spans="1:15" ht="16.5" thickBot="1" x14ac:dyDescent="0.3">
      <c r="A34" s="93">
        <v>640</v>
      </c>
      <c r="B34" s="174" t="s">
        <v>97</v>
      </c>
      <c r="C34" s="175">
        <v>6771.44</v>
      </c>
      <c r="D34" s="96">
        <v>6906</v>
      </c>
      <c r="E34" s="96">
        <v>6700</v>
      </c>
      <c r="F34" s="96">
        <v>6900</v>
      </c>
      <c r="G34" s="96">
        <v>4681</v>
      </c>
      <c r="H34" s="96">
        <v>7150</v>
      </c>
      <c r="I34" s="119">
        <v>7200</v>
      </c>
      <c r="J34" s="98">
        <v>5802</v>
      </c>
      <c r="K34" s="99">
        <v>5000</v>
      </c>
      <c r="L34" s="99">
        <v>6000</v>
      </c>
      <c r="M34" s="99">
        <v>6000</v>
      </c>
      <c r="N34" s="99">
        <v>6000</v>
      </c>
    </row>
    <row r="35" spans="1:15" ht="16.5" thickBot="1" x14ac:dyDescent="0.3">
      <c r="A35" s="102"/>
      <c r="B35" s="158" t="s">
        <v>118</v>
      </c>
      <c r="C35" s="176">
        <f>C34</f>
        <v>6771.44</v>
      </c>
      <c r="D35" s="89">
        <v>6906</v>
      </c>
      <c r="E35" s="89">
        <f>E34</f>
        <v>6700</v>
      </c>
      <c r="F35" s="89">
        <f>F34</f>
        <v>6900</v>
      </c>
      <c r="G35" s="89">
        <f t="shared" ref="G35:K35" si="5">SUM(G34)</f>
        <v>4681</v>
      </c>
      <c r="H35" s="89">
        <f t="shared" si="5"/>
        <v>7150</v>
      </c>
      <c r="I35" s="177">
        <f t="shared" si="5"/>
        <v>7200</v>
      </c>
      <c r="J35" s="90">
        <f>SUM(J34)</f>
        <v>5802</v>
      </c>
      <c r="K35" s="91">
        <f t="shared" si="5"/>
        <v>5000</v>
      </c>
      <c r="L35" s="91">
        <f>SUM(L34)</f>
        <v>6000</v>
      </c>
      <c r="M35" s="91">
        <f>SUM(M34)</f>
        <v>6000</v>
      </c>
      <c r="N35" s="91">
        <f>SUM(N34)</f>
        <v>6000</v>
      </c>
    </row>
    <row r="36" spans="1:15" ht="16.5" thickBot="1" x14ac:dyDescent="0.3">
      <c r="A36" s="65" t="s">
        <v>119</v>
      </c>
      <c r="B36" s="687" t="s">
        <v>120</v>
      </c>
      <c r="C36" s="688"/>
      <c r="D36" s="688"/>
      <c r="E36" s="688"/>
      <c r="F36" s="688"/>
      <c r="G36" s="688"/>
      <c r="H36" s="688"/>
      <c r="I36" s="688"/>
      <c r="J36" s="688"/>
      <c r="K36" s="688"/>
      <c r="L36" s="688"/>
      <c r="M36" s="688"/>
      <c r="N36" s="688"/>
    </row>
    <row r="37" spans="1:15" ht="15.75" x14ac:dyDescent="0.25">
      <c r="A37" s="93">
        <v>610</v>
      </c>
      <c r="B37" s="178" t="s">
        <v>121</v>
      </c>
      <c r="C37" s="179">
        <v>1596</v>
      </c>
      <c r="D37" s="70">
        <v>1596</v>
      </c>
      <c r="E37" s="70">
        <v>1630</v>
      </c>
      <c r="F37" s="70">
        <v>1630</v>
      </c>
      <c r="G37" s="70">
        <v>1596</v>
      </c>
      <c r="H37" s="70">
        <v>1670</v>
      </c>
      <c r="I37" s="180">
        <v>1690</v>
      </c>
      <c r="J37" s="72">
        <v>1596</v>
      </c>
      <c r="K37" s="73">
        <v>1800</v>
      </c>
      <c r="L37" s="73">
        <v>1800</v>
      </c>
      <c r="M37" s="73">
        <v>1820</v>
      </c>
      <c r="N37" s="73">
        <v>1820</v>
      </c>
    </row>
    <row r="38" spans="1:15" ht="15.75" x14ac:dyDescent="0.25">
      <c r="A38" s="74">
        <v>620</v>
      </c>
      <c r="B38" s="181" t="s">
        <v>95</v>
      </c>
      <c r="C38" s="182">
        <v>557.64</v>
      </c>
      <c r="D38" s="78">
        <v>558</v>
      </c>
      <c r="E38" s="78">
        <v>570</v>
      </c>
      <c r="F38" s="78">
        <v>570</v>
      </c>
      <c r="G38" s="78">
        <v>592</v>
      </c>
      <c r="H38" s="78">
        <v>580</v>
      </c>
      <c r="I38" s="164">
        <v>580</v>
      </c>
      <c r="J38" s="78">
        <v>592</v>
      </c>
      <c r="K38" s="77">
        <v>630</v>
      </c>
      <c r="L38" s="77">
        <v>630</v>
      </c>
      <c r="M38" s="77">
        <v>640</v>
      </c>
      <c r="N38" s="77">
        <v>640</v>
      </c>
    </row>
    <row r="39" spans="1:15" ht="16.5" thickBot="1" x14ac:dyDescent="0.3">
      <c r="A39" s="74">
        <v>630</v>
      </c>
      <c r="B39" s="183" t="s">
        <v>96</v>
      </c>
      <c r="C39" s="184">
        <v>630.51</v>
      </c>
      <c r="D39" s="82">
        <v>664</v>
      </c>
      <c r="E39" s="82">
        <v>600</v>
      </c>
      <c r="F39" s="82">
        <v>617</v>
      </c>
      <c r="G39" s="82">
        <v>681</v>
      </c>
      <c r="H39" s="82">
        <v>620</v>
      </c>
      <c r="I39" s="83">
        <v>620</v>
      </c>
      <c r="J39" s="84">
        <v>744</v>
      </c>
      <c r="K39" s="85">
        <v>570</v>
      </c>
      <c r="L39" s="85">
        <v>640</v>
      </c>
      <c r="M39" s="85">
        <v>640</v>
      </c>
      <c r="N39" s="85">
        <v>670</v>
      </c>
    </row>
    <row r="40" spans="1:15" ht="16.5" thickBot="1" x14ac:dyDescent="0.3">
      <c r="A40" s="102"/>
      <c r="B40" s="158" t="s">
        <v>122</v>
      </c>
      <c r="C40" s="176">
        <f>C37+C38+C39</f>
        <v>2784.1499999999996</v>
      </c>
      <c r="D40" s="185">
        <f>SUM(D37:D39)</f>
        <v>2818</v>
      </c>
      <c r="E40" s="185">
        <f>E37+E38+E39</f>
        <v>2800</v>
      </c>
      <c r="F40" s="185">
        <f>F37+F38+F39</f>
        <v>2817</v>
      </c>
      <c r="G40" s="185">
        <f t="shared" ref="G40:K40" si="6">SUM(G37:G39)</f>
        <v>2869</v>
      </c>
      <c r="H40" s="89">
        <f t="shared" si="6"/>
        <v>2870</v>
      </c>
      <c r="I40" s="89">
        <f t="shared" si="6"/>
        <v>2890</v>
      </c>
      <c r="J40" s="186">
        <f>SUM(J37:J39)</f>
        <v>2932</v>
      </c>
      <c r="K40" s="91">
        <f t="shared" si="6"/>
        <v>3000</v>
      </c>
      <c r="L40" s="91">
        <f>SUM(L37:L39)</f>
        <v>3070</v>
      </c>
      <c r="M40" s="91">
        <f>SUM(M37:M39)</f>
        <v>3100</v>
      </c>
      <c r="N40" s="91">
        <f>SUM(N37:N39)</f>
        <v>3130</v>
      </c>
    </row>
    <row r="41" spans="1:15" ht="16.5" thickBot="1" x14ac:dyDescent="0.3">
      <c r="A41" s="65" t="s">
        <v>123</v>
      </c>
      <c r="B41" s="687" t="s">
        <v>538</v>
      </c>
      <c r="C41" s="688"/>
      <c r="D41" s="688"/>
      <c r="E41" s="688"/>
      <c r="F41" s="688"/>
      <c r="G41" s="688"/>
      <c r="H41" s="688"/>
      <c r="I41" s="688"/>
      <c r="J41" s="688"/>
      <c r="K41" s="688"/>
      <c r="L41" s="688"/>
      <c r="M41" s="688"/>
      <c r="N41" s="688"/>
    </row>
    <row r="42" spans="1:15" ht="15.75" x14ac:dyDescent="0.25">
      <c r="A42" s="93">
        <v>610</v>
      </c>
      <c r="B42" s="178" t="s">
        <v>121</v>
      </c>
      <c r="C42" s="179">
        <v>396</v>
      </c>
      <c r="D42" s="70">
        <v>396</v>
      </c>
      <c r="E42" s="70">
        <v>420</v>
      </c>
      <c r="F42" s="70">
        <v>420</v>
      </c>
      <c r="G42" s="70">
        <v>396</v>
      </c>
      <c r="H42" s="70">
        <v>420</v>
      </c>
      <c r="I42" s="180">
        <v>420</v>
      </c>
      <c r="J42" s="72">
        <v>396</v>
      </c>
      <c r="K42" s="73">
        <v>430</v>
      </c>
      <c r="L42" s="73">
        <v>430</v>
      </c>
      <c r="M42" s="73">
        <v>440</v>
      </c>
      <c r="N42" s="73">
        <v>450</v>
      </c>
    </row>
    <row r="43" spans="1:15" ht="15.75" x14ac:dyDescent="0.25">
      <c r="A43" s="74">
        <v>620</v>
      </c>
      <c r="B43" s="181" t="s">
        <v>95</v>
      </c>
      <c r="C43" s="182">
        <v>138.24</v>
      </c>
      <c r="D43" s="78">
        <v>138</v>
      </c>
      <c r="E43" s="78">
        <v>150</v>
      </c>
      <c r="F43" s="78">
        <v>150</v>
      </c>
      <c r="G43" s="78">
        <v>139</v>
      </c>
      <c r="H43" s="78">
        <v>150</v>
      </c>
      <c r="I43" s="164">
        <v>150</v>
      </c>
      <c r="J43" s="78">
        <v>138</v>
      </c>
      <c r="K43" s="77">
        <v>150</v>
      </c>
      <c r="L43" s="77">
        <v>150</v>
      </c>
      <c r="M43" s="77">
        <v>150</v>
      </c>
      <c r="N43" s="77">
        <v>160</v>
      </c>
    </row>
    <row r="44" spans="1:15" ht="16.5" thickBot="1" x14ac:dyDescent="0.3">
      <c r="A44" s="74">
        <v>630</v>
      </c>
      <c r="B44" s="183" t="s">
        <v>96</v>
      </c>
      <c r="C44" s="184">
        <v>104.97</v>
      </c>
      <c r="D44" s="82">
        <v>131</v>
      </c>
      <c r="E44" s="82">
        <v>90</v>
      </c>
      <c r="F44" s="82">
        <v>95</v>
      </c>
      <c r="G44" s="82">
        <v>147</v>
      </c>
      <c r="H44" s="82">
        <v>100</v>
      </c>
      <c r="I44" s="83">
        <v>100</v>
      </c>
      <c r="J44" s="84">
        <v>158</v>
      </c>
      <c r="K44" s="85">
        <v>195</v>
      </c>
      <c r="L44" s="85">
        <v>216</v>
      </c>
      <c r="M44" s="85">
        <v>221</v>
      </c>
      <c r="N44" s="85">
        <v>231</v>
      </c>
    </row>
    <row r="45" spans="1:15" ht="16.5" thickBot="1" x14ac:dyDescent="0.3">
      <c r="A45" s="74"/>
      <c r="B45" s="158" t="s">
        <v>124</v>
      </c>
      <c r="C45" s="176">
        <f t="shared" ref="C45:I45" si="7">C42+C43+C44</f>
        <v>639.21</v>
      </c>
      <c r="D45" s="185">
        <f>SUM(D42:D44)</f>
        <v>665</v>
      </c>
      <c r="E45" s="185">
        <f t="shared" si="7"/>
        <v>660</v>
      </c>
      <c r="F45" s="185">
        <f t="shared" si="7"/>
        <v>665</v>
      </c>
      <c r="G45" s="185">
        <f>SUM(G42:G44)</f>
        <v>682</v>
      </c>
      <c r="H45" s="185">
        <f t="shared" si="7"/>
        <v>670</v>
      </c>
      <c r="I45" s="185">
        <f t="shared" si="7"/>
        <v>670</v>
      </c>
      <c r="J45" s="187">
        <f>SUM(J42:J44)</f>
        <v>692</v>
      </c>
      <c r="K45" s="100">
        <f>SUM(K42:K44)</f>
        <v>775</v>
      </c>
      <c r="L45" s="100">
        <f>SUM(L42:L44)</f>
        <v>796</v>
      </c>
      <c r="M45" s="100">
        <f>SUM(M42:M44)</f>
        <v>811</v>
      </c>
      <c r="N45" s="100">
        <f>SUM(N42:N44)</f>
        <v>841</v>
      </c>
    </row>
    <row r="46" spans="1:15" ht="16.5" thickBot="1" x14ac:dyDescent="0.3">
      <c r="A46" s="102"/>
      <c r="B46" s="103" t="s">
        <v>125</v>
      </c>
      <c r="C46" s="188">
        <f>C32+C35+C40+C45</f>
        <v>12213.61</v>
      </c>
      <c r="D46" s="189">
        <f>SUM(D32+D35+D40+D45)</f>
        <v>66624</v>
      </c>
      <c r="E46" s="189">
        <f>E32+E35+E40+E45</f>
        <v>116260</v>
      </c>
      <c r="F46" s="189">
        <f>F32+F35+F40+F45</f>
        <v>71082</v>
      </c>
      <c r="G46" s="189">
        <f t="shared" ref="G46:K46" si="8">SUM(G32+G35+G40+G45)</f>
        <v>18313</v>
      </c>
      <c r="H46" s="190">
        <f t="shared" si="8"/>
        <v>18390</v>
      </c>
      <c r="I46" s="191">
        <f t="shared" si="8"/>
        <v>18460</v>
      </c>
      <c r="J46" s="192">
        <f>SUM(J32+J35+J40+J45)</f>
        <v>14914</v>
      </c>
      <c r="K46" s="193">
        <f t="shared" si="8"/>
        <v>16275</v>
      </c>
      <c r="L46" s="193">
        <f>SUM(L32+L35+L40+L45)</f>
        <v>26516</v>
      </c>
      <c r="M46" s="193">
        <f>SUM(M32+M35+M40+M45)</f>
        <v>17411</v>
      </c>
      <c r="N46" s="193">
        <f>SUM(N32+N35+N40+N45)</f>
        <v>17471</v>
      </c>
    </row>
    <row r="47" spans="1:15" ht="16.5" thickBot="1" x14ac:dyDescent="0.3">
      <c r="A47" s="102"/>
      <c r="B47" s="108" t="s">
        <v>126</v>
      </c>
      <c r="C47" s="194"/>
      <c r="D47" s="195">
        <v>159319</v>
      </c>
      <c r="E47" s="195">
        <v>95000</v>
      </c>
      <c r="F47" s="195">
        <v>157796</v>
      </c>
      <c r="G47" s="195">
        <v>255</v>
      </c>
      <c r="H47" s="195">
        <v>20000</v>
      </c>
      <c r="I47" s="196">
        <v>20000</v>
      </c>
      <c r="J47" s="197"/>
      <c r="K47" s="144">
        <v>5000</v>
      </c>
      <c r="L47" s="144">
        <v>40000</v>
      </c>
      <c r="M47" s="144">
        <v>35000</v>
      </c>
      <c r="N47" s="144">
        <v>35000</v>
      </c>
    </row>
    <row r="48" spans="1:15" ht="16.5" thickBot="1" x14ac:dyDescent="0.3">
      <c r="A48" s="198"/>
      <c r="B48" s="199" t="s">
        <v>127</v>
      </c>
      <c r="C48" s="200">
        <f>C46+C47</f>
        <v>12213.61</v>
      </c>
      <c r="D48" s="201">
        <f>SUM(D46:D47)</f>
        <v>225943</v>
      </c>
      <c r="E48" s="201">
        <f>E46+E47</f>
        <v>211260</v>
      </c>
      <c r="F48" s="201">
        <f>F46+F47</f>
        <v>228878</v>
      </c>
      <c r="G48" s="201">
        <f t="shared" ref="G48:K48" si="9">SUM(G46:G47)</f>
        <v>18568</v>
      </c>
      <c r="H48" s="202">
        <f t="shared" si="9"/>
        <v>38390</v>
      </c>
      <c r="I48" s="203">
        <f t="shared" si="9"/>
        <v>38460</v>
      </c>
      <c r="J48" s="204">
        <f>SUM(J46:J47)</f>
        <v>14914</v>
      </c>
      <c r="K48" s="116">
        <f t="shared" si="9"/>
        <v>21275</v>
      </c>
      <c r="L48" s="116">
        <f>SUM(L46:L47)</f>
        <v>66516</v>
      </c>
      <c r="M48" s="116">
        <f>SUM(M46:M47)</f>
        <v>52411</v>
      </c>
      <c r="N48" s="116">
        <f>SUM(N46:N47)</f>
        <v>52471</v>
      </c>
    </row>
    <row r="49" spans="1:14" ht="30" customHeight="1" thickBot="1" x14ac:dyDescent="0.3">
      <c r="A49" s="205"/>
      <c r="B49" s="206"/>
      <c r="C49" s="118"/>
    </row>
    <row r="50" spans="1:14" ht="16.5" customHeight="1" x14ac:dyDescent="0.2">
      <c r="A50" s="681" t="s">
        <v>128</v>
      </c>
      <c r="B50" s="682"/>
      <c r="C50" s="58" t="s">
        <v>89</v>
      </c>
      <c r="D50" s="59" t="s">
        <v>89</v>
      </c>
      <c r="E50" s="59" t="s">
        <v>90</v>
      </c>
      <c r="F50" s="59" t="s">
        <v>40</v>
      </c>
      <c r="G50" s="59" t="s">
        <v>89</v>
      </c>
      <c r="H50" s="60" t="s">
        <v>106</v>
      </c>
      <c r="I50" s="59" t="s">
        <v>90</v>
      </c>
      <c r="J50" s="59" t="s">
        <v>106</v>
      </c>
      <c r="K50" s="60" t="s">
        <v>40</v>
      </c>
      <c r="L50" s="60" t="s">
        <v>13</v>
      </c>
      <c r="M50" s="60" t="s">
        <v>13</v>
      </c>
      <c r="N50" s="60" t="s">
        <v>13</v>
      </c>
    </row>
    <row r="51" spans="1:14" ht="13.5" thickBot="1" x14ac:dyDescent="0.25">
      <c r="A51" s="683"/>
      <c r="B51" s="684"/>
      <c r="C51" s="157" t="s">
        <v>91</v>
      </c>
      <c r="D51" s="62" t="s">
        <v>3</v>
      </c>
      <c r="E51" s="63" t="s">
        <v>3</v>
      </c>
      <c r="F51" s="62" t="s">
        <v>3</v>
      </c>
      <c r="G51" s="62" t="s">
        <v>4</v>
      </c>
      <c r="H51" s="62" t="s">
        <v>107</v>
      </c>
      <c r="I51" s="63" t="s">
        <v>3</v>
      </c>
      <c r="J51" s="64" t="s">
        <v>5</v>
      </c>
      <c r="K51" s="64">
        <v>2016</v>
      </c>
      <c r="L51" s="64" t="s">
        <v>7</v>
      </c>
      <c r="M51" s="64" t="s">
        <v>8</v>
      </c>
      <c r="N51" s="64" t="s">
        <v>513</v>
      </c>
    </row>
    <row r="52" spans="1:14" ht="16.5" thickBot="1" x14ac:dyDescent="0.3">
      <c r="A52" s="173" t="s">
        <v>129</v>
      </c>
      <c r="B52" s="687" t="s">
        <v>130</v>
      </c>
      <c r="C52" s="688"/>
      <c r="D52" s="688"/>
      <c r="E52" s="688"/>
      <c r="F52" s="688"/>
      <c r="G52" s="688"/>
      <c r="H52" s="688"/>
      <c r="I52" s="688"/>
      <c r="J52" s="688"/>
      <c r="K52" s="688"/>
      <c r="L52" s="688"/>
      <c r="M52" s="688"/>
      <c r="N52" s="688"/>
    </row>
    <row r="53" spans="1:14" ht="15.75" x14ac:dyDescent="0.25">
      <c r="A53" s="207">
        <v>610</v>
      </c>
      <c r="B53" s="208" t="s">
        <v>131</v>
      </c>
      <c r="C53" s="209"/>
      <c r="D53" s="73">
        <v>2827</v>
      </c>
      <c r="E53" s="72">
        <v>3000</v>
      </c>
      <c r="F53" s="73">
        <v>3000</v>
      </c>
      <c r="G53" s="73">
        <v>2620</v>
      </c>
      <c r="H53" s="73">
        <v>3000</v>
      </c>
      <c r="I53" s="73">
        <v>3000</v>
      </c>
      <c r="J53" s="72">
        <v>1620</v>
      </c>
      <c r="K53" s="73">
        <v>3200</v>
      </c>
      <c r="L53" s="73">
        <v>3330</v>
      </c>
      <c r="M53" s="73">
        <v>3350</v>
      </c>
      <c r="N53" s="73">
        <v>3400</v>
      </c>
    </row>
    <row r="54" spans="1:14" ht="15.75" x14ac:dyDescent="0.25">
      <c r="A54" s="74">
        <v>620</v>
      </c>
      <c r="B54" s="210" t="s">
        <v>95</v>
      </c>
      <c r="C54" s="211"/>
      <c r="D54" s="77">
        <v>980</v>
      </c>
      <c r="E54" s="78">
        <v>1050</v>
      </c>
      <c r="F54" s="77">
        <v>1000</v>
      </c>
      <c r="G54" s="77">
        <v>977</v>
      </c>
      <c r="H54" s="77">
        <v>1050</v>
      </c>
      <c r="I54" s="77">
        <v>1050</v>
      </c>
      <c r="J54" s="78">
        <v>553</v>
      </c>
      <c r="K54" s="77">
        <v>1120</v>
      </c>
      <c r="L54" s="77">
        <v>1150</v>
      </c>
      <c r="M54" s="77">
        <v>1170</v>
      </c>
      <c r="N54" s="77">
        <v>1200</v>
      </c>
    </row>
    <row r="55" spans="1:14" ht="16.5" thickBot="1" x14ac:dyDescent="0.3">
      <c r="A55" s="74">
        <v>630</v>
      </c>
      <c r="B55" s="212" t="s">
        <v>96</v>
      </c>
      <c r="C55" s="81">
        <v>75651.38</v>
      </c>
      <c r="D55" s="213">
        <v>82461</v>
      </c>
      <c r="E55" s="82">
        <v>109000</v>
      </c>
      <c r="F55" s="213">
        <v>100000</v>
      </c>
      <c r="G55" s="213">
        <v>131641</v>
      </c>
      <c r="H55" s="213">
        <v>100000</v>
      </c>
      <c r="I55" s="213">
        <v>100000</v>
      </c>
      <c r="J55" s="84">
        <v>90704</v>
      </c>
      <c r="K55" s="85">
        <v>97000</v>
      </c>
      <c r="L55" s="85">
        <v>110000</v>
      </c>
      <c r="M55" s="85">
        <v>110000</v>
      </c>
      <c r="N55" s="85">
        <v>110000</v>
      </c>
    </row>
    <row r="56" spans="1:14" ht="16.5" thickBot="1" x14ac:dyDescent="0.3">
      <c r="A56" s="102"/>
      <c r="B56" s="158" t="s">
        <v>132</v>
      </c>
      <c r="C56" s="88">
        <f>C53+C54+C55</f>
        <v>75651.38</v>
      </c>
      <c r="D56" s="214">
        <f>SUM(D53:D55)</f>
        <v>86268</v>
      </c>
      <c r="E56" s="214">
        <f>E53+E54+E55</f>
        <v>113050</v>
      </c>
      <c r="F56" s="214">
        <f>F53+F54+F55</f>
        <v>104000</v>
      </c>
      <c r="G56" s="214">
        <f t="shared" ref="G56:K56" si="10">SUM(G53:G55)</f>
        <v>135238</v>
      </c>
      <c r="H56" s="214">
        <f t="shared" si="10"/>
        <v>104050</v>
      </c>
      <c r="I56" s="214">
        <f t="shared" si="10"/>
        <v>104050</v>
      </c>
      <c r="J56" s="171">
        <f>SUM(J53:J55)</f>
        <v>92877</v>
      </c>
      <c r="K56" s="101">
        <f t="shared" si="10"/>
        <v>101320</v>
      </c>
      <c r="L56" s="101">
        <f>SUM(L53:L55)</f>
        <v>114480</v>
      </c>
      <c r="M56" s="101">
        <f>SUM(M53:M55)</f>
        <v>114520</v>
      </c>
      <c r="N56" s="101">
        <f>SUM(N53:N55)</f>
        <v>114600</v>
      </c>
    </row>
    <row r="57" spans="1:14" ht="16.5" thickBot="1" x14ac:dyDescent="0.3">
      <c r="A57" s="65" t="s">
        <v>133</v>
      </c>
      <c r="B57" s="687" t="s">
        <v>134</v>
      </c>
      <c r="C57" s="688"/>
      <c r="D57" s="688"/>
      <c r="E57" s="688"/>
      <c r="F57" s="688"/>
      <c r="G57" s="688"/>
      <c r="H57" s="688"/>
      <c r="I57" s="688"/>
      <c r="J57" s="688"/>
      <c r="K57" s="688"/>
      <c r="L57" s="688"/>
      <c r="M57" s="688"/>
      <c r="N57" s="688"/>
    </row>
    <row r="58" spans="1:14" ht="15.75" x14ac:dyDescent="0.25">
      <c r="A58" s="93">
        <v>610</v>
      </c>
      <c r="B58" s="215" t="s">
        <v>131</v>
      </c>
      <c r="C58" s="68">
        <v>7431.18</v>
      </c>
      <c r="D58" s="69">
        <v>6507</v>
      </c>
      <c r="E58" s="70">
        <v>8500</v>
      </c>
      <c r="F58" s="69">
        <v>8500</v>
      </c>
      <c r="G58" s="69">
        <v>14600</v>
      </c>
      <c r="H58" s="69">
        <v>19000</v>
      </c>
      <c r="I58" s="71">
        <v>19000</v>
      </c>
      <c r="J58" s="72">
        <v>14576</v>
      </c>
      <c r="K58" s="73">
        <v>20500</v>
      </c>
      <c r="L58" s="73">
        <v>21320</v>
      </c>
      <c r="M58" s="73">
        <v>22000</v>
      </c>
      <c r="N58" s="73">
        <v>22500</v>
      </c>
    </row>
    <row r="59" spans="1:14" ht="15.75" x14ac:dyDescent="0.25">
      <c r="A59" s="74">
        <v>620</v>
      </c>
      <c r="B59" s="210" t="s">
        <v>95</v>
      </c>
      <c r="C59" s="76">
        <v>2224.9899999999998</v>
      </c>
      <c r="D59" s="77">
        <v>2472</v>
      </c>
      <c r="E59" s="78">
        <v>2970</v>
      </c>
      <c r="F59" s="77">
        <v>2970</v>
      </c>
      <c r="G59" s="77">
        <v>5057</v>
      </c>
      <c r="H59" s="77">
        <v>7000</v>
      </c>
      <c r="I59" s="79">
        <v>7000</v>
      </c>
      <c r="J59" s="78">
        <v>5030</v>
      </c>
      <c r="K59" s="77">
        <v>7000</v>
      </c>
      <c r="L59" s="77">
        <v>7700</v>
      </c>
      <c r="M59" s="77">
        <v>7290</v>
      </c>
      <c r="N59" s="77">
        <v>7330</v>
      </c>
    </row>
    <row r="60" spans="1:14" ht="15.75" x14ac:dyDescent="0.25">
      <c r="A60" s="74">
        <v>630</v>
      </c>
      <c r="B60" s="210" t="s">
        <v>96</v>
      </c>
      <c r="C60" s="76">
        <v>62857.98</v>
      </c>
      <c r="D60" s="77">
        <v>83093</v>
      </c>
      <c r="E60" s="77">
        <v>81000</v>
      </c>
      <c r="F60" s="77">
        <v>121500</v>
      </c>
      <c r="G60" s="77">
        <v>89983</v>
      </c>
      <c r="H60" s="77">
        <v>98000</v>
      </c>
      <c r="I60" s="79">
        <v>98000</v>
      </c>
      <c r="J60" s="78">
        <v>57997</v>
      </c>
      <c r="K60" s="77">
        <v>85000</v>
      </c>
      <c r="L60" s="77">
        <v>85500</v>
      </c>
      <c r="M60" s="77">
        <v>70000</v>
      </c>
      <c r="N60" s="77">
        <v>70000</v>
      </c>
    </row>
    <row r="61" spans="1:14" ht="16.5" thickBot="1" x14ac:dyDescent="0.3">
      <c r="A61" s="74">
        <v>640</v>
      </c>
      <c r="B61" s="216" t="s">
        <v>97</v>
      </c>
      <c r="C61" s="81"/>
      <c r="D61" s="213">
        <v>198</v>
      </c>
      <c r="E61" s="213">
        <v>30</v>
      </c>
      <c r="F61" s="213">
        <v>200</v>
      </c>
      <c r="G61" s="213"/>
      <c r="H61" s="213">
        <v>100</v>
      </c>
      <c r="I61" s="217">
        <v>100</v>
      </c>
      <c r="J61" s="84">
        <v>81</v>
      </c>
      <c r="K61" s="85">
        <v>100</v>
      </c>
      <c r="L61" s="85">
        <v>100</v>
      </c>
      <c r="M61" s="85">
        <v>100</v>
      </c>
      <c r="N61" s="85">
        <v>100</v>
      </c>
    </row>
    <row r="62" spans="1:14" ht="16.5" thickBot="1" x14ac:dyDescent="0.3">
      <c r="A62" s="102"/>
      <c r="B62" s="158" t="s">
        <v>135</v>
      </c>
      <c r="C62" s="218">
        <f>C58+C59+C60+C61</f>
        <v>72514.150000000009</v>
      </c>
      <c r="D62" s="89">
        <f>SUM(D58:D61)</f>
        <v>92270</v>
      </c>
      <c r="E62" s="89">
        <f>E58+E59+E60+E61</f>
        <v>92500</v>
      </c>
      <c r="F62" s="89">
        <f>F58+F59+F60+F61</f>
        <v>133170</v>
      </c>
      <c r="G62" s="89">
        <f t="shared" ref="G62:K62" si="11">SUM(G58:G61)</f>
        <v>109640</v>
      </c>
      <c r="H62" s="89">
        <f t="shared" si="11"/>
        <v>124100</v>
      </c>
      <c r="I62" s="89">
        <f t="shared" si="11"/>
        <v>124100</v>
      </c>
      <c r="J62" s="100">
        <f>SUM(J58:J61)</f>
        <v>77684</v>
      </c>
      <c r="K62" s="101">
        <f t="shared" si="11"/>
        <v>112600</v>
      </c>
      <c r="L62" s="101">
        <f>SUM(L58:L61)</f>
        <v>114620</v>
      </c>
      <c r="M62" s="101">
        <f>SUM(M58:M61)</f>
        <v>99390</v>
      </c>
      <c r="N62" s="101">
        <f>SUM(N58:N61)</f>
        <v>99930</v>
      </c>
    </row>
    <row r="63" spans="1:14" ht="16.5" thickBot="1" x14ac:dyDescent="0.3">
      <c r="A63" s="65" t="s">
        <v>136</v>
      </c>
      <c r="B63" s="687" t="s">
        <v>532</v>
      </c>
      <c r="C63" s="688"/>
      <c r="D63" s="688"/>
      <c r="E63" s="688"/>
      <c r="F63" s="688"/>
      <c r="G63" s="688"/>
      <c r="H63" s="688"/>
      <c r="I63" s="688"/>
      <c r="J63" s="688"/>
      <c r="K63" s="688"/>
      <c r="L63" s="688"/>
      <c r="M63" s="688"/>
      <c r="N63" s="688"/>
    </row>
    <row r="64" spans="1:14" ht="16.5" thickBot="1" x14ac:dyDescent="0.3">
      <c r="A64" s="219">
        <v>630</v>
      </c>
      <c r="B64" s="220" t="s">
        <v>96</v>
      </c>
      <c r="C64" s="61"/>
      <c r="D64" s="221"/>
      <c r="E64" s="221">
        <v>1000</v>
      </c>
      <c r="F64" s="221">
        <v>1000</v>
      </c>
      <c r="G64" s="221">
        <v>766</v>
      </c>
      <c r="H64" s="221">
        <v>1000</v>
      </c>
      <c r="I64" s="119">
        <v>1000</v>
      </c>
      <c r="J64" s="222">
        <v>0</v>
      </c>
      <c r="K64" s="223">
        <v>50500</v>
      </c>
      <c r="L64" s="223">
        <v>70000</v>
      </c>
      <c r="M64" s="223">
        <v>10000</v>
      </c>
      <c r="N64" s="223">
        <v>10000</v>
      </c>
    </row>
    <row r="65" spans="1:14" ht="16.5" thickBot="1" x14ac:dyDescent="0.3">
      <c r="A65" s="224"/>
      <c r="B65" s="158" t="s">
        <v>137</v>
      </c>
      <c r="C65" s="225">
        <f>C64</f>
        <v>0</v>
      </c>
      <c r="D65" s="226"/>
      <c r="E65" s="226">
        <f>E64</f>
        <v>1000</v>
      </c>
      <c r="F65" s="226">
        <f>F64</f>
        <v>1000</v>
      </c>
      <c r="G65" s="226">
        <f>SUM(G64)</f>
        <v>766</v>
      </c>
      <c r="H65" s="226">
        <f>SUM(H64)</f>
        <v>1000</v>
      </c>
      <c r="I65" s="227">
        <f>SUM(I64)</f>
        <v>1000</v>
      </c>
      <c r="J65" s="100">
        <v>0</v>
      </c>
      <c r="K65" s="101">
        <f>SUM(K64)</f>
        <v>50500</v>
      </c>
      <c r="L65" s="101">
        <f>SUM(L64)</f>
        <v>70000</v>
      </c>
      <c r="M65" s="101">
        <f>SUM(M64)</f>
        <v>10000</v>
      </c>
      <c r="N65" s="101">
        <f>SUM(N64)</f>
        <v>10000</v>
      </c>
    </row>
    <row r="66" spans="1:14" ht="16.5" thickBot="1" x14ac:dyDescent="0.3">
      <c r="A66" s="228"/>
      <c r="B66" s="229" t="s">
        <v>138</v>
      </c>
      <c r="C66" s="230">
        <f>C56+C62+C65</f>
        <v>148165.53000000003</v>
      </c>
      <c r="D66" s="231">
        <f>SUM(D56+D62)</f>
        <v>178538</v>
      </c>
      <c r="E66" s="231">
        <f>SUM(E56+E62)</f>
        <v>205550</v>
      </c>
      <c r="F66" s="231">
        <f>SUM(F56+F62)</f>
        <v>237170</v>
      </c>
      <c r="G66" s="231">
        <f>G56+G62+G65</f>
        <v>245644</v>
      </c>
      <c r="H66" s="231">
        <f>SUM(H56+H62+H65)</f>
        <v>229150</v>
      </c>
      <c r="I66" s="232">
        <f>SUM(H66)</f>
        <v>229150</v>
      </c>
      <c r="J66" s="233">
        <f>SUM(J56+J62+J65)</f>
        <v>170561</v>
      </c>
      <c r="K66" s="234">
        <f>SUM(K56+K62+K65)</f>
        <v>264420</v>
      </c>
      <c r="L66" s="234">
        <f>SUM(L56+L62+L65)</f>
        <v>299100</v>
      </c>
      <c r="M66" s="234">
        <f>SUM(M56+M62+M65)</f>
        <v>223910</v>
      </c>
      <c r="N66" s="234">
        <f>SUM(N56+N62+N65)</f>
        <v>224530</v>
      </c>
    </row>
    <row r="67" spans="1:14" ht="16.5" thickBot="1" x14ac:dyDescent="0.3">
      <c r="A67" s="228"/>
      <c r="B67" s="140" t="s">
        <v>139</v>
      </c>
      <c r="C67" s="235">
        <v>18700</v>
      </c>
      <c r="D67" s="236">
        <v>607436</v>
      </c>
      <c r="E67" s="236">
        <v>602776</v>
      </c>
      <c r="F67" s="236">
        <v>670542</v>
      </c>
      <c r="G67" s="236">
        <v>10545</v>
      </c>
      <c r="H67" s="236">
        <v>100000</v>
      </c>
      <c r="I67" s="237">
        <v>0</v>
      </c>
      <c r="J67" s="238">
        <v>82644</v>
      </c>
      <c r="K67" s="239">
        <v>33425</v>
      </c>
      <c r="L67" s="239">
        <v>477700</v>
      </c>
      <c r="M67" s="239">
        <v>265000</v>
      </c>
      <c r="N67" s="239">
        <v>265000</v>
      </c>
    </row>
    <row r="68" spans="1:14" ht="16.5" thickBot="1" x14ac:dyDescent="0.3">
      <c r="A68" s="240"/>
      <c r="B68" s="241" t="s">
        <v>140</v>
      </c>
      <c r="C68" s="242">
        <f>C66+C67</f>
        <v>166865.53000000003</v>
      </c>
      <c r="D68" s="243">
        <f>SUM(D66:D67)</f>
        <v>785974</v>
      </c>
      <c r="E68" s="244">
        <f>E66+E67</f>
        <v>808326</v>
      </c>
      <c r="F68" s="245">
        <f>F66+F67</f>
        <v>907712</v>
      </c>
      <c r="G68" s="243">
        <f t="shared" ref="G68:I68" si="12">SUM(G66:G67)</f>
        <v>256189</v>
      </c>
      <c r="H68" s="244">
        <f t="shared" si="12"/>
        <v>329150</v>
      </c>
      <c r="I68" s="245">
        <f t="shared" si="12"/>
        <v>229150</v>
      </c>
      <c r="J68" s="116">
        <f>SUM(J56+J62+J67)</f>
        <v>253205</v>
      </c>
      <c r="K68" s="117">
        <f>SUM(K66:K67)</f>
        <v>297845</v>
      </c>
      <c r="L68" s="117">
        <f>SUM(L66:L67)</f>
        <v>776800</v>
      </c>
      <c r="M68" s="117">
        <f>SUM(M66:M67)</f>
        <v>488910</v>
      </c>
      <c r="N68" s="117">
        <f>SUM(N66:N67)</f>
        <v>489530</v>
      </c>
    </row>
    <row r="69" spans="1:14" ht="30" customHeight="1" thickBot="1" x14ac:dyDescent="0.25">
      <c r="C69" s="246"/>
    </row>
    <row r="70" spans="1:14" ht="15.75" customHeight="1" x14ac:dyDescent="0.2">
      <c r="A70" s="681" t="s">
        <v>141</v>
      </c>
      <c r="B70" s="682"/>
      <c r="C70" s="58" t="s">
        <v>89</v>
      </c>
      <c r="D70" s="59" t="s">
        <v>89</v>
      </c>
      <c r="E70" s="59" t="s">
        <v>90</v>
      </c>
      <c r="F70" s="59" t="s">
        <v>40</v>
      </c>
      <c r="G70" s="59" t="s">
        <v>89</v>
      </c>
      <c r="H70" s="60" t="s">
        <v>106</v>
      </c>
      <c r="I70" s="59" t="s">
        <v>90</v>
      </c>
      <c r="J70" s="59" t="s">
        <v>89</v>
      </c>
      <c r="K70" s="60" t="s">
        <v>40</v>
      </c>
      <c r="L70" s="60" t="s">
        <v>13</v>
      </c>
      <c r="M70" s="60" t="s">
        <v>13</v>
      </c>
      <c r="N70" s="60" t="s">
        <v>13</v>
      </c>
    </row>
    <row r="71" spans="1:14" ht="13.5" thickBot="1" x14ac:dyDescent="0.25">
      <c r="A71" s="722"/>
      <c r="B71" s="723"/>
      <c r="C71" s="61" t="s">
        <v>91</v>
      </c>
      <c r="D71" s="62" t="s">
        <v>3</v>
      </c>
      <c r="E71" s="63" t="s">
        <v>3</v>
      </c>
      <c r="F71" s="62" t="s">
        <v>3</v>
      </c>
      <c r="G71" s="62" t="s">
        <v>4</v>
      </c>
      <c r="H71" s="62" t="s">
        <v>107</v>
      </c>
      <c r="I71" s="63" t="s">
        <v>3</v>
      </c>
      <c r="J71" s="64" t="s">
        <v>5</v>
      </c>
      <c r="K71" s="64" t="s">
        <v>6</v>
      </c>
      <c r="L71" s="64" t="s">
        <v>7</v>
      </c>
      <c r="M71" s="64" t="s">
        <v>8</v>
      </c>
      <c r="N71" s="64" t="s">
        <v>513</v>
      </c>
    </row>
    <row r="72" spans="1:14" ht="16.5" thickBot="1" x14ac:dyDescent="0.3">
      <c r="A72" s="247">
        <v>630</v>
      </c>
      <c r="B72" s="248" t="s">
        <v>96</v>
      </c>
      <c r="C72" s="58">
        <v>8525.66</v>
      </c>
      <c r="D72" s="223">
        <v>8005</v>
      </c>
      <c r="E72" s="223">
        <v>22000</v>
      </c>
      <c r="F72" s="223">
        <v>20000</v>
      </c>
      <c r="G72" s="223">
        <v>15665</v>
      </c>
      <c r="H72" s="223">
        <v>20000</v>
      </c>
      <c r="I72" s="223">
        <v>20000</v>
      </c>
      <c r="J72" s="222">
        <v>19280</v>
      </c>
      <c r="K72" s="223">
        <v>50000</v>
      </c>
      <c r="L72" s="223">
        <v>30000</v>
      </c>
      <c r="M72" s="223">
        <v>30000</v>
      </c>
      <c r="N72" s="223">
        <v>30000</v>
      </c>
    </row>
    <row r="73" spans="1:14" ht="16.5" thickBot="1" x14ac:dyDescent="0.3">
      <c r="A73" s="247">
        <v>620</v>
      </c>
      <c r="B73" s="248" t="s">
        <v>142</v>
      </c>
      <c r="C73" s="58"/>
      <c r="D73" s="223">
        <v>209</v>
      </c>
      <c r="E73" s="223"/>
      <c r="F73" s="223"/>
      <c r="G73" s="223">
        <v>1077</v>
      </c>
      <c r="H73" s="223"/>
      <c r="I73" s="223"/>
      <c r="J73" s="98">
        <v>757</v>
      </c>
      <c r="K73" s="99">
        <v>700</v>
      </c>
      <c r="L73" s="99">
        <v>500</v>
      </c>
      <c r="M73" s="99"/>
      <c r="N73" s="99"/>
    </row>
    <row r="74" spans="1:14" ht="15.75" x14ac:dyDescent="0.25">
      <c r="A74" s="207"/>
      <c r="B74" s="249" t="s">
        <v>143</v>
      </c>
      <c r="C74" s="250">
        <f>C72</f>
        <v>8525.66</v>
      </c>
      <c r="D74" s="251">
        <f>SUM(D72:D73)</f>
        <v>8214</v>
      </c>
      <c r="E74" s="251">
        <f>E72</f>
        <v>22000</v>
      </c>
      <c r="F74" s="251">
        <f>F72</f>
        <v>20000</v>
      </c>
      <c r="G74" s="251">
        <f>SUM(G72:G73)</f>
        <v>16742</v>
      </c>
      <c r="H74" s="251">
        <f>SUM(H72)</f>
        <v>20000</v>
      </c>
      <c r="I74" s="251">
        <f>SUM(I72)</f>
        <v>20000</v>
      </c>
      <c r="J74" s="252">
        <f>SUM(J72:J73)</f>
        <v>20037</v>
      </c>
      <c r="K74" s="253">
        <f>SUM(K72:K73)</f>
        <v>50700</v>
      </c>
      <c r="L74" s="253">
        <f>SUM(L72:L73)</f>
        <v>30500</v>
      </c>
      <c r="M74" s="253">
        <f>SUM(M72:M73)</f>
        <v>30000</v>
      </c>
      <c r="N74" s="253">
        <f>SUM(N72:N73)</f>
        <v>30000</v>
      </c>
    </row>
    <row r="75" spans="1:14" ht="16.5" thickBot="1" x14ac:dyDescent="0.3">
      <c r="A75" s="74"/>
      <c r="B75" s="254" t="s">
        <v>144</v>
      </c>
      <c r="C75" s="255">
        <v>120290.03</v>
      </c>
      <c r="D75" s="256">
        <v>166365</v>
      </c>
      <c r="E75" s="256">
        <v>286000</v>
      </c>
      <c r="F75" s="256">
        <v>264637</v>
      </c>
      <c r="G75" s="256">
        <v>642851</v>
      </c>
      <c r="H75" s="256">
        <v>290000</v>
      </c>
      <c r="I75" s="256">
        <v>130000</v>
      </c>
      <c r="J75" s="257">
        <v>471742</v>
      </c>
      <c r="K75" s="258">
        <v>203715</v>
      </c>
      <c r="L75" s="258">
        <v>206500</v>
      </c>
      <c r="M75" s="258">
        <v>100000</v>
      </c>
      <c r="N75" s="258">
        <v>120000</v>
      </c>
    </row>
    <row r="76" spans="1:14" ht="16.5" thickBot="1" x14ac:dyDescent="0.3">
      <c r="A76" s="198"/>
      <c r="B76" s="259" t="s">
        <v>145</v>
      </c>
      <c r="C76" s="260">
        <f>C74+C75</f>
        <v>128815.69</v>
      </c>
      <c r="D76" s="261">
        <f>SUM(D74:D75)</f>
        <v>174579</v>
      </c>
      <c r="E76" s="261">
        <f>E74+E75</f>
        <v>308000</v>
      </c>
      <c r="F76" s="261">
        <f>F74+F75</f>
        <v>284637</v>
      </c>
      <c r="G76" s="261">
        <f t="shared" ref="G76:K76" si="13">SUM(G74:G75)</f>
        <v>659593</v>
      </c>
      <c r="H76" s="261">
        <f t="shared" si="13"/>
        <v>310000</v>
      </c>
      <c r="I76" s="261">
        <f t="shared" si="13"/>
        <v>150000</v>
      </c>
      <c r="J76" s="149">
        <f>SUM(J74:J75)</f>
        <v>491779</v>
      </c>
      <c r="K76" s="114">
        <f t="shared" si="13"/>
        <v>254415</v>
      </c>
      <c r="L76" s="114">
        <f>SUM(L74:L75)</f>
        <v>237000</v>
      </c>
      <c r="M76" s="114">
        <f>SUM(M74:M75)</f>
        <v>130000</v>
      </c>
      <c r="N76" s="114">
        <f>SUM(N74:N75)</f>
        <v>150000</v>
      </c>
    </row>
    <row r="77" spans="1:14" ht="30" customHeight="1" thickBot="1" x14ac:dyDescent="0.25">
      <c r="A77" s="262"/>
      <c r="B77" s="262"/>
      <c r="C77" s="118"/>
      <c r="D77" s="156"/>
    </row>
    <row r="78" spans="1:14" ht="15.75" customHeight="1" x14ac:dyDescent="0.2">
      <c r="A78" s="724" t="s">
        <v>146</v>
      </c>
      <c r="B78" s="725"/>
      <c r="C78" s="58" t="s">
        <v>89</v>
      </c>
      <c r="D78" s="59" t="s">
        <v>89</v>
      </c>
      <c r="E78" s="59" t="s">
        <v>90</v>
      </c>
      <c r="F78" s="59" t="s">
        <v>40</v>
      </c>
      <c r="G78" s="59" t="s">
        <v>89</v>
      </c>
      <c r="H78" s="60" t="s">
        <v>106</v>
      </c>
      <c r="I78" s="59" t="s">
        <v>90</v>
      </c>
      <c r="J78" s="59" t="s">
        <v>89</v>
      </c>
      <c r="K78" s="60" t="s">
        <v>40</v>
      </c>
      <c r="L78" s="60" t="s">
        <v>13</v>
      </c>
      <c r="M78" s="60" t="s">
        <v>13</v>
      </c>
      <c r="N78" s="60" t="s">
        <v>13</v>
      </c>
    </row>
    <row r="79" spans="1:14" ht="16.5" customHeight="1" thickBot="1" x14ac:dyDescent="0.25">
      <c r="A79" s="726"/>
      <c r="B79" s="727"/>
      <c r="C79" s="157" t="s">
        <v>91</v>
      </c>
      <c r="D79" s="62" t="s">
        <v>3</v>
      </c>
      <c r="E79" s="63" t="s">
        <v>3</v>
      </c>
      <c r="F79" s="62" t="s">
        <v>3</v>
      </c>
      <c r="G79" s="62" t="s">
        <v>4</v>
      </c>
      <c r="H79" s="62" t="s">
        <v>107</v>
      </c>
      <c r="I79" s="63" t="s">
        <v>3</v>
      </c>
      <c r="J79" s="64" t="s">
        <v>5</v>
      </c>
      <c r="K79" s="64" t="s">
        <v>6</v>
      </c>
      <c r="L79" s="64" t="s">
        <v>7</v>
      </c>
      <c r="M79" s="64" t="s">
        <v>8</v>
      </c>
      <c r="N79" s="64" t="s">
        <v>513</v>
      </c>
    </row>
    <row r="80" spans="1:14" ht="16.5" thickBot="1" x14ac:dyDescent="0.3">
      <c r="A80" s="263" t="s">
        <v>147</v>
      </c>
      <c r="B80" s="687" t="s">
        <v>148</v>
      </c>
      <c r="C80" s="688"/>
      <c r="D80" s="688"/>
      <c r="E80" s="688"/>
      <c r="F80" s="688"/>
      <c r="G80" s="688"/>
      <c r="H80" s="688"/>
      <c r="I80" s="688"/>
      <c r="J80" s="688"/>
      <c r="K80" s="688"/>
      <c r="L80" s="688"/>
      <c r="M80" s="688"/>
      <c r="N80" s="688"/>
    </row>
    <row r="81" spans="1:14" ht="16.5" thickBot="1" x14ac:dyDescent="0.3">
      <c r="A81" s="264">
        <v>620</v>
      </c>
      <c r="B81" s="265" t="s">
        <v>95</v>
      </c>
      <c r="C81" s="266"/>
      <c r="D81" s="267">
        <v>392</v>
      </c>
      <c r="E81" s="268"/>
      <c r="F81" s="268"/>
      <c r="G81" s="267"/>
      <c r="H81" s="269"/>
      <c r="I81" s="270"/>
      <c r="J81" s="98"/>
      <c r="K81" s="99"/>
      <c r="L81" s="99"/>
      <c r="M81" s="99"/>
      <c r="N81" s="99"/>
    </row>
    <row r="82" spans="1:14" ht="16.5" thickBot="1" x14ac:dyDescent="0.3">
      <c r="A82" s="271">
        <v>630</v>
      </c>
      <c r="B82" s="265" t="s">
        <v>96</v>
      </c>
      <c r="C82" s="266"/>
      <c r="D82" s="267">
        <v>2007</v>
      </c>
      <c r="E82" s="268"/>
      <c r="F82" s="268"/>
      <c r="G82" s="267"/>
      <c r="H82" s="269"/>
      <c r="I82" s="270"/>
      <c r="J82" s="272">
        <v>7752</v>
      </c>
      <c r="K82" s="273"/>
      <c r="L82" s="273"/>
      <c r="M82" s="273"/>
      <c r="N82" s="273"/>
    </row>
    <row r="83" spans="1:14" ht="15.75" x14ac:dyDescent="0.25">
      <c r="A83" s="274" t="s">
        <v>149</v>
      </c>
      <c r="B83" s="275" t="s">
        <v>150</v>
      </c>
      <c r="C83" s="276"/>
      <c r="D83" s="277"/>
      <c r="E83" s="277"/>
      <c r="F83" s="277"/>
      <c r="G83" s="277"/>
      <c r="H83" s="277"/>
      <c r="I83" s="278"/>
      <c r="J83" s="72"/>
      <c r="K83" s="73"/>
      <c r="L83" s="73"/>
      <c r="M83" s="73"/>
      <c r="N83" s="73"/>
    </row>
    <row r="84" spans="1:14" ht="15.75" x14ac:dyDescent="0.25">
      <c r="A84" s="159">
        <v>620</v>
      </c>
      <c r="B84" s="279" t="s">
        <v>95</v>
      </c>
      <c r="C84" s="280"/>
      <c r="D84" s="69">
        <v>359</v>
      </c>
      <c r="E84" s="69"/>
      <c r="F84" s="69">
        <v>800</v>
      </c>
      <c r="G84" s="69"/>
      <c r="H84" s="69"/>
      <c r="I84" s="69"/>
      <c r="J84" s="78"/>
      <c r="K84" s="77"/>
      <c r="L84" s="77">
        <v>360</v>
      </c>
      <c r="M84" s="77"/>
      <c r="N84" s="77"/>
    </row>
    <row r="85" spans="1:14" ht="15.75" x14ac:dyDescent="0.25">
      <c r="A85" s="74">
        <v>630</v>
      </c>
      <c r="B85" s="210" t="s">
        <v>96</v>
      </c>
      <c r="C85" s="211">
        <v>11393.77</v>
      </c>
      <c r="D85" s="77">
        <v>3809</v>
      </c>
      <c r="E85" s="78">
        <v>1975</v>
      </c>
      <c r="F85" s="77">
        <v>6000</v>
      </c>
      <c r="G85" s="77">
        <v>16746</v>
      </c>
      <c r="H85" s="77">
        <v>2000</v>
      </c>
      <c r="I85" s="77">
        <v>2000</v>
      </c>
      <c r="J85" s="70">
        <v>1973</v>
      </c>
      <c r="K85" s="69">
        <v>5200</v>
      </c>
      <c r="L85" s="69">
        <v>3800</v>
      </c>
      <c r="M85" s="69">
        <v>2000</v>
      </c>
      <c r="N85" s="69">
        <v>2000</v>
      </c>
    </row>
    <row r="86" spans="1:14" ht="16.5" thickBot="1" x14ac:dyDescent="0.3">
      <c r="A86" s="74">
        <v>640</v>
      </c>
      <c r="B86" s="216" t="s">
        <v>97</v>
      </c>
      <c r="C86" s="81">
        <v>1202.1600000000001</v>
      </c>
      <c r="D86" s="213"/>
      <c r="E86" s="82"/>
      <c r="F86" s="213"/>
      <c r="G86" s="213"/>
      <c r="H86" s="213"/>
      <c r="I86" s="213"/>
      <c r="J86" s="82"/>
      <c r="K86" s="213"/>
      <c r="L86" s="213"/>
      <c r="M86" s="213"/>
      <c r="N86" s="213"/>
    </row>
    <row r="87" spans="1:14" ht="16.5" thickBot="1" x14ac:dyDescent="0.3">
      <c r="A87" s="74"/>
      <c r="B87" s="158" t="s">
        <v>151</v>
      </c>
      <c r="C87" s="218">
        <f>C84+C85</f>
        <v>11393.77</v>
      </c>
      <c r="D87" s="89">
        <f>SUM(D81:D86)</f>
        <v>6567</v>
      </c>
      <c r="E87" s="89">
        <f>E84+E85</f>
        <v>1975</v>
      </c>
      <c r="F87" s="89">
        <f>SUM(F84:F86)</f>
        <v>6800</v>
      </c>
      <c r="G87" s="89">
        <f>SUM(G85:G86)</f>
        <v>16746</v>
      </c>
      <c r="H87" s="89">
        <f>SUM(H85:H86)</f>
        <v>2000</v>
      </c>
      <c r="I87" s="89">
        <f>SUM(I85:I86)</f>
        <v>2000</v>
      </c>
      <c r="J87" s="100"/>
      <c r="K87" s="101">
        <f>SUM(K82:K86)</f>
        <v>5200</v>
      </c>
      <c r="L87" s="101">
        <f>SUM(L84:L86)</f>
        <v>4160</v>
      </c>
      <c r="M87" s="101">
        <f>SUM(M84:M86)</f>
        <v>2000</v>
      </c>
      <c r="N87" s="101">
        <f>SUM(N84:N86)</f>
        <v>2000</v>
      </c>
    </row>
    <row r="88" spans="1:14" ht="16.5" thickBot="1" x14ac:dyDescent="0.3">
      <c r="A88" s="281" t="s">
        <v>152</v>
      </c>
      <c r="B88" s="158" t="s">
        <v>153</v>
      </c>
      <c r="C88" s="218"/>
      <c r="D88" s="89"/>
      <c r="E88" s="89"/>
      <c r="F88" s="89"/>
      <c r="G88" s="89"/>
      <c r="H88" s="89"/>
      <c r="I88" s="89"/>
      <c r="J88" s="96"/>
      <c r="K88" s="221"/>
      <c r="L88" s="221"/>
      <c r="M88" s="221"/>
      <c r="N88" s="221"/>
    </row>
    <row r="89" spans="1:14" ht="16.5" thickBot="1" x14ac:dyDescent="0.3">
      <c r="A89" s="74">
        <v>640</v>
      </c>
      <c r="B89" s="282" t="s">
        <v>97</v>
      </c>
      <c r="C89" s="218"/>
      <c r="D89" s="89">
        <v>225</v>
      </c>
      <c r="E89" s="89"/>
      <c r="F89" s="267">
        <v>300</v>
      </c>
      <c r="G89" s="89">
        <v>225</v>
      </c>
      <c r="H89" s="89">
        <v>300</v>
      </c>
      <c r="I89" s="89">
        <v>300</v>
      </c>
      <c r="J89" s="100">
        <v>195</v>
      </c>
      <c r="K89" s="101">
        <v>260</v>
      </c>
      <c r="L89" s="101">
        <v>300</v>
      </c>
      <c r="M89" s="101">
        <v>300</v>
      </c>
      <c r="N89" s="101">
        <v>300</v>
      </c>
    </row>
    <row r="90" spans="1:14" ht="16.5" thickBot="1" x14ac:dyDescent="0.3">
      <c r="A90" s="102"/>
      <c r="B90" s="103" t="s">
        <v>154</v>
      </c>
      <c r="C90" s="283">
        <f>C87</f>
        <v>11393.77</v>
      </c>
      <c r="D90" s="190">
        <f>SUM(D87:D89)</f>
        <v>6792</v>
      </c>
      <c r="E90" s="190">
        <f>E87</f>
        <v>1975</v>
      </c>
      <c r="F90" s="190">
        <f>F87+F89</f>
        <v>7100</v>
      </c>
      <c r="G90" s="190">
        <f>SUM(G87:G89)</f>
        <v>16971</v>
      </c>
      <c r="H90" s="190">
        <f>SUM(H87:H89)</f>
        <v>2300</v>
      </c>
      <c r="I90" s="190">
        <f>SUM(I87:I89)</f>
        <v>2300</v>
      </c>
      <c r="J90" s="106">
        <f>SUM(J82:J89)</f>
        <v>9920</v>
      </c>
      <c r="K90" s="107">
        <f>SUM(K87:K89)</f>
        <v>5460</v>
      </c>
      <c r="L90" s="107">
        <f>SUM(L87+L89)</f>
        <v>4460</v>
      </c>
      <c r="M90" s="107">
        <f>SUM(M87+M89)</f>
        <v>2300</v>
      </c>
      <c r="N90" s="107">
        <f>SUM(N87+N89)</f>
        <v>2300</v>
      </c>
    </row>
    <row r="91" spans="1:14" ht="16.5" thickBot="1" x14ac:dyDescent="0.3">
      <c r="A91" s="102"/>
      <c r="B91" s="140" t="s">
        <v>155</v>
      </c>
      <c r="C91" s="284">
        <v>466912.39</v>
      </c>
      <c r="D91" s="285">
        <v>929231</v>
      </c>
      <c r="E91" s="236">
        <v>445000</v>
      </c>
      <c r="F91" s="285">
        <v>939249</v>
      </c>
      <c r="G91" s="285">
        <v>73226</v>
      </c>
      <c r="H91" s="285">
        <v>0</v>
      </c>
      <c r="I91" s="285">
        <v>0</v>
      </c>
      <c r="J91" s="142">
        <v>4995</v>
      </c>
      <c r="K91" s="143">
        <v>33278</v>
      </c>
      <c r="L91" s="143">
        <v>220000</v>
      </c>
      <c r="M91" s="143">
        <v>200000</v>
      </c>
      <c r="N91" s="143"/>
    </row>
    <row r="92" spans="1:14" ht="16.5" thickBot="1" x14ac:dyDescent="0.3">
      <c r="A92" s="286"/>
      <c r="B92" s="147" t="s">
        <v>156</v>
      </c>
      <c r="C92" s="113">
        <f>C90+C91</f>
        <v>478306.16000000003</v>
      </c>
      <c r="D92" s="114">
        <f>SUM(D90:D91)</f>
        <v>936023</v>
      </c>
      <c r="E92" s="114">
        <f>E90+E91</f>
        <v>446975</v>
      </c>
      <c r="F92" s="114">
        <f>F90+F91</f>
        <v>946349</v>
      </c>
      <c r="G92" s="114">
        <f t="shared" ref="G92:K92" si="14">SUM(G90:G91)</f>
        <v>90197</v>
      </c>
      <c r="H92" s="114">
        <f t="shared" si="14"/>
        <v>2300</v>
      </c>
      <c r="I92" s="114">
        <f t="shared" si="14"/>
        <v>2300</v>
      </c>
      <c r="J92" s="149">
        <f>SUM(J90:J91)</f>
        <v>14915</v>
      </c>
      <c r="K92" s="114">
        <f t="shared" si="14"/>
        <v>38738</v>
      </c>
      <c r="L92" s="114">
        <f>SUM(L90:L91)</f>
        <v>224460</v>
      </c>
      <c r="M92" s="114">
        <f>SUM(M90:M91)</f>
        <v>202300</v>
      </c>
      <c r="N92" s="114">
        <f>SUM(N90:N91)</f>
        <v>2300</v>
      </c>
    </row>
    <row r="93" spans="1:14" ht="30" customHeight="1" thickBot="1" x14ac:dyDescent="0.25">
      <c r="A93" s="7"/>
      <c r="B93" s="7"/>
      <c r="C93" s="155"/>
      <c r="E93" s="119"/>
      <c r="F93" s="119"/>
      <c r="G93" s="119"/>
      <c r="H93" s="119"/>
      <c r="I93" s="119"/>
    </row>
    <row r="94" spans="1:14" ht="15.75" customHeight="1" x14ac:dyDescent="0.2">
      <c r="A94" s="681" t="s">
        <v>157</v>
      </c>
      <c r="B94" s="682"/>
      <c r="C94" s="58" t="s">
        <v>89</v>
      </c>
      <c r="D94" s="59" t="s">
        <v>89</v>
      </c>
      <c r="E94" s="59" t="s">
        <v>90</v>
      </c>
      <c r="F94" s="59" t="s">
        <v>40</v>
      </c>
      <c r="G94" s="59" t="s">
        <v>89</v>
      </c>
      <c r="H94" s="60" t="s">
        <v>106</v>
      </c>
      <c r="I94" s="59" t="s">
        <v>90</v>
      </c>
      <c r="J94" s="59" t="s">
        <v>89</v>
      </c>
      <c r="K94" s="60" t="s">
        <v>40</v>
      </c>
      <c r="L94" s="60" t="s">
        <v>13</v>
      </c>
      <c r="M94" s="60" t="s">
        <v>13</v>
      </c>
      <c r="N94" s="60" t="s">
        <v>13</v>
      </c>
    </row>
    <row r="95" spans="1:14" ht="13.5" thickBot="1" x14ac:dyDescent="0.25">
      <c r="A95" s="683"/>
      <c r="B95" s="684"/>
      <c r="C95" s="157" t="s">
        <v>91</v>
      </c>
      <c r="D95" s="62" t="s">
        <v>3</v>
      </c>
      <c r="E95" s="63" t="s">
        <v>3</v>
      </c>
      <c r="F95" s="62" t="s">
        <v>3</v>
      </c>
      <c r="G95" s="62" t="s">
        <v>4</v>
      </c>
      <c r="H95" s="62" t="s">
        <v>107</v>
      </c>
      <c r="I95" s="63" t="s">
        <v>3</v>
      </c>
      <c r="J95" s="64">
        <v>2015</v>
      </c>
      <c r="K95" s="64">
        <v>2016</v>
      </c>
      <c r="L95" s="64" t="s">
        <v>7</v>
      </c>
      <c r="M95" s="64" t="s">
        <v>8</v>
      </c>
      <c r="N95" s="64" t="s">
        <v>513</v>
      </c>
    </row>
    <row r="96" spans="1:14" ht="16.5" thickBot="1" x14ac:dyDescent="0.3">
      <c r="A96" s="92" t="s">
        <v>158</v>
      </c>
      <c r="B96" s="687" t="s">
        <v>159</v>
      </c>
      <c r="C96" s="688"/>
      <c r="D96" s="688"/>
      <c r="E96" s="688"/>
      <c r="F96" s="688"/>
      <c r="G96" s="688"/>
      <c r="H96" s="688"/>
      <c r="I96" s="688"/>
      <c r="J96" s="688"/>
      <c r="K96" s="688"/>
      <c r="L96" s="688"/>
      <c r="M96" s="688"/>
      <c r="N96" s="688"/>
    </row>
    <row r="97" spans="1:14" ht="15.75" x14ac:dyDescent="0.25">
      <c r="A97" s="207">
        <v>610</v>
      </c>
      <c r="B97" s="208" t="s">
        <v>94</v>
      </c>
      <c r="C97" s="160">
        <v>24700.22</v>
      </c>
      <c r="D97" s="73">
        <v>20158</v>
      </c>
      <c r="E97" s="72">
        <v>20500</v>
      </c>
      <c r="F97" s="72">
        <v>20500</v>
      </c>
      <c r="G97" s="73">
        <v>26952</v>
      </c>
      <c r="H97" s="73">
        <v>27000</v>
      </c>
      <c r="I97" s="73">
        <v>27000</v>
      </c>
      <c r="J97" s="72">
        <v>23413</v>
      </c>
      <c r="K97" s="73">
        <v>29000</v>
      </c>
      <c r="L97" s="73">
        <v>30500</v>
      </c>
      <c r="M97" s="73">
        <v>30500</v>
      </c>
      <c r="N97" s="73">
        <v>31000</v>
      </c>
    </row>
    <row r="98" spans="1:14" ht="15.75" x14ac:dyDescent="0.25">
      <c r="A98" s="74">
        <v>620</v>
      </c>
      <c r="B98" s="210" t="s">
        <v>95</v>
      </c>
      <c r="C98" s="76">
        <v>8981.15</v>
      </c>
      <c r="D98" s="77">
        <v>9878</v>
      </c>
      <c r="E98" s="78">
        <v>10770</v>
      </c>
      <c r="F98" s="78">
        <v>10770</v>
      </c>
      <c r="G98" s="77">
        <v>9550</v>
      </c>
      <c r="H98" s="77">
        <v>10000</v>
      </c>
      <c r="I98" s="77">
        <v>10000</v>
      </c>
      <c r="J98" s="82">
        <v>8862</v>
      </c>
      <c r="K98" s="213">
        <v>11000</v>
      </c>
      <c r="L98" s="213">
        <v>11400</v>
      </c>
      <c r="M98" s="213">
        <v>11400</v>
      </c>
      <c r="N98" s="213">
        <v>11500</v>
      </c>
    </row>
    <row r="99" spans="1:14" ht="15.75" customHeight="1" thickBot="1" x14ac:dyDescent="0.3">
      <c r="A99" s="102">
        <v>630</v>
      </c>
      <c r="B99" s="216" t="s">
        <v>96</v>
      </c>
      <c r="C99" s="287">
        <v>41542.160000000003</v>
      </c>
      <c r="D99" s="213">
        <v>63975</v>
      </c>
      <c r="E99" s="82">
        <v>67000</v>
      </c>
      <c r="F99" s="82">
        <v>65900</v>
      </c>
      <c r="G99" s="213">
        <v>50606</v>
      </c>
      <c r="H99" s="213">
        <v>55000</v>
      </c>
      <c r="I99" s="213">
        <v>55000</v>
      </c>
      <c r="J99" s="82">
        <v>51315</v>
      </c>
      <c r="K99" s="213">
        <v>55000</v>
      </c>
      <c r="L99" s="213">
        <v>54000</v>
      </c>
      <c r="M99" s="213">
        <v>50000</v>
      </c>
      <c r="N99" s="213">
        <v>50000</v>
      </c>
    </row>
    <row r="100" spans="1:14" ht="16.5" thickBot="1" x14ac:dyDescent="0.3">
      <c r="A100" s="207">
        <v>640</v>
      </c>
      <c r="B100" s="208" t="s">
        <v>97</v>
      </c>
      <c r="C100" s="209">
        <v>97.74</v>
      </c>
      <c r="D100" s="73"/>
      <c r="E100" s="73">
        <v>150</v>
      </c>
      <c r="F100" s="73">
        <v>150</v>
      </c>
      <c r="G100" s="73">
        <v>6</v>
      </c>
      <c r="H100" s="73">
        <v>100</v>
      </c>
      <c r="I100" s="73">
        <v>100</v>
      </c>
      <c r="J100" s="98">
        <v>45</v>
      </c>
      <c r="K100" s="99">
        <v>100</v>
      </c>
      <c r="L100" s="99">
        <v>100</v>
      </c>
      <c r="M100" s="99">
        <v>100</v>
      </c>
      <c r="N100" s="99">
        <v>100</v>
      </c>
    </row>
    <row r="101" spans="1:14" ht="16.5" thickBot="1" x14ac:dyDescent="0.3">
      <c r="A101" s="198"/>
      <c r="B101" s="288" t="s">
        <v>160</v>
      </c>
      <c r="C101" s="289">
        <f>C97+C98+C99+C100</f>
        <v>75321.27</v>
      </c>
      <c r="D101" s="290">
        <f>SUM(D97:D100)</f>
        <v>94011</v>
      </c>
      <c r="E101" s="290">
        <f>E97+E98+E99+E100</f>
        <v>98420</v>
      </c>
      <c r="F101" s="290">
        <f>F97+F98+F99+F100</f>
        <v>97320</v>
      </c>
      <c r="G101" s="290">
        <f t="shared" ref="G101:K101" si="15">SUM(G97:G100)</f>
        <v>87114</v>
      </c>
      <c r="H101" s="290">
        <f t="shared" si="15"/>
        <v>92100</v>
      </c>
      <c r="I101" s="290">
        <f t="shared" si="15"/>
        <v>92100</v>
      </c>
      <c r="J101" s="100">
        <f>SUM(J97:J100)</f>
        <v>83635</v>
      </c>
      <c r="K101" s="101">
        <f t="shared" si="15"/>
        <v>95100</v>
      </c>
      <c r="L101" s="101">
        <f>SUM(L97:L100)</f>
        <v>96000</v>
      </c>
      <c r="M101" s="101">
        <f>SUM(M97:M100)</f>
        <v>92000</v>
      </c>
      <c r="N101" s="101">
        <f>SUM(N97:N100)</f>
        <v>92600</v>
      </c>
    </row>
    <row r="102" spans="1:14" ht="16.5" thickBot="1" x14ac:dyDescent="0.3">
      <c r="A102" s="92" t="s">
        <v>161</v>
      </c>
      <c r="B102" s="687" t="s">
        <v>162</v>
      </c>
      <c r="C102" s="688"/>
      <c r="D102" s="688"/>
      <c r="E102" s="688"/>
      <c r="F102" s="688"/>
      <c r="G102" s="688"/>
      <c r="H102" s="688"/>
      <c r="I102" s="688"/>
      <c r="J102" s="688"/>
      <c r="K102" s="688"/>
      <c r="L102" s="688"/>
      <c r="M102" s="688"/>
      <c r="N102" s="688"/>
    </row>
    <row r="103" spans="1:14" ht="16.5" thickBot="1" x14ac:dyDescent="0.3">
      <c r="A103" s="714" t="s">
        <v>163</v>
      </c>
      <c r="B103" s="715"/>
      <c r="C103" s="715"/>
      <c r="D103" s="715"/>
      <c r="E103" s="715"/>
      <c r="F103" s="715"/>
      <c r="G103" s="715"/>
      <c r="H103" s="715"/>
      <c r="I103" s="715"/>
      <c r="J103" s="715"/>
      <c r="K103" s="715"/>
      <c r="L103" s="715"/>
      <c r="M103" s="715"/>
      <c r="N103" s="715"/>
    </row>
    <row r="104" spans="1:14" ht="15.75" x14ac:dyDescent="0.25">
      <c r="A104" s="207">
        <v>630</v>
      </c>
      <c r="B104" s="215" t="s">
        <v>96</v>
      </c>
      <c r="C104" s="68">
        <v>32305.96</v>
      </c>
      <c r="D104" s="70">
        <v>960</v>
      </c>
      <c r="E104" s="70"/>
      <c r="F104" s="70">
        <v>960</v>
      </c>
      <c r="G104" s="70"/>
      <c r="H104" s="70"/>
      <c r="I104" s="70"/>
      <c r="J104" s="72"/>
      <c r="K104" s="73"/>
      <c r="L104" s="60" t="s">
        <v>13</v>
      </c>
      <c r="M104" s="60" t="s">
        <v>13</v>
      </c>
      <c r="N104" s="60" t="s">
        <v>13</v>
      </c>
    </row>
    <row r="105" spans="1:14" ht="16.5" thickBot="1" x14ac:dyDescent="0.3">
      <c r="A105" s="74">
        <v>640</v>
      </c>
      <c r="B105" s="212" t="s">
        <v>97</v>
      </c>
      <c r="C105" s="81">
        <v>97700</v>
      </c>
      <c r="D105" s="82">
        <v>115000</v>
      </c>
      <c r="E105" s="82">
        <v>115000</v>
      </c>
      <c r="F105" s="82">
        <v>115000</v>
      </c>
      <c r="G105" s="82">
        <v>28750</v>
      </c>
      <c r="H105" s="82">
        <v>135000</v>
      </c>
      <c r="I105" s="82">
        <v>135000</v>
      </c>
      <c r="J105" s="82">
        <v>148000</v>
      </c>
      <c r="K105" s="213">
        <v>128000</v>
      </c>
      <c r="L105" s="64" t="s">
        <v>7</v>
      </c>
      <c r="M105" s="64" t="s">
        <v>8</v>
      </c>
      <c r="N105" s="64" t="s">
        <v>513</v>
      </c>
    </row>
    <row r="106" spans="1:14" ht="16.5" thickBot="1" x14ac:dyDescent="0.3">
      <c r="A106" s="198"/>
      <c r="B106" s="291" t="s">
        <v>164</v>
      </c>
      <c r="C106" s="292">
        <f t="shared" ref="C106:I106" si="16">C104+C105</f>
        <v>130005.95999999999</v>
      </c>
      <c r="D106" s="293">
        <f>SUM(D104:D105)</f>
        <v>115960</v>
      </c>
      <c r="E106" s="293">
        <f t="shared" si="16"/>
        <v>115000</v>
      </c>
      <c r="F106" s="293">
        <f t="shared" si="16"/>
        <v>115960</v>
      </c>
      <c r="G106" s="293">
        <f>SUM(G105)</f>
        <v>28750</v>
      </c>
      <c r="H106" s="293">
        <f t="shared" si="16"/>
        <v>135000</v>
      </c>
      <c r="I106" s="293">
        <f t="shared" si="16"/>
        <v>135000</v>
      </c>
      <c r="J106" s="294">
        <f>SUM(J105)</f>
        <v>148000</v>
      </c>
      <c r="K106" s="293">
        <f>SUM(K105)</f>
        <v>128000</v>
      </c>
      <c r="L106" s="293">
        <v>122000</v>
      </c>
      <c r="M106" s="293">
        <v>128000</v>
      </c>
      <c r="N106" s="293">
        <v>128000</v>
      </c>
    </row>
    <row r="107" spans="1:14" ht="13.5" thickBot="1" x14ac:dyDescent="0.25">
      <c r="A107" s="703" t="s">
        <v>165</v>
      </c>
      <c r="B107" s="704"/>
      <c r="C107" s="704"/>
      <c r="D107" s="704"/>
      <c r="E107" s="704"/>
      <c r="F107" s="704"/>
      <c r="G107" s="704"/>
      <c r="H107" s="704"/>
      <c r="I107" s="704"/>
      <c r="J107" s="704"/>
      <c r="K107" s="704"/>
      <c r="L107" s="704"/>
      <c r="M107" s="704"/>
      <c r="N107" s="704"/>
    </row>
    <row r="108" spans="1:14" ht="16.5" hidden="1" thickBot="1" x14ac:dyDescent="0.3">
      <c r="A108" s="207">
        <v>630</v>
      </c>
      <c r="B108" s="215" t="s">
        <v>96</v>
      </c>
      <c r="C108" s="280">
        <v>21034.880000000001</v>
      </c>
      <c r="D108" s="70">
        <v>21462</v>
      </c>
      <c r="E108" s="70"/>
      <c r="F108" s="70"/>
      <c r="G108" s="70"/>
      <c r="H108" s="70"/>
      <c r="I108" s="70"/>
      <c r="J108" s="72"/>
      <c r="K108" s="73"/>
      <c r="L108" s="73"/>
      <c r="M108" s="73"/>
      <c r="N108" s="73"/>
    </row>
    <row r="109" spans="1:14" ht="16.5" thickBot="1" x14ac:dyDescent="0.3">
      <c r="A109" s="198">
        <v>640</v>
      </c>
      <c r="B109" s="291" t="s">
        <v>97</v>
      </c>
      <c r="C109" s="292" t="e">
        <f>C108+#REF!</f>
        <v>#REF!</v>
      </c>
      <c r="D109" s="293">
        <v>26000</v>
      </c>
      <c r="E109" s="293" t="e">
        <f>E108+#REF!</f>
        <v>#REF!</v>
      </c>
      <c r="F109" s="293" t="e">
        <f>F108+#REF!</f>
        <v>#REF!</v>
      </c>
      <c r="G109" s="293">
        <v>6500</v>
      </c>
      <c r="H109" s="293" t="e">
        <f>H108+#REF!</f>
        <v>#REF!</v>
      </c>
      <c r="I109" s="293" t="e">
        <f>I108+#REF!</f>
        <v>#REF!</v>
      </c>
      <c r="J109" s="294">
        <v>27000</v>
      </c>
      <c r="K109" s="293">
        <v>27000</v>
      </c>
      <c r="L109" s="293">
        <v>30000</v>
      </c>
      <c r="M109" s="293">
        <v>27000</v>
      </c>
      <c r="N109" s="293">
        <v>27000</v>
      </c>
    </row>
    <row r="110" spans="1:14" ht="13.5" thickBot="1" x14ac:dyDescent="0.25">
      <c r="A110" s="716" t="s">
        <v>166</v>
      </c>
      <c r="B110" s="717"/>
      <c r="C110" s="717"/>
      <c r="D110" s="717"/>
      <c r="E110" s="717"/>
      <c r="F110" s="717"/>
      <c r="G110" s="717"/>
      <c r="H110" s="717"/>
      <c r="I110" s="717"/>
      <c r="J110" s="717"/>
      <c r="K110" s="717"/>
      <c r="L110" s="717"/>
      <c r="M110" s="717"/>
      <c r="N110" s="717"/>
    </row>
    <row r="111" spans="1:14" x14ac:dyDescent="0.2">
      <c r="A111" s="207"/>
      <c r="B111" s="295"/>
      <c r="C111" s="280"/>
      <c r="D111" s="69"/>
      <c r="E111" s="70"/>
      <c r="F111" s="70"/>
      <c r="G111" s="70"/>
      <c r="H111" s="70"/>
      <c r="I111" s="70"/>
      <c r="J111" s="72"/>
      <c r="K111" s="72"/>
      <c r="L111" s="72"/>
      <c r="M111" s="72"/>
      <c r="N111" s="72"/>
    </row>
    <row r="112" spans="1:14" ht="15.75" x14ac:dyDescent="0.25">
      <c r="A112" s="74">
        <v>630</v>
      </c>
      <c r="B112" s="210" t="s">
        <v>96</v>
      </c>
      <c r="C112" s="76"/>
      <c r="D112" s="78">
        <v>140</v>
      </c>
      <c r="E112" s="78"/>
      <c r="F112" s="78">
        <v>140</v>
      </c>
      <c r="G112" s="78"/>
      <c r="H112" s="78"/>
      <c r="I112" s="78"/>
      <c r="J112" s="78"/>
      <c r="K112" s="78"/>
      <c r="L112" s="78"/>
      <c r="M112" s="78"/>
      <c r="N112" s="78"/>
    </row>
    <row r="113" spans="1:15" ht="17.25" customHeight="1" thickBot="1" x14ac:dyDescent="0.3">
      <c r="A113" s="74">
        <v>640</v>
      </c>
      <c r="B113" s="216" t="s">
        <v>97</v>
      </c>
      <c r="C113" s="296">
        <v>4100</v>
      </c>
      <c r="D113" s="297">
        <v>6000</v>
      </c>
      <c r="E113" s="297">
        <v>6000</v>
      </c>
      <c r="F113" s="297">
        <v>6000</v>
      </c>
      <c r="G113" s="297">
        <v>1750</v>
      </c>
      <c r="H113" s="297">
        <v>7000</v>
      </c>
      <c r="I113" s="297">
        <v>7000</v>
      </c>
      <c r="J113" s="96">
        <v>10000</v>
      </c>
      <c r="K113" s="221">
        <v>10000</v>
      </c>
      <c r="L113" s="221">
        <v>10000</v>
      </c>
      <c r="M113" s="221">
        <v>10000</v>
      </c>
      <c r="N113" s="221">
        <v>10000</v>
      </c>
    </row>
    <row r="114" spans="1:15" ht="16.5" thickBot="1" x14ac:dyDescent="0.3">
      <c r="A114" s="198"/>
      <c r="B114" s="291" t="s">
        <v>167</v>
      </c>
      <c r="C114" s="292">
        <f t="shared" ref="C114:I114" si="17">C111+C112+C113</f>
        <v>4100</v>
      </c>
      <c r="D114" s="293">
        <f>SUM(D112:D113)</f>
        <v>6140</v>
      </c>
      <c r="E114" s="293">
        <f t="shared" si="17"/>
        <v>6000</v>
      </c>
      <c r="F114" s="293">
        <f t="shared" si="17"/>
        <v>6140</v>
      </c>
      <c r="G114" s="293">
        <f>SUM(G112:G113)</f>
        <v>1750</v>
      </c>
      <c r="H114" s="293">
        <f t="shared" si="17"/>
        <v>7000</v>
      </c>
      <c r="I114" s="293">
        <f t="shared" si="17"/>
        <v>7000</v>
      </c>
      <c r="J114" s="294">
        <f>SUM(J113)</f>
        <v>10000</v>
      </c>
      <c r="K114" s="293">
        <f>SUM(K113)</f>
        <v>10000</v>
      </c>
      <c r="L114" s="293">
        <f>SUM(L113)</f>
        <v>10000</v>
      </c>
      <c r="M114" s="293">
        <f>SUM(M113)</f>
        <v>10000</v>
      </c>
      <c r="N114" s="293">
        <f>SUM(N113)</f>
        <v>10000</v>
      </c>
    </row>
    <row r="115" spans="1:15" ht="13.5" thickBot="1" x14ac:dyDescent="0.25">
      <c r="A115" s="703" t="s">
        <v>168</v>
      </c>
      <c r="B115" s="704"/>
      <c r="C115" s="704"/>
      <c r="D115" s="704"/>
      <c r="E115" s="704"/>
      <c r="F115" s="704"/>
      <c r="G115" s="704"/>
      <c r="H115" s="704"/>
      <c r="I115" s="704"/>
      <c r="J115" s="704"/>
      <c r="K115" s="704"/>
      <c r="L115" s="704"/>
      <c r="M115" s="704"/>
      <c r="N115" s="704"/>
    </row>
    <row r="116" spans="1:15" ht="16.5" thickBot="1" x14ac:dyDescent="0.3">
      <c r="A116" s="86">
        <v>640</v>
      </c>
      <c r="B116" s="298" t="s">
        <v>97</v>
      </c>
      <c r="C116" s="299">
        <v>2500</v>
      </c>
      <c r="D116" s="300">
        <v>2000</v>
      </c>
      <c r="E116" s="300">
        <v>2000</v>
      </c>
      <c r="F116" s="300">
        <v>2000</v>
      </c>
      <c r="G116" s="300">
        <v>500</v>
      </c>
      <c r="H116" s="300">
        <v>2000</v>
      </c>
      <c r="I116" s="300">
        <v>2000</v>
      </c>
      <c r="J116" s="294">
        <v>2000</v>
      </c>
      <c r="K116" s="294">
        <v>2000</v>
      </c>
      <c r="L116" s="294">
        <v>2000</v>
      </c>
      <c r="M116" s="294">
        <v>2000</v>
      </c>
      <c r="N116" s="294">
        <v>2000</v>
      </c>
    </row>
    <row r="117" spans="1:15" ht="13.5" thickBot="1" x14ac:dyDescent="0.25">
      <c r="A117" s="703" t="s">
        <v>169</v>
      </c>
      <c r="B117" s="704"/>
      <c r="C117" s="704"/>
      <c r="D117" s="704"/>
      <c r="E117" s="704"/>
      <c r="F117" s="704"/>
      <c r="G117" s="704"/>
      <c r="H117" s="704"/>
      <c r="I117" s="704"/>
      <c r="J117" s="704"/>
      <c r="K117" s="704"/>
      <c r="L117" s="704"/>
      <c r="M117" s="704"/>
      <c r="N117" s="704"/>
    </row>
    <row r="118" spans="1:15" ht="16.5" thickBot="1" x14ac:dyDescent="0.3">
      <c r="A118" s="86">
        <v>640</v>
      </c>
      <c r="B118" s="301" t="s">
        <v>97</v>
      </c>
      <c r="C118" s="302">
        <v>2612.9299999999998</v>
      </c>
      <c r="D118" s="303">
        <v>1660</v>
      </c>
      <c r="E118" s="303">
        <v>1660</v>
      </c>
      <c r="F118" s="303">
        <v>1660</v>
      </c>
      <c r="G118" s="303">
        <v>415</v>
      </c>
      <c r="H118" s="303">
        <v>1660</v>
      </c>
      <c r="I118" s="303">
        <v>1660</v>
      </c>
      <c r="J118" s="294">
        <v>1660</v>
      </c>
      <c r="K118" s="294">
        <v>2000</v>
      </c>
      <c r="L118" s="294">
        <v>2000</v>
      </c>
      <c r="M118" s="294">
        <v>2000</v>
      </c>
      <c r="N118" s="294">
        <v>2000</v>
      </c>
    </row>
    <row r="119" spans="1:15" ht="13.5" thickBot="1" x14ac:dyDescent="0.25">
      <c r="A119" s="703" t="s">
        <v>170</v>
      </c>
      <c r="B119" s="704"/>
      <c r="C119" s="704"/>
      <c r="D119" s="704"/>
      <c r="E119" s="704"/>
      <c r="F119" s="704"/>
      <c r="G119" s="704"/>
      <c r="H119" s="704"/>
      <c r="I119" s="704"/>
      <c r="J119" s="704"/>
      <c r="K119" s="704"/>
      <c r="L119" s="704"/>
      <c r="M119" s="704"/>
      <c r="N119" s="704"/>
    </row>
    <row r="120" spans="1:15" ht="16.5" thickBot="1" x14ac:dyDescent="0.3">
      <c r="A120" s="86">
        <v>640</v>
      </c>
      <c r="B120" s="301" t="s">
        <v>97</v>
      </c>
      <c r="C120" s="302">
        <v>1330.2</v>
      </c>
      <c r="D120" s="303">
        <v>1500</v>
      </c>
      <c r="E120" s="303">
        <v>1500</v>
      </c>
      <c r="F120" s="303">
        <v>1500</v>
      </c>
      <c r="G120" s="303">
        <v>375</v>
      </c>
      <c r="H120" s="303">
        <v>1500</v>
      </c>
      <c r="I120" s="303"/>
      <c r="J120" s="294">
        <v>1500</v>
      </c>
      <c r="K120" s="294">
        <v>1500</v>
      </c>
      <c r="L120" s="294">
        <v>1600</v>
      </c>
      <c r="M120" s="294">
        <v>1500</v>
      </c>
      <c r="N120" s="294">
        <v>1500</v>
      </c>
    </row>
    <row r="121" spans="1:15" ht="13.5" thickBot="1" x14ac:dyDescent="0.25">
      <c r="A121" s="703" t="s">
        <v>171</v>
      </c>
      <c r="B121" s="704"/>
      <c r="C121" s="704"/>
      <c r="D121" s="704"/>
      <c r="E121" s="704"/>
      <c r="F121" s="704"/>
      <c r="G121" s="704"/>
      <c r="H121" s="704"/>
      <c r="I121" s="704"/>
      <c r="J121" s="704"/>
      <c r="K121" s="704"/>
      <c r="L121" s="704"/>
      <c r="M121" s="704"/>
      <c r="N121" s="704"/>
    </row>
    <row r="122" spans="1:15" ht="16.5" thickBot="1" x14ac:dyDescent="0.3">
      <c r="A122" s="247">
        <v>640</v>
      </c>
      <c r="B122" s="304" t="s">
        <v>97</v>
      </c>
      <c r="C122" s="292">
        <v>1000</v>
      </c>
      <c r="D122" s="294">
        <v>1000</v>
      </c>
      <c r="E122" s="294">
        <v>1000</v>
      </c>
      <c r="F122" s="294">
        <v>1000</v>
      </c>
      <c r="G122" s="294">
        <v>250</v>
      </c>
      <c r="H122" s="294">
        <v>1000</v>
      </c>
      <c r="I122" s="294">
        <v>1000</v>
      </c>
      <c r="J122" s="294">
        <v>1000</v>
      </c>
      <c r="K122" s="294">
        <v>1500</v>
      </c>
      <c r="L122" s="294">
        <v>1500</v>
      </c>
      <c r="M122" s="294">
        <v>1500</v>
      </c>
      <c r="N122" s="294">
        <v>1500</v>
      </c>
      <c r="O122" s="617"/>
    </row>
    <row r="123" spans="1:15" ht="30" customHeight="1" thickBot="1" x14ac:dyDescent="0.3">
      <c r="A123" s="305"/>
      <c r="B123" s="174"/>
      <c r="C123" s="306"/>
      <c r="D123" s="307"/>
      <c r="E123" s="307"/>
      <c r="F123" s="307"/>
      <c r="G123" s="307"/>
      <c r="H123" s="307"/>
      <c r="I123" s="307"/>
      <c r="J123" s="308"/>
      <c r="K123" s="119"/>
      <c r="L123" s="119"/>
      <c r="M123" s="119"/>
      <c r="N123" s="119"/>
    </row>
    <row r="124" spans="1:15" ht="16.5" customHeight="1" x14ac:dyDescent="0.2">
      <c r="A124" s="718" t="s">
        <v>172</v>
      </c>
      <c r="B124" s="719"/>
      <c r="C124" s="309"/>
      <c r="D124" s="310" t="s">
        <v>89</v>
      </c>
      <c r="E124" s="311" t="s">
        <v>90</v>
      </c>
      <c r="F124" s="311" t="s">
        <v>40</v>
      </c>
      <c r="G124" s="311" t="s">
        <v>89</v>
      </c>
      <c r="H124" s="311" t="s">
        <v>106</v>
      </c>
      <c r="I124" s="311" t="s">
        <v>90</v>
      </c>
      <c r="J124" s="311" t="s">
        <v>89</v>
      </c>
      <c r="K124" s="311" t="s">
        <v>40</v>
      </c>
      <c r="L124" s="60" t="s">
        <v>13</v>
      </c>
      <c r="M124" s="60" t="s">
        <v>13</v>
      </c>
      <c r="N124" s="60" t="s">
        <v>13</v>
      </c>
    </row>
    <row r="125" spans="1:15" ht="13.5" thickBot="1" x14ac:dyDescent="0.25">
      <c r="A125" s="720"/>
      <c r="B125" s="721"/>
      <c r="C125" s="313"/>
      <c r="D125" s="314" t="s">
        <v>3</v>
      </c>
      <c r="E125" s="315" t="s">
        <v>3</v>
      </c>
      <c r="F125" s="315" t="s">
        <v>3</v>
      </c>
      <c r="G125" s="315" t="s">
        <v>4</v>
      </c>
      <c r="H125" s="315" t="s">
        <v>107</v>
      </c>
      <c r="I125" s="315" t="s">
        <v>3</v>
      </c>
      <c r="J125" s="315" t="s">
        <v>5</v>
      </c>
      <c r="K125" s="315">
        <v>2016</v>
      </c>
      <c r="L125" s="64" t="s">
        <v>7</v>
      </c>
      <c r="M125" s="64" t="s">
        <v>8</v>
      </c>
      <c r="N125" s="64" t="s">
        <v>513</v>
      </c>
    </row>
    <row r="126" spans="1:15" ht="15.75" x14ac:dyDescent="0.25">
      <c r="A126" s="93">
        <v>610</v>
      </c>
      <c r="B126" s="215" t="s">
        <v>94</v>
      </c>
      <c r="C126" s="666">
        <v>2300</v>
      </c>
      <c r="D126" s="72">
        <v>7430</v>
      </c>
      <c r="E126" s="69">
        <v>8000</v>
      </c>
      <c r="F126" s="180">
        <v>8000</v>
      </c>
      <c r="G126" s="72">
        <v>7897</v>
      </c>
      <c r="H126" s="69">
        <v>8000</v>
      </c>
      <c r="I126" s="180">
        <v>8000</v>
      </c>
      <c r="J126" s="72">
        <v>8443</v>
      </c>
      <c r="K126" s="72">
        <v>9600</v>
      </c>
      <c r="L126" s="72">
        <v>10000</v>
      </c>
      <c r="M126" s="72">
        <v>10000</v>
      </c>
      <c r="N126" s="69">
        <v>10000</v>
      </c>
    </row>
    <row r="127" spans="1:15" ht="15.75" x14ac:dyDescent="0.25">
      <c r="A127" s="74">
        <v>620</v>
      </c>
      <c r="B127" s="75" t="s">
        <v>95</v>
      </c>
      <c r="C127" s="667">
        <v>800</v>
      </c>
      <c r="D127" s="78">
        <v>1993</v>
      </c>
      <c r="E127" s="77">
        <v>3000</v>
      </c>
      <c r="F127" s="164">
        <v>3000</v>
      </c>
      <c r="G127" s="78">
        <v>2359</v>
      </c>
      <c r="H127" s="77">
        <v>3000</v>
      </c>
      <c r="I127" s="164">
        <v>3000</v>
      </c>
      <c r="J127" s="78">
        <v>2522</v>
      </c>
      <c r="K127" s="78">
        <v>3300</v>
      </c>
      <c r="L127" s="78">
        <v>3400</v>
      </c>
      <c r="M127" s="78">
        <v>3400</v>
      </c>
      <c r="N127" s="77">
        <v>3400</v>
      </c>
    </row>
    <row r="128" spans="1:15" ht="15.75" x14ac:dyDescent="0.25">
      <c r="A128" s="102">
        <v>630</v>
      </c>
      <c r="B128" s="212" t="s">
        <v>96</v>
      </c>
      <c r="C128" s="665">
        <v>1348.6</v>
      </c>
      <c r="D128" s="78">
        <v>6721</v>
      </c>
      <c r="E128" s="646">
        <v>10000</v>
      </c>
      <c r="F128" s="650">
        <v>10000</v>
      </c>
      <c r="G128" s="78">
        <v>5876</v>
      </c>
      <c r="H128" s="646">
        <v>13000</v>
      </c>
      <c r="I128" s="650">
        <v>13000</v>
      </c>
      <c r="J128" s="78">
        <v>2263</v>
      </c>
      <c r="K128" s="78">
        <v>7000</v>
      </c>
      <c r="L128" s="78">
        <v>5000</v>
      </c>
      <c r="M128" s="78">
        <v>3000</v>
      </c>
      <c r="N128" s="646">
        <v>3000</v>
      </c>
    </row>
    <row r="129" spans="1:16" ht="16.5" thickBot="1" x14ac:dyDescent="0.3">
      <c r="A129" s="86">
        <v>64</v>
      </c>
      <c r="B129" s="301" t="s">
        <v>97</v>
      </c>
      <c r="C129" s="155"/>
      <c r="D129" s="84"/>
      <c r="E129" s="668"/>
      <c r="F129" s="669"/>
      <c r="G129" s="84"/>
      <c r="H129" s="668"/>
      <c r="I129" s="669"/>
      <c r="J129" s="84">
        <v>106</v>
      </c>
      <c r="K129" s="84"/>
      <c r="L129" s="84">
        <v>100</v>
      </c>
      <c r="M129" s="82">
        <v>100</v>
      </c>
      <c r="N129" s="668">
        <v>100</v>
      </c>
    </row>
    <row r="130" spans="1:16" ht="16.5" thickBot="1" x14ac:dyDescent="0.3">
      <c r="A130" s="316"/>
      <c r="B130" s="291" t="s">
        <v>173</v>
      </c>
      <c r="C130" s="292">
        <f>C126+C127+C128</f>
        <v>4448.6000000000004</v>
      </c>
      <c r="D130" s="293">
        <f>SUM(D126:D128)</f>
        <v>16144</v>
      </c>
      <c r="E130" s="293">
        <f>E126+E127+E128</f>
        <v>21000</v>
      </c>
      <c r="F130" s="293">
        <f>F126+F127+F128</f>
        <v>21000</v>
      </c>
      <c r="G130" s="293">
        <f>SUM(G126:G128)</f>
        <v>16132</v>
      </c>
      <c r="H130" s="293">
        <f>H126+H127+H128</f>
        <v>24000</v>
      </c>
      <c r="I130" s="293">
        <f>I126+I127+I128</f>
        <v>24000</v>
      </c>
      <c r="J130" s="293">
        <f>SUM(J126:J129)</f>
        <v>13334</v>
      </c>
      <c r="K130" s="293">
        <f>SUM(K126:K128)</f>
        <v>19900</v>
      </c>
      <c r="L130" s="293">
        <f>SUM(L126:L129)</f>
        <v>18500</v>
      </c>
      <c r="M130" s="294">
        <f>SUM(M126:M129)</f>
        <v>16500</v>
      </c>
      <c r="N130" s="293">
        <f>SUM(N126:N129)</f>
        <v>16500</v>
      </c>
    </row>
    <row r="131" spans="1:16" ht="13.5" thickBot="1" x14ac:dyDescent="0.25">
      <c r="A131" s="703" t="s">
        <v>174</v>
      </c>
      <c r="B131" s="704"/>
      <c r="C131" s="704"/>
      <c r="D131" s="704"/>
      <c r="E131" s="704"/>
      <c r="F131" s="704"/>
      <c r="G131" s="704"/>
      <c r="H131" s="704"/>
      <c r="I131" s="704"/>
      <c r="J131" s="704"/>
      <c r="K131" s="704"/>
      <c r="L131" s="704"/>
      <c r="M131" s="704"/>
      <c r="N131" s="704"/>
    </row>
    <row r="132" spans="1:16" ht="16.5" thickBot="1" x14ac:dyDescent="0.3">
      <c r="A132" s="247">
        <v>640</v>
      </c>
      <c r="B132" s="248" t="s">
        <v>97</v>
      </c>
      <c r="C132" s="317">
        <v>2700</v>
      </c>
      <c r="D132" s="300">
        <v>4000</v>
      </c>
      <c r="E132" s="318">
        <v>4000</v>
      </c>
      <c r="F132" s="318">
        <v>4000</v>
      </c>
      <c r="G132" s="318">
        <v>4000</v>
      </c>
      <c r="H132" s="318">
        <v>4000</v>
      </c>
      <c r="I132" s="318">
        <v>4000</v>
      </c>
      <c r="J132" s="318">
        <v>4000</v>
      </c>
      <c r="K132" s="318">
        <v>4000</v>
      </c>
      <c r="L132" s="318">
        <v>6000</v>
      </c>
      <c r="M132" s="318">
        <v>4000</v>
      </c>
      <c r="N132" s="318">
        <v>4000</v>
      </c>
    </row>
    <row r="133" spans="1:16" ht="13.5" thickBot="1" x14ac:dyDescent="0.25">
      <c r="A133" s="716" t="s">
        <v>175</v>
      </c>
      <c r="B133" s="717"/>
      <c r="C133" s="717"/>
      <c r="D133" s="717"/>
      <c r="E133" s="717"/>
      <c r="F133" s="717"/>
      <c r="G133" s="717"/>
      <c r="H133" s="717"/>
      <c r="I133" s="717"/>
      <c r="J133" s="717"/>
      <c r="K133" s="717"/>
      <c r="L133" s="717"/>
      <c r="M133" s="717"/>
      <c r="N133" s="717"/>
    </row>
    <row r="134" spans="1:16" ht="16.5" thickBot="1" x14ac:dyDescent="0.3">
      <c r="A134" s="247">
        <v>640</v>
      </c>
      <c r="B134" s="248" t="s">
        <v>97</v>
      </c>
      <c r="C134" s="317">
        <v>10000</v>
      </c>
      <c r="D134" s="300">
        <v>10000</v>
      </c>
      <c r="E134" s="318">
        <v>10000</v>
      </c>
      <c r="F134" s="318">
        <v>10000</v>
      </c>
      <c r="G134" s="318">
        <v>10000</v>
      </c>
      <c r="H134" s="318">
        <v>10000</v>
      </c>
      <c r="I134" s="318">
        <v>10000</v>
      </c>
      <c r="J134" s="318">
        <v>10000</v>
      </c>
      <c r="K134" s="318">
        <v>8000</v>
      </c>
      <c r="L134" s="318">
        <v>12000</v>
      </c>
      <c r="M134" s="318">
        <v>8000</v>
      </c>
      <c r="N134" s="318">
        <v>8000</v>
      </c>
    </row>
    <row r="135" spans="1:16" ht="13.5" thickBot="1" x14ac:dyDescent="0.25">
      <c r="A135" s="703" t="s">
        <v>176</v>
      </c>
      <c r="B135" s="704"/>
      <c r="C135" s="704"/>
      <c r="D135" s="704"/>
      <c r="E135" s="704"/>
      <c r="F135" s="704"/>
      <c r="G135" s="704"/>
      <c r="H135" s="704"/>
      <c r="I135" s="704"/>
      <c r="J135" s="704"/>
      <c r="K135" s="704"/>
      <c r="L135" s="704"/>
      <c r="M135" s="704"/>
      <c r="N135" s="704"/>
    </row>
    <row r="136" spans="1:16" ht="16.5" thickBot="1" x14ac:dyDescent="0.3">
      <c r="A136" s="86">
        <v>640</v>
      </c>
      <c r="B136" s="301" t="s">
        <v>177</v>
      </c>
      <c r="C136" s="302">
        <v>6000</v>
      </c>
      <c r="D136" s="319">
        <v>6000</v>
      </c>
      <c r="E136" s="319">
        <v>6000</v>
      </c>
      <c r="F136" s="319">
        <v>6000</v>
      </c>
      <c r="G136" s="319">
        <v>6000</v>
      </c>
      <c r="H136" s="319">
        <v>6000</v>
      </c>
      <c r="I136" s="319">
        <v>6000</v>
      </c>
      <c r="J136" s="293">
        <v>6000</v>
      </c>
      <c r="K136" s="293">
        <v>6000</v>
      </c>
      <c r="L136" s="293">
        <v>6000</v>
      </c>
      <c r="M136" s="293">
        <v>6000</v>
      </c>
      <c r="N136" s="293">
        <v>6000</v>
      </c>
    </row>
    <row r="137" spans="1:16" ht="13.5" thickBot="1" x14ac:dyDescent="0.25">
      <c r="A137" s="703" t="s">
        <v>178</v>
      </c>
      <c r="B137" s="704"/>
      <c r="C137" s="704"/>
      <c r="D137" s="704"/>
      <c r="E137" s="704"/>
      <c r="F137" s="704"/>
      <c r="G137" s="704"/>
      <c r="H137" s="704"/>
      <c r="I137" s="704"/>
      <c r="J137" s="704"/>
      <c r="K137" s="704"/>
      <c r="L137" s="704"/>
      <c r="M137" s="704"/>
      <c r="N137" s="704"/>
      <c r="P137" s="3"/>
    </row>
    <row r="138" spans="1:16" ht="16.5" thickBot="1" x14ac:dyDescent="0.3">
      <c r="A138" s="102">
        <v>640</v>
      </c>
      <c r="B138" s="220" t="s">
        <v>97</v>
      </c>
      <c r="C138" s="302"/>
      <c r="D138" s="319">
        <v>1200</v>
      </c>
      <c r="E138" s="319"/>
      <c r="F138" s="319"/>
      <c r="G138" s="319">
        <v>300</v>
      </c>
      <c r="H138" s="293"/>
      <c r="I138" s="293"/>
      <c r="J138" s="293">
        <v>1500</v>
      </c>
      <c r="K138" s="293">
        <v>2000</v>
      </c>
      <c r="L138" s="293">
        <v>2000</v>
      </c>
      <c r="M138" s="293">
        <v>2000</v>
      </c>
      <c r="N138" s="293">
        <v>2000</v>
      </c>
    </row>
    <row r="139" spans="1:16" ht="13.5" thickBot="1" x14ac:dyDescent="0.25">
      <c r="A139" s="703"/>
      <c r="B139" s="704"/>
      <c r="C139" s="704"/>
      <c r="D139" s="704"/>
      <c r="E139" s="704"/>
      <c r="F139" s="704"/>
      <c r="G139" s="704"/>
      <c r="H139" s="704"/>
      <c r="I139" s="704"/>
      <c r="J139" s="704"/>
      <c r="K139" s="704"/>
      <c r="L139" s="704"/>
      <c r="M139" s="704"/>
      <c r="N139" s="704"/>
    </row>
    <row r="140" spans="1:16" ht="16.5" thickBot="1" x14ac:dyDescent="0.3">
      <c r="A140" s="207"/>
      <c r="B140" s="320"/>
      <c r="C140" s="292"/>
      <c r="D140" s="293"/>
      <c r="E140" s="293"/>
      <c r="F140" s="293"/>
      <c r="G140" s="293"/>
      <c r="H140" s="321"/>
      <c r="I140" s="321"/>
      <c r="J140" s="322"/>
      <c r="K140" s="322"/>
      <c r="L140" s="619"/>
      <c r="M140" s="322"/>
      <c r="N140" s="322"/>
    </row>
    <row r="141" spans="1:16" ht="15.75" x14ac:dyDescent="0.25">
      <c r="A141" s="102">
        <v>640</v>
      </c>
      <c r="B141" s="323" t="s">
        <v>179</v>
      </c>
      <c r="C141" s="324"/>
      <c r="D141" s="321"/>
      <c r="E141" s="321"/>
      <c r="F141" s="321"/>
      <c r="G141" s="321">
        <v>116520</v>
      </c>
      <c r="H141" s="325"/>
      <c r="I141" s="325"/>
      <c r="J141" s="677">
        <f>SUM(J106+J109+J114+J116+J118+J120+J122+J138)</f>
        <v>192660</v>
      </c>
      <c r="K141" s="325">
        <v>164000</v>
      </c>
      <c r="L141" s="325">
        <f>SUM(L106+L109++L114+L116+L118+L120+L122+L138)</f>
        <v>171100</v>
      </c>
      <c r="M141" s="326"/>
      <c r="N141" s="325"/>
    </row>
    <row r="142" spans="1:16" ht="16.5" thickBot="1" x14ac:dyDescent="0.3">
      <c r="A142" s="102"/>
      <c r="B142" s="212"/>
      <c r="C142" s="327"/>
      <c r="D142" s="328"/>
      <c r="E142" s="328"/>
      <c r="F142" s="328"/>
      <c r="G142" s="328"/>
      <c r="H142" s="328">
        <v>1201</v>
      </c>
      <c r="I142" s="328">
        <v>1202</v>
      </c>
      <c r="J142" s="328"/>
      <c r="K142" s="328"/>
      <c r="L142" s="328"/>
      <c r="M142" s="328"/>
      <c r="N142" s="328"/>
    </row>
    <row r="143" spans="1:16" ht="16.5" thickBot="1" x14ac:dyDescent="0.3">
      <c r="A143" s="316"/>
      <c r="B143" s="158" t="s">
        <v>180</v>
      </c>
      <c r="C143" s="88" t="e">
        <f>C106+C109+C114+C116+C118+C120+C122+C130+C132+C134+C136+C142</f>
        <v>#REF!</v>
      </c>
      <c r="D143" s="214">
        <f>SUM(D106+D109+D114+D116+D118+D120+D122+D130+D132+D134+D136+D138+D138)</f>
        <v>192804</v>
      </c>
      <c r="E143" s="214" t="e">
        <f>E106+E109+E114+E116+E118+E120+E122+E130+E132+E134+E136+E142</f>
        <v>#REF!</v>
      </c>
      <c r="F143" s="214" t="e">
        <f>F106+F109+F114+F116+F118+F120+F122+F130+F132+F134+F136+F142</f>
        <v>#REF!</v>
      </c>
      <c r="G143" s="214">
        <f>SUM(G106+G109+G114+G116+G118+G120+G122+G130+G132+G134+G136+G138+G141)</f>
        <v>191492</v>
      </c>
      <c r="H143" s="214" t="e">
        <f>H106+H109+H114+H116+H118+H120+H122+H130+H132+H134+H136+H142</f>
        <v>#REF!</v>
      </c>
      <c r="I143" s="214" t="e">
        <f>I106+I109+I114+I116+I118+I120+I122+I130+I132+I134+I136+I142</f>
        <v>#REF!</v>
      </c>
      <c r="J143" s="214">
        <f>SUM(J130+J132+J134+J136+J141)</f>
        <v>225994</v>
      </c>
      <c r="K143" s="214">
        <f>SUM(K106+K109+K114+K116+K118+K120+K122+K130+K132+K134+K136+K138)</f>
        <v>211900</v>
      </c>
      <c r="L143" s="214">
        <f>SUM(L130+L132+L134+L136+L140+L141)</f>
        <v>213600</v>
      </c>
      <c r="M143" s="214">
        <f>SUM(M106+M109+M114+M116+M118+M120+M122+M130+M132+M134+M136+M138)</f>
        <v>208500</v>
      </c>
      <c r="N143" s="214">
        <f>SUM(N106+N109+N114+N116+N118+N120+N122+N130+N132+N134+N136+N138)</f>
        <v>208500</v>
      </c>
    </row>
    <row r="144" spans="1:16" ht="15.75" customHeight="1" x14ac:dyDescent="0.2">
      <c r="A144" s="705" t="s">
        <v>181</v>
      </c>
      <c r="B144" s="707" t="s">
        <v>182</v>
      </c>
      <c r="C144" s="708"/>
      <c r="D144" s="708"/>
      <c r="E144" s="708"/>
      <c r="F144" s="708"/>
      <c r="G144" s="708"/>
      <c r="H144" s="708"/>
      <c r="I144" s="708"/>
      <c r="J144" s="708"/>
      <c r="K144" s="708"/>
      <c r="L144" s="708"/>
      <c r="M144" s="708"/>
      <c r="N144" s="708"/>
    </row>
    <row r="145" spans="1:14" ht="13.5" thickBot="1" x14ac:dyDescent="0.25">
      <c r="A145" s="706"/>
      <c r="B145" s="709"/>
      <c r="C145" s="710"/>
      <c r="D145" s="710"/>
      <c r="E145" s="710"/>
      <c r="F145" s="710"/>
      <c r="G145" s="710"/>
      <c r="H145" s="710"/>
      <c r="I145" s="710"/>
      <c r="J145" s="710"/>
      <c r="K145" s="710"/>
      <c r="L145" s="710"/>
      <c r="M145" s="710"/>
      <c r="N145" s="710"/>
    </row>
    <row r="146" spans="1:14" ht="15.75" x14ac:dyDescent="0.25">
      <c r="A146" s="93">
        <v>630</v>
      </c>
      <c r="B146" s="215" t="s">
        <v>96</v>
      </c>
      <c r="C146" s="280">
        <v>648.09</v>
      </c>
      <c r="D146" s="69">
        <v>1666</v>
      </c>
      <c r="E146" s="69">
        <v>2500</v>
      </c>
      <c r="F146" s="69">
        <v>2500</v>
      </c>
      <c r="G146" s="69">
        <v>2673</v>
      </c>
      <c r="H146" s="69">
        <v>2500</v>
      </c>
      <c r="I146" s="69">
        <v>2500</v>
      </c>
      <c r="J146" s="73">
        <v>844</v>
      </c>
      <c r="K146" s="73">
        <v>1700</v>
      </c>
      <c r="L146" s="73">
        <v>1500</v>
      </c>
      <c r="M146" s="73">
        <v>1500</v>
      </c>
      <c r="N146" s="73">
        <v>1500</v>
      </c>
    </row>
    <row r="147" spans="1:14" ht="16.5" thickBot="1" x14ac:dyDescent="0.3">
      <c r="A147" s="74">
        <v>640</v>
      </c>
      <c r="B147" s="212" t="s">
        <v>97</v>
      </c>
      <c r="C147" s="81"/>
      <c r="D147" s="213"/>
      <c r="E147" s="213">
        <v>500</v>
      </c>
      <c r="F147" s="213">
        <v>500</v>
      </c>
      <c r="G147" s="213">
        <v>0</v>
      </c>
      <c r="H147" s="213">
        <v>500</v>
      </c>
      <c r="I147" s="213">
        <v>500</v>
      </c>
      <c r="J147" s="213"/>
      <c r="K147" s="213">
        <v>2500</v>
      </c>
      <c r="L147" s="213">
        <v>2500</v>
      </c>
      <c r="M147" s="213">
        <v>2500</v>
      </c>
      <c r="N147" s="213">
        <v>2500</v>
      </c>
    </row>
    <row r="148" spans="1:14" ht="16.5" thickBot="1" x14ac:dyDescent="0.3">
      <c r="A148" s="74"/>
      <c r="B148" s="158" t="s">
        <v>183</v>
      </c>
      <c r="C148" s="88">
        <f>C146+C147</f>
        <v>648.09</v>
      </c>
      <c r="D148" s="214">
        <f>SUM(D146:D147)</f>
        <v>1666</v>
      </c>
      <c r="E148" s="214">
        <f>E146+E147</f>
        <v>3000</v>
      </c>
      <c r="F148" s="214">
        <f>F146+F147</f>
        <v>3000</v>
      </c>
      <c r="G148" s="214">
        <f>SUM(G146:G147)</f>
        <v>2673</v>
      </c>
      <c r="H148" s="214">
        <f>H146+H147</f>
        <v>3000</v>
      </c>
      <c r="I148" s="214">
        <f>I146+I147</f>
        <v>3000</v>
      </c>
      <c r="J148" s="214">
        <f>SUM(J146:J147)</f>
        <v>844</v>
      </c>
      <c r="K148" s="214">
        <f>SUM(K146:K147)</f>
        <v>4200</v>
      </c>
      <c r="L148" s="214">
        <f>SUM(L146:L147)</f>
        <v>4000</v>
      </c>
      <c r="M148" s="214">
        <f>SUM(M146:M147)</f>
        <v>4000</v>
      </c>
      <c r="N148" s="214">
        <f>SUM(N146:N147)</f>
        <v>4000</v>
      </c>
    </row>
    <row r="149" spans="1:14" ht="16.5" thickBot="1" x14ac:dyDescent="0.3">
      <c r="A149" s="102"/>
      <c r="B149" s="103" t="s">
        <v>184</v>
      </c>
      <c r="C149" s="329" t="e">
        <f>C101+C143+C148</f>
        <v>#REF!</v>
      </c>
      <c r="D149" s="330">
        <f>SUM(D101+D143+D148)</f>
        <v>288481</v>
      </c>
      <c r="E149" s="330" t="e">
        <f>SUM(E101+E143+E148)</f>
        <v>#REF!</v>
      </c>
      <c r="F149" s="330" t="e">
        <f>SUM(F101+F143+F148)</f>
        <v>#REF!</v>
      </c>
      <c r="G149" s="330">
        <f>SUM(G101+G143+G148)</f>
        <v>281279</v>
      </c>
      <c r="H149" s="330" t="e">
        <f>SUM(H101+H143+H148)</f>
        <v>#REF!</v>
      </c>
      <c r="I149" s="330" t="e">
        <f>SUM(I101+I143+I148)</f>
        <v>#REF!</v>
      </c>
      <c r="J149" s="330">
        <f>SUM(J101+J143+J148)</f>
        <v>310473</v>
      </c>
      <c r="K149" s="330">
        <f>SUM(K101+K143+K148)</f>
        <v>311200</v>
      </c>
      <c r="L149" s="330">
        <f>SUM(L101+L143+L148)</f>
        <v>313600</v>
      </c>
      <c r="M149" s="330">
        <f>SUM(M101+M143+M148)</f>
        <v>304500</v>
      </c>
      <c r="N149" s="330">
        <f>SUM(N101+N143+N148)</f>
        <v>305100</v>
      </c>
    </row>
    <row r="150" spans="1:14" ht="16.5" thickBot="1" x14ac:dyDescent="0.3">
      <c r="A150" s="102"/>
      <c r="B150" s="108" t="s">
        <v>185</v>
      </c>
      <c r="C150" s="331"/>
      <c r="D150" s="332">
        <v>24491</v>
      </c>
      <c r="E150" s="333">
        <v>17800</v>
      </c>
      <c r="F150" s="332">
        <v>24491</v>
      </c>
      <c r="G150" s="332">
        <v>30391</v>
      </c>
      <c r="H150" s="332">
        <v>29501</v>
      </c>
      <c r="I150" s="332">
        <v>29502</v>
      </c>
      <c r="J150" s="332">
        <v>4295</v>
      </c>
      <c r="K150" s="332">
        <v>5200</v>
      </c>
      <c r="L150" s="332">
        <v>119000</v>
      </c>
      <c r="M150" s="332">
        <v>150000</v>
      </c>
      <c r="N150" s="332">
        <v>50000</v>
      </c>
    </row>
    <row r="151" spans="1:14" ht="16.5" thickBot="1" x14ac:dyDescent="0.3">
      <c r="A151" s="198"/>
      <c r="B151" s="199" t="s">
        <v>186</v>
      </c>
      <c r="C151" s="334" t="e">
        <f>C149+C150</f>
        <v>#REF!</v>
      </c>
      <c r="D151" s="335">
        <f>SUM(D149:D150)</f>
        <v>312972</v>
      </c>
      <c r="E151" s="335" t="e">
        <f t="shared" ref="E151:I151" si="18">SUM(E149:E150)</f>
        <v>#REF!</v>
      </c>
      <c r="F151" s="335" t="e">
        <f t="shared" si="18"/>
        <v>#REF!</v>
      </c>
      <c r="G151" s="335">
        <f t="shared" si="18"/>
        <v>311670</v>
      </c>
      <c r="H151" s="335" t="e">
        <f t="shared" si="18"/>
        <v>#REF!</v>
      </c>
      <c r="I151" s="335" t="e">
        <f t="shared" si="18"/>
        <v>#REF!</v>
      </c>
      <c r="J151" s="335">
        <f>SUM(J149:J150)</f>
        <v>314768</v>
      </c>
      <c r="K151" s="335">
        <f>SUM(K149:K150)</f>
        <v>316400</v>
      </c>
      <c r="L151" s="335">
        <f>SUM(L149:L150)</f>
        <v>432600</v>
      </c>
      <c r="M151" s="335">
        <f>SUM(M149:M150)</f>
        <v>454500</v>
      </c>
      <c r="N151" s="335">
        <f>SUM(N149:N150)</f>
        <v>355100</v>
      </c>
    </row>
    <row r="152" spans="1:14" ht="30" customHeight="1" thickBot="1" x14ac:dyDescent="0.3">
      <c r="A152" s="205"/>
      <c r="B152" s="151"/>
      <c r="C152" s="336"/>
      <c r="D152" s="337"/>
      <c r="E152" s="337"/>
      <c r="F152" s="337"/>
      <c r="G152" s="337"/>
      <c r="H152" s="337"/>
      <c r="I152" s="337"/>
      <c r="J152" s="337"/>
      <c r="K152" s="337"/>
      <c r="L152" s="337"/>
      <c r="M152" s="337"/>
      <c r="N152" s="337"/>
    </row>
    <row r="153" spans="1:14" ht="197.25" hidden="1" customHeight="1" thickBot="1" x14ac:dyDescent="0.25">
      <c r="A153" s="7"/>
      <c r="C153" s="118"/>
      <c r="D153" s="156"/>
    </row>
    <row r="154" spans="1:14" ht="16.5" customHeight="1" x14ac:dyDescent="0.2">
      <c r="A154" s="681" t="s">
        <v>187</v>
      </c>
      <c r="B154" s="682"/>
      <c r="C154" s="58" t="s">
        <v>89</v>
      </c>
      <c r="D154" s="60" t="s">
        <v>106</v>
      </c>
      <c r="E154" s="59" t="s">
        <v>90</v>
      </c>
      <c r="F154" s="59" t="s">
        <v>40</v>
      </c>
      <c r="G154" s="59" t="s">
        <v>89</v>
      </c>
      <c r="H154" s="60" t="s">
        <v>106</v>
      </c>
      <c r="I154" s="59" t="s">
        <v>90</v>
      </c>
      <c r="J154" s="59" t="s">
        <v>89</v>
      </c>
      <c r="K154" s="60" t="s">
        <v>40</v>
      </c>
      <c r="L154" s="60" t="s">
        <v>13</v>
      </c>
      <c r="M154" s="60" t="s">
        <v>13</v>
      </c>
      <c r="N154" s="60" t="s">
        <v>13</v>
      </c>
    </row>
    <row r="155" spans="1:14" ht="13.5" thickBot="1" x14ac:dyDescent="0.25">
      <c r="A155" s="683"/>
      <c r="B155" s="684"/>
      <c r="C155" s="157" t="s">
        <v>91</v>
      </c>
      <c r="D155" s="62" t="s">
        <v>3</v>
      </c>
      <c r="E155" s="63" t="s">
        <v>3</v>
      </c>
      <c r="F155" s="62" t="s">
        <v>3</v>
      </c>
      <c r="G155" s="62" t="s">
        <v>4</v>
      </c>
      <c r="H155" s="62" t="s">
        <v>107</v>
      </c>
      <c r="I155" s="63" t="s">
        <v>3</v>
      </c>
      <c r="J155" s="64" t="s">
        <v>5</v>
      </c>
      <c r="K155" s="64">
        <v>2016</v>
      </c>
      <c r="L155" s="64" t="s">
        <v>7</v>
      </c>
      <c r="M155" s="64" t="s">
        <v>8</v>
      </c>
      <c r="N155" s="64" t="s">
        <v>513</v>
      </c>
    </row>
    <row r="156" spans="1:14" ht="16.5" thickBot="1" x14ac:dyDescent="0.3">
      <c r="A156" s="65" t="s">
        <v>188</v>
      </c>
      <c r="B156" s="711" t="s">
        <v>189</v>
      </c>
      <c r="C156" s="712"/>
      <c r="D156" s="712"/>
      <c r="E156" s="712"/>
      <c r="F156" s="712"/>
      <c r="G156" s="712"/>
      <c r="H156" s="712"/>
      <c r="I156" s="712"/>
      <c r="J156" s="712"/>
      <c r="K156" s="712"/>
      <c r="L156" s="712"/>
      <c r="M156" s="712"/>
      <c r="N156" s="712"/>
    </row>
    <row r="157" spans="1:14" ht="16.5" thickBot="1" x14ac:dyDescent="0.3">
      <c r="A157" s="207">
        <v>620</v>
      </c>
      <c r="B157" s="282" t="s">
        <v>95</v>
      </c>
      <c r="C157" s="157"/>
      <c r="D157" s="273">
        <v>112</v>
      </c>
      <c r="E157" s="272">
        <v>200</v>
      </c>
      <c r="F157" s="273">
        <v>150</v>
      </c>
      <c r="G157" s="273">
        <v>226.28</v>
      </c>
      <c r="H157" s="273">
        <v>250</v>
      </c>
      <c r="I157" s="273">
        <v>250</v>
      </c>
      <c r="J157" s="99">
        <v>219</v>
      </c>
      <c r="K157" s="99">
        <v>300</v>
      </c>
      <c r="L157" s="99">
        <v>350</v>
      </c>
      <c r="M157" s="99">
        <v>350</v>
      </c>
      <c r="N157" s="99">
        <v>350</v>
      </c>
    </row>
    <row r="158" spans="1:14" ht="16.5" thickBot="1" x14ac:dyDescent="0.3">
      <c r="A158" s="93">
        <v>630</v>
      </c>
      <c r="B158" s="248" t="s">
        <v>190</v>
      </c>
      <c r="C158" s="58">
        <v>2159</v>
      </c>
      <c r="D158" s="223">
        <v>3943</v>
      </c>
      <c r="E158" s="222">
        <v>2900</v>
      </c>
      <c r="F158" s="223">
        <v>4050</v>
      </c>
      <c r="G158" s="223">
        <v>4531.1899999999996</v>
      </c>
      <c r="H158" s="223">
        <v>3980</v>
      </c>
      <c r="I158" s="223">
        <v>3980</v>
      </c>
      <c r="J158" s="223">
        <v>4520</v>
      </c>
      <c r="K158" s="223">
        <v>6000</v>
      </c>
      <c r="L158" s="223">
        <v>8500</v>
      </c>
      <c r="M158" s="223">
        <v>4000</v>
      </c>
      <c r="N158" s="223">
        <v>4000</v>
      </c>
    </row>
    <row r="159" spans="1:14" ht="16.5" thickBot="1" x14ac:dyDescent="0.3">
      <c r="A159" s="198"/>
      <c r="B159" s="158" t="s">
        <v>191</v>
      </c>
      <c r="C159" s="88">
        <f>C158</f>
        <v>2159</v>
      </c>
      <c r="D159" s="214">
        <f>SUM(D157:D158)</f>
        <v>4055</v>
      </c>
      <c r="E159" s="214">
        <f>E158</f>
        <v>2900</v>
      </c>
      <c r="F159" s="214">
        <f>F158</f>
        <v>4050</v>
      </c>
      <c r="G159" s="214">
        <f>SUM(G157:G158)</f>
        <v>4757.4699999999993</v>
      </c>
      <c r="H159" s="214">
        <f>H157+H158</f>
        <v>4230</v>
      </c>
      <c r="I159" s="214">
        <f>I157+I158</f>
        <v>4230</v>
      </c>
      <c r="J159" s="214">
        <f>SUM(J157:J158)</f>
        <v>4739</v>
      </c>
      <c r="K159" s="214">
        <f>SUM(K157:K158)</f>
        <v>6300</v>
      </c>
      <c r="L159" s="214">
        <f>SUM(L157:L158)</f>
        <v>8850</v>
      </c>
      <c r="M159" s="214">
        <f>SUM(M157:M158)</f>
        <v>4350</v>
      </c>
      <c r="N159" s="214">
        <f>SUM(N157:N158)</f>
        <v>4350</v>
      </c>
    </row>
    <row r="160" spans="1:14" ht="16.5" thickBot="1" x14ac:dyDescent="0.3">
      <c r="A160" s="338" t="s">
        <v>192</v>
      </c>
      <c r="B160" s="687" t="s">
        <v>193</v>
      </c>
      <c r="C160" s="688"/>
      <c r="D160" s="688"/>
      <c r="E160" s="688"/>
      <c r="F160" s="688"/>
      <c r="G160" s="688"/>
      <c r="H160" s="688"/>
      <c r="I160" s="688"/>
      <c r="J160" s="688"/>
      <c r="K160" s="688"/>
      <c r="L160" s="688"/>
      <c r="M160" s="688"/>
      <c r="N160" s="688"/>
    </row>
    <row r="161" spans="1:14" ht="15.75" x14ac:dyDescent="0.25">
      <c r="A161" s="207">
        <v>620</v>
      </c>
      <c r="B161" s="279" t="s">
        <v>95</v>
      </c>
      <c r="C161" s="280"/>
      <c r="D161" s="70">
        <v>344</v>
      </c>
      <c r="E161" s="70"/>
      <c r="F161" s="70"/>
      <c r="G161" s="70">
        <v>553</v>
      </c>
      <c r="H161" s="70">
        <v>850</v>
      </c>
      <c r="I161" s="70">
        <v>850</v>
      </c>
      <c r="J161" s="70">
        <v>437</v>
      </c>
      <c r="K161" s="70">
        <v>500</v>
      </c>
      <c r="L161" s="70">
        <v>500</v>
      </c>
      <c r="M161" s="70">
        <v>500</v>
      </c>
      <c r="N161" s="70">
        <v>500</v>
      </c>
    </row>
    <row r="162" spans="1:14" ht="16.5" thickBot="1" x14ac:dyDescent="0.3">
      <c r="A162" s="102">
        <v>630</v>
      </c>
      <c r="B162" s="216" t="s">
        <v>96</v>
      </c>
      <c r="C162" s="81">
        <v>17496.87</v>
      </c>
      <c r="D162" s="82">
        <v>19192</v>
      </c>
      <c r="E162" s="82">
        <v>20000</v>
      </c>
      <c r="F162" s="82">
        <v>22000</v>
      </c>
      <c r="G162" s="82">
        <v>24192</v>
      </c>
      <c r="H162" s="82">
        <v>21100</v>
      </c>
      <c r="I162" s="82">
        <v>21100</v>
      </c>
      <c r="J162" s="82">
        <v>24365</v>
      </c>
      <c r="K162" s="82">
        <v>30000</v>
      </c>
      <c r="L162" s="82">
        <v>30500</v>
      </c>
      <c r="M162" s="82">
        <v>28500</v>
      </c>
      <c r="N162" s="82">
        <v>28500</v>
      </c>
    </row>
    <row r="163" spans="1:14" ht="15.75" x14ac:dyDescent="0.25">
      <c r="A163" s="207">
        <v>640</v>
      </c>
      <c r="B163" s="208" t="s">
        <v>194</v>
      </c>
      <c r="C163" s="670">
        <v>1000</v>
      </c>
      <c r="D163" s="72">
        <v>4200</v>
      </c>
      <c r="E163" s="73">
        <v>4200</v>
      </c>
      <c r="F163" s="671">
        <v>4200</v>
      </c>
      <c r="G163" s="72">
        <v>3000</v>
      </c>
      <c r="H163" s="73">
        <v>5000</v>
      </c>
      <c r="I163" s="671">
        <v>5000</v>
      </c>
      <c r="J163" s="72">
        <v>5890</v>
      </c>
      <c r="K163" s="72">
        <v>5000</v>
      </c>
      <c r="L163" s="678">
        <v>7760</v>
      </c>
      <c r="M163" s="72">
        <v>5000</v>
      </c>
      <c r="N163" s="72">
        <v>5000</v>
      </c>
    </row>
    <row r="164" spans="1:14" ht="15.75" x14ac:dyDescent="0.25">
      <c r="A164" s="86">
        <v>640</v>
      </c>
      <c r="B164" s="301" t="s">
        <v>632</v>
      </c>
      <c r="C164" s="155"/>
      <c r="D164" s="78"/>
      <c r="E164" s="646"/>
      <c r="F164" s="650"/>
      <c r="G164" s="78">
        <v>2000</v>
      </c>
      <c r="H164" s="646"/>
      <c r="I164" s="650"/>
      <c r="J164" s="78"/>
      <c r="K164" s="78">
        <v>2500</v>
      </c>
      <c r="L164" s="679">
        <v>2500</v>
      </c>
      <c r="M164" s="78">
        <v>2500</v>
      </c>
      <c r="N164" s="78">
        <v>250</v>
      </c>
    </row>
    <row r="165" spans="1:14" ht="15.75" x14ac:dyDescent="0.25">
      <c r="A165" s="86">
        <v>640</v>
      </c>
      <c r="B165" s="301" t="s">
        <v>195</v>
      </c>
      <c r="C165" s="155"/>
      <c r="D165" s="78"/>
      <c r="E165" s="646"/>
      <c r="F165" s="650"/>
      <c r="G165" s="78"/>
      <c r="H165" s="646"/>
      <c r="I165" s="650"/>
      <c r="J165" s="78"/>
      <c r="K165" s="78">
        <v>1000</v>
      </c>
      <c r="L165" s="679">
        <v>2000</v>
      </c>
      <c r="M165" s="78">
        <v>1000</v>
      </c>
      <c r="N165" s="78">
        <v>1000</v>
      </c>
    </row>
    <row r="166" spans="1:14" ht="16.5" thickBot="1" x14ac:dyDescent="0.3">
      <c r="A166" s="86">
        <v>640</v>
      </c>
      <c r="B166" s="301" t="s">
        <v>196</v>
      </c>
      <c r="C166" s="155"/>
      <c r="D166" s="82"/>
      <c r="E166" s="668"/>
      <c r="F166" s="669"/>
      <c r="G166" s="82">
        <v>0</v>
      </c>
      <c r="H166" s="668"/>
      <c r="I166" s="669"/>
      <c r="J166" s="82">
        <v>302</v>
      </c>
      <c r="K166" s="82">
        <v>500</v>
      </c>
      <c r="L166" s="82">
        <v>500</v>
      </c>
      <c r="M166" s="82">
        <v>500</v>
      </c>
      <c r="N166" s="82">
        <v>500</v>
      </c>
    </row>
    <row r="167" spans="1:14" ht="16.5" thickBot="1" x14ac:dyDescent="0.3">
      <c r="A167" s="339"/>
      <c r="B167" s="166" t="s">
        <v>197</v>
      </c>
      <c r="C167" s="167">
        <f>C162+C163</f>
        <v>18496.87</v>
      </c>
      <c r="D167" s="89">
        <f>SUM(D161:D166)</f>
        <v>23736</v>
      </c>
      <c r="E167" s="672">
        <f>E162+E163</f>
        <v>24200</v>
      </c>
      <c r="F167" s="673">
        <f>SUM(F162:F163)</f>
        <v>26200</v>
      </c>
      <c r="G167" s="89">
        <f>SUM(G161:G166)</f>
        <v>29745</v>
      </c>
      <c r="H167" s="672" t="e">
        <f>SUM(#REF!)</f>
        <v>#REF!</v>
      </c>
      <c r="I167" s="673">
        <f>SUM(K161:K166)</f>
        <v>39500</v>
      </c>
      <c r="J167" s="89">
        <f>SUM(J161:J166)</f>
        <v>30994</v>
      </c>
      <c r="K167" s="89">
        <f>SUM(K161:K166)</f>
        <v>39500</v>
      </c>
      <c r="L167" s="89">
        <f>SUM(L161:L166)</f>
        <v>43760</v>
      </c>
      <c r="M167" s="89">
        <f>SUM(M161:M166)</f>
        <v>38000</v>
      </c>
      <c r="N167" s="89">
        <f>SUM(N161:N166)</f>
        <v>35750</v>
      </c>
    </row>
    <row r="168" spans="1:14" ht="16.5" thickBot="1" x14ac:dyDescent="0.3">
      <c r="A168" s="65" t="s">
        <v>198</v>
      </c>
      <c r="B168" s="687" t="s">
        <v>199</v>
      </c>
      <c r="C168" s="688"/>
      <c r="D168" s="713"/>
      <c r="E168" s="713"/>
      <c r="F168" s="713"/>
      <c r="G168" s="713"/>
      <c r="H168" s="713"/>
      <c r="I168" s="713"/>
      <c r="J168" s="713"/>
      <c r="K168" s="713"/>
      <c r="L168" s="713"/>
      <c r="M168" s="713"/>
      <c r="N168" s="713"/>
    </row>
    <row r="169" spans="1:14" ht="15.75" x14ac:dyDescent="0.25">
      <c r="A169" s="93">
        <v>620</v>
      </c>
      <c r="B169" s="215" t="s">
        <v>95</v>
      </c>
      <c r="C169" s="674"/>
      <c r="D169" s="222">
        <v>1020</v>
      </c>
      <c r="E169" s="221">
        <v>800</v>
      </c>
      <c r="F169" s="675">
        <v>1025</v>
      </c>
      <c r="G169" s="222">
        <v>470</v>
      </c>
      <c r="H169" s="221">
        <v>1000</v>
      </c>
      <c r="I169" s="675">
        <v>1000</v>
      </c>
      <c r="J169" s="222">
        <v>155</v>
      </c>
      <c r="K169" s="222">
        <v>2580</v>
      </c>
      <c r="L169" s="222">
        <v>2000</v>
      </c>
      <c r="M169" s="222">
        <v>2000</v>
      </c>
      <c r="N169" s="222">
        <v>2000</v>
      </c>
    </row>
    <row r="170" spans="1:14" ht="15.75" x14ac:dyDescent="0.25">
      <c r="A170" s="102">
        <v>630</v>
      </c>
      <c r="B170" s="212" t="s">
        <v>96</v>
      </c>
      <c r="C170" s="665">
        <v>79498.27</v>
      </c>
      <c r="D170" s="78">
        <v>70932</v>
      </c>
      <c r="E170" s="646">
        <v>86200</v>
      </c>
      <c r="F170" s="650">
        <v>70000</v>
      </c>
      <c r="G170" s="78">
        <v>66105</v>
      </c>
      <c r="H170" s="646">
        <v>76000</v>
      </c>
      <c r="I170" s="650">
        <v>76000</v>
      </c>
      <c r="J170" s="78">
        <v>60089</v>
      </c>
      <c r="K170" s="78">
        <v>97700</v>
      </c>
      <c r="L170" s="78">
        <v>98000</v>
      </c>
      <c r="M170" s="78">
        <v>98000</v>
      </c>
      <c r="N170" s="78">
        <v>98000</v>
      </c>
    </row>
    <row r="171" spans="1:14" ht="16.5" thickBot="1" x14ac:dyDescent="0.3">
      <c r="A171" s="93">
        <v>640</v>
      </c>
      <c r="B171" s="342" t="s">
        <v>97</v>
      </c>
      <c r="C171" s="155"/>
      <c r="D171" s="78">
        <v>5500</v>
      </c>
      <c r="E171" s="646"/>
      <c r="F171" s="650">
        <v>5500</v>
      </c>
      <c r="G171" s="78">
        <v>0</v>
      </c>
      <c r="H171" s="646"/>
      <c r="I171" s="650"/>
      <c r="J171" s="78">
        <v>5000</v>
      </c>
      <c r="K171" s="78"/>
      <c r="L171" s="78"/>
      <c r="M171" s="78"/>
      <c r="N171" s="78"/>
    </row>
    <row r="172" spans="1:14" ht="16.5" thickBot="1" x14ac:dyDescent="0.3">
      <c r="A172" s="102"/>
      <c r="B172" s="158" t="s">
        <v>200</v>
      </c>
      <c r="C172" s="176">
        <f>C170+C171</f>
        <v>79498.27</v>
      </c>
      <c r="D172" s="168">
        <f>SUM(D169:D171)</f>
        <v>77452</v>
      </c>
      <c r="E172" s="341">
        <f>E170+E171</f>
        <v>86200</v>
      </c>
      <c r="F172" s="170">
        <f>SUM(F169:F171)</f>
        <v>76525</v>
      </c>
      <c r="G172" s="168">
        <f>SUM(G169:G171)</f>
        <v>66575</v>
      </c>
      <c r="H172" s="341">
        <f>H169+H170</f>
        <v>77000</v>
      </c>
      <c r="I172" s="170">
        <f>I169+I170</f>
        <v>77000</v>
      </c>
      <c r="J172" s="168">
        <f>SUM(J169:J171)</f>
        <v>65244</v>
      </c>
      <c r="K172" s="168">
        <f>SUM(K169:K171)</f>
        <v>100280</v>
      </c>
      <c r="L172" s="168">
        <f>SUM(L169:L171)</f>
        <v>100000</v>
      </c>
      <c r="M172" s="168">
        <f>SUM(M169:M171)</f>
        <v>100000</v>
      </c>
      <c r="N172" s="168">
        <f>SUM(N169:N171)</f>
        <v>100000</v>
      </c>
    </row>
    <row r="173" spans="1:14" ht="16.5" thickBot="1" x14ac:dyDescent="0.3">
      <c r="A173" s="65" t="s">
        <v>201</v>
      </c>
      <c r="B173" s="687" t="s">
        <v>202</v>
      </c>
      <c r="C173" s="688"/>
      <c r="D173" s="688"/>
      <c r="E173" s="688"/>
      <c r="F173" s="688"/>
      <c r="G173" s="688"/>
      <c r="H173" s="688"/>
      <c r="I173" s="695"/>
      <c r="J173" s="97"/>
      <c r="K173" s="97"/>
      <c r="L173" s="97"/>
      <c r="M173" s="97"/>
      <c r="N173" s="97"/>
    </row>
    <row r="174" spans="1:14" ht="15.75" x14ac:dyDescent="0.25">
      <c r="A174" s="93">
        <v>630</v>
      </c>
      <c r="B174" s="215" t="s">
        <v>96</v>
      </c>
      <c r="C174" s="68"/>
      <c r="D174" s="69"/>
      <c r="E174" s="70">
        <v>1000</v>
      </c>
      <c r="F174" s="70">
        <v>1000</v>
      </c>
      <c r="G174" s="70">
        <v>0</v>
      </c>
      <c r="H174" s="70">
        <v>1000</v>
      </c>
      <c r="I174" s="70">
        <v>1000</v>
      </c>
      <c r="J174" s="72"/>
      <c r="K174" s="72"/>
      <c r="L174" s="72"/>
      <c r="M174" s="72"/>
      <c r="N174" s="72"/>
    </row>
    <row r="175" spans="1:14" ht="16.5" thickBot="1" x14ac:dyDescent="0.3">
      <c r="A175" s="74">
        <v>640</v>
      </c>
      <c r="B175" s="212" t="s">
        <v>97</v>
      </c>
      <c r="C175" s="287">
        <v>520</v>
      </c>
      <c r="D175" s="213">
        <v>250</v>
      </c>
      <c r="E175" s="213">
        <v>1500</v>
      </c>
      <c r="F175" s="213">
        <v>1500</v>
      </c>
      <c r="G175" s="213">
        <v>400</v>
      </c>
      <c r="H175" s="213">
        <v>1500</v>
      </c>
      <c r="I175" s="213">
        <v>1500</v>
      </c>
      <c r="J175" s="213"/>
      <c r="K175" s="213"/>
      <c r="L175" s="213"/>
      <c r="M175" s="213"/>
      <c r="N175" s="213"/>
    </row>
    <row r="176" spans="1:14" ht="16.5" thickBot="1" x14ac:dyDescent="0.3">
      <c r="A176" s="198"/>
      <c r="B176" s="158" t="s">
        <v>203</v>
      </c>
      <c r="C176" s="218">
        <f>C174+C175</f>
        <v>520</v>
      </c>
      <c r="D176" s="89">
        <f>SUM(D174:D175)</f>
        <v>250</v>
      </c>
      <c r="E176" s="89">
        <f>E174+E175</f>
        <v>2500</v>
      </c>
      <c r="F176" s="89">
        <f>F174+F175</f>
        <v>2500</v>
      </c>
      <c r="G176" s="89">
        <f>SUM(G174:G175)</f>
        <v>400</v>
      </c>
      <c r="H176" s="89">
        <f>H174+H175</f>
        <v>2500</v>
      </c>
      <c r="I176" s="89">
        <f>I174+I175</f>
        <v>2500</v>
      </c>
      <c r="J176" s="89"/>
      <c r="K176" s="89"/>
      <c r="L176" s="89"/>
      <c r="M176" s="89"/>
      <c r="N176" s="89"/>
    </row>
    <row r="177" spans="1:14" ht="16.5" thickBot="1" x14ac:dyDescent="0.3">
      <c r="A177" s="65" t="s">
        <v>204</v>
      </c>
      <c r="B177" s="687" t="s">
        <v>536</v>
      </c>
      <c r="C177" s="688"/>
      <c r="D177" s="688"/>
      <c r="E177" s="688"/>
      <c r="F177" s="688"/>
      <c r="G177" s="688"/>
      <c r="H177" s="688"/>
      <c r="I177" s="695"/>
      <c r="J177" s="97"/>
      <c r="K177" s="97"/>
      <c r="L177" s="97"/>
      <c r="M177" s="97"/>
      <c r="N177" s="97"/>
    </row>
    <row r="178" spans="1:14" ht="15.75" x14ac:dyDescent="0.25">
      <c r="A178" s="207">
        <v>630</v>
      </c>
      <c r="B178" s="208" t="s">
        <v>96</v>
      </c>
      <c r="C178" s="160">
        <v>269</v>
      </c>
      <c r="D178" s="73">
        <v>260</v>
      </c>
      <c r="E178" s="73">
        <v>500</v>
      </c>
      <c r="F178" s="73">
        <v>500</v>
      </c>
      <c r="G178" s="73">
        <v>588</v>
      </c>
      <c r="H178" s="73">
        <v>500</v>
      </c>
      <c r="I178" s="73">
        <v>500</v>
      </c>
      <c r="J178" s="73"/>
      <c r="K178" s="73"/>
      <c r="L178" s="73"/>
      <c r="M178" s="73"/>
      <c r="N178" s="73"/>
    </row>
    <row r="179" spans="1:14" ht="16.5" thickBot="1" x14ac:dyDescent="0.3">
      <c r="A179" s="74">
        <v>640</v>
      </c>
      <c r="B179" s="212" t="s">
        <v>97</v>
      </c>
      <c r="C179" s="287">
        <v>200</v>
      </c>
      <c r="D179" s="213"/>
      <c r="E179" s="213">
        <v>200</v>
      </c>
      <c r="F179" s="213">
        <v>200</v>
      </c>
      <c r="G179" s="213">
        <v>200</v>
      </c>
      <c r="H179" s="213">
        <v>200</v>
      </c>
      <c r="I179" s="213">
        <v>200</v>
      </c>
      <c r="J179" s="213"/>
      <c r="K179" s="213"/>
      <c r="L179" s="213"/>
      <c r="M179" s="213"/>
      <c r="N179" s="213"/>
    </row>
    <row r="180" spans="1:14" ht="16.5" thickBot="1" x14ac:dyDescent="0.3">
      <c r="A180" s="198"/>
      <c r="B180" s="158" t="s">
        <v>205</v>
      </c>
      <c r="C180" s="218">
        <f>C178+C179</f>
        <v>469</v>
      </c>
      <c r="D180" s="89">
        <f>SUM(D178:D179)</f>
        <v>260</v>
      </c>
      <c r="E180" s="89">
        <f>E178+E179</f>
        <v>700</v>
      </c>
      <c r="F180" s="89">
        <f>F178+F179</f>
        <v>700</v>
      </c>
      <c r="G180" s="89">
        <f>SUM(G178:G179)</f>
        <v>788</v>
      </c>
      <c r="H180" s="89">
        <f>H178+H179</f>
        <v>700</v>
      </c>
      <c r="I180" s="89">
        <f>I178+I179</f>
        <v>700</v>
      </c>
      <c r="J180" s="89"/>
      <c r="K180" s="89"/>
      <c r="L180" s="89"/>
      <c r="M180" s="89"/>
      <c r="N180" s="89"/>
    </row>
    <row r="181" spans="1:14" ht="16.5" thickBot="1" x14ac:dyDescent="0.3">
      <c r="A181" s="173" t="s">
        <v>206</v>
      </c>
      <c r="B181" s="687" t="s">
        <v>207</v>
      </c>
      <c r="C181" s="688"/>
      <c r="D181" s="688"/>
      <c r="E181" s="688"/>
      <c r="F181" s="688"/>
      <c r="G181" s="688"/>
      <c r="H181" s="688"/>
      <c r="I181" s="688"/>
      <c r="J181" s="688"/>
      <c r="K181" s="688"/>
      <c r="L181" s="688"/>
      <c r="M181" s="688"/>
      <c r="N181" s="695"/>
    </row>
    <row r="182" spans="1:14" ht="16.5" thickBot="1" x14ac:dyDescent="0.3">
      <c r="A182" s="93">
        <v>640</v>
      </c>
      <c r="B182" s="301" t="s">
        <v>97</v>
      </c>
      <c r="C182" s="343">
        <v>12796.8</v>
      </c>
      <c r="D182" s="344">
        <v>19885</v>
      </c>
      <c r="E182" s="344">
        <v>20000</v>
      </c>
      <c r="F182" s="344">
        <v>20000</v>
      </c>
      <c r="G182" s="344">
        <v>30000</v>
      </c>
      <c r="H182" s="344">
        <v>30001</v>
      </c>
      <c r="I182" s="344">
        <v>30002</v>
      </c>
      <c r="J182" s="344">
        <v>37000</v>
      </c>
      <c r="K182" s="344">
        <v>12500</v>
      </c>
      <c r="L182" s="634">
        <v>10500</v>
      </c>
      <c r="M182" s="344">
        <v>10000</v>
      </c>
      <c r="N182" s="344">
        <v>10000</v>
      </c>
    </row>
    <row r="183" spans="1:14" ht="16.5" thickBot="1" x14ac:dyDescent="0.3">
      <c r="A183" s="102"/>
      <c r="B183" s="158" t="s">
        <v>208</v>
      </c>
      <c r="C183" s="218">
        <f>C182</f>
        <v>12796.8</v>
      </c>
      <c r="D183" s="89">
        <f>SUM(D182)</f>
        <v>19885</v>
      </c>
      <c r="E183" s="89">
        <f>E182</f>
        <v>20000</v>
      </c>
      <c r="F183" s="89">
        <f>F182</f>
        <v>20000</v>
      </c>
      <c r="G183" s="89">
        <f>SUM(G182)</f>
        <v>30000</v>
      </c>
      <c r="H183" s="89">
        <f>H182</f>
        <v>30001</v>
      </c>
      <c r="I183" s="89">
        <f>I182</f>
        <v>30002</v>
      </c>
      <c r="J183" s="89">
        <f>SUM(J182)</f>
        <v>37000</v>
      </c>
      <c r="K183" s="89">
        <f>SUM(K182)</f>
        <v>12500</v>
      </c>
      <c r="L183" s="89">
        <f>SUM(L182)</f>
        <v>10500</v>
      </c>
      <c r="M183" s="89">
        <f>SUM(M182)</f>
        <v>10000</v>
      </c>
      <c r="N183" s="89">
        <f>SUM(N182)</f>
        <v>10000</v>
      </c>
    </row>
    <row r="184" spans="1:14" ht="16.5" thickBot="1" x14ac:dyDescent="0.3">
      <c r="A184" s="65" t="s">
        <v>209</v>
      </c>
      <c r="B184" s="687" t="s">
        <v>535</v>
      </c>
      <c r="C184" s="688"/>
      <c r="D184" s="688"/>
      <c r="E184" s="688"/>
      <c r="F184" s="688"/>
      <c r="G184" s="688"/>
      <c r="H184" s="688"/>
      <c r="I184" s="688"/>
      <c r="J184" s="688"/>
      <c r="K184" s="688"/>
      <c r="L184" s="688"/>
      <c r="M184" s="688"/>
      <c r="N184" s="688"/>
    </row>
    <row r="185" spans="1:14" ht="16.5" thickBot="1" x14ac:dyDescent="0.3">
      <c r="A185" s="86">
        <v>630</v>
      </c>
      <c r="B185" s="301" t="s">
        <v>96</v>
      </c>
      <c r="C185" s="343"/>
      <c r="D185" s="344"/>
      <c r="E185" s="344">
        <v>1000</v>
      </c>
      <c r="F185" s="344">
        <v>0</v>
      </c>
      <c r="G185" s="344">
        <v>845</v>
      </c>
      <c r="H185" s="344">
        <v>1001</v>
      </c>
      <c r="I185" s="344">
        <v>1002</v>
      </c>
      <c r="J185" s="345"/>
      <c r="K185" s="345"/>
      <c r="L185" s="345"/>
      <c r="M185" s="345"/>
      <c r="N185" s="345"/>
    </row>
    <row r="186" spans="1:14" ht="16.5" thickBot="1" x14ac:dyDescent="0.3">
      <c r="A186" s="316"/>
      <c r="B186" s="346" t="s">
        <v>210</v>
      </c>
      <c r="C186" s="88">
        <f>C185</f>
        <v>0</v>
      </c>
      <c r="D186" s="214"/>
      <c r="E186" s="214">
        <f>E185</f>
        <v>1000</v>
      </c>
      <c r="F186" s="214">
        <f>F185</f>
        <v>0</v>
      </c>
      <c r="G186" s="214">
        <f>SUM(G185)</f>
        <v>845</v>
      </c>
      <c r="H186" s="214">
        <f>H185</f>
        <v>1001</v>
      </c>
      <c r="I186" s="214">
        <f>I185</f>
        <v>1002</v>
      </c>
      <c r="J186" s="214"/>
      <c r="K186" s="214"/>
      <c r="L186" s="214"/>
      <c r="M186" s="214"/>
      <c r="N186" s="214"/>
    </row>
    <row r="187" spans="1:14" ht="30" customHeight="1" thickBot="1" x14ac:dyDescent="0.3">
      <c r="A187" s="205"/>
      <c r="B187" s="347"/>
      <c r="C187" s="348"/>
      <c r="D187" s="349"/>
      <c r="E187" s="349"/>
      <c r="F187" s="349"/>
      <c r="G187" s="349"/>
      <c r="H187" s="349"/>
      <c r="I187" s="350"/>
      <c r="J187" s="349"/>
      <c r="K187" s="349"/>
      <c r="L187" s="349"/>
      <c r="M187" s="349"/>
      <c r="N187" s="349"/>
    </row>
    <row r="188" spans="1:14" ht="12.75" customHeight="1" x14ac:dyDescent="0.25">
      <c r="A188" s="701" t="s">
        <v>211</v>
      </c>
      <c r="B188" s="693" t="s">
        <v>212</v>
      </c>
      <c r="C188" s="351"/>
      <c r="D188" s="310" t="s">
        <v>106</v>
      </c>
      <c r="E188" s="311" t="s">
        <v>90</v>
      </c>
      <c r="F188" s="311" t="s">
        <v>40</v>
      </c>
      <c r="G188" s="311" t="s">
        <v>89</v>
      </c>
      <c r="H188" s="311" t="s">
        <v>106</v>
      </c>
      <c r="I188" s="311" t="s">
        <v>90</v>
      </c>
      <c r="J188" s="311" t="s">
        <v>89</v>
      </c>
      <c r="K188" s="311" t="s">
        <v>40</v>
      </c>
      <c r="L188" s="60" t="s">
        <v>13</v>
      </c>
      <c r="M188" s="60" t="s">
        <v>13</v>
      </c>
      <c r="N188" s="60" t="s">
        <v>13</v>
      </c>
    </row>
    <row r="189" spans="1:14" ht="13.5" customHeight="1" thickBot="1" x14ac:dyDescent="0.3">
      <c r="A189" s="702"/>
      <c r="B189" s="694"/>
      <c r="C189" s="352"/>
      <c r="D189" s="314" t="s">
        <v>3</v>
      </c>
      <c r="E189" s="315" t="s">
        <v>3</v>
      </c>
      <c r="F189" s="315" t="s">
        <v>3</v>
      </c>
      <c r="G189" s="315" t="s">
        <v>4</v>
      </c>
      <c r="H189" s="315" t="s">
        <v>107</v>
      </c>
      <c r="I189" s="315" t="s">
        <v>3</v>
      </c>
      <c r="J189" s="315" t="s">
        <v>5</v>
      </c>
      <c r="K189" s="315">
        <v>2016</v>
      </c>
      <c r="L189" s="64" t="s">
        <v>7</v>
      </c>
      <c r="M189" s="64" t="s">
        <v>8</v>
      </c>
      <c r="N189" s="64" t="s">
        <v>513</v>
      </c>
    </row>
    <row r="190" spans="1:14" ht="15.75" x14ac:dyDescent="0.25">
      <c r="A190" s="93">
        <v>610</v>
      </c>
      <c r="B190" s="215" t="s">
        <v>121</v>
      </c>
      <c r="C190" s="68">
        <v>12504.82</v>
      </c>
      <c r="D190" s="69">
        <v>16671</v>
      </c>
      <c r="E190" s="69">
        <v>17000</v>
      </c>
      <c r="F190" s="69">
        <v>17000</v>
      </c>
      <c r="G190" s="69">
        <v>16430</v>
      </c>
      <c r="H190" s="69">
        <v>17000</v>
      </c>
      <c r="I190" s="69">
        <v>17000</v>
      </c>
      <c r="J190" s="69">
        <v>16759</v>
      </c>
      <c r="K190" s="69">
        <v>19000</v>
      </c>
      <c r="L190" s="69">
        <v>20200</v>
      </c>
      <c r="M190" s="69">
        <v>20500</v>
      </c>
      <c r="N190" s="69">
        <v>21000</v>
      </c>
    </row>
    <row r="191" spans="1:14" ht="15.75" x14ac:dyDescent="0.25">
      <c r="A191" s="74">
        <v>620</v>
      </c>
      <c r="B191" s="210" t="s">
        <v>95</v>
      </c>
      <c r="C191" s="76">
        <v>4467.3100000000004</v>
      </c>
      <c r="D191" s="77">
        <v>7330</v>
      </c>
      <c r="E191" s="77">
        <v>8040</v>
      </c>
      <c r="F191" s="77">
        <v>8040</v>
      </c>
      <c r="G191" s="77">
        <v>8270</v>
      </c>
      <c r="H191" s="77">
        <v>8000</v>
      </c>
      <c r="I191" s="77">
        <v>8000</v>
      </c>
      <c r="J191" s="77">
        <v>6865</v>
      </c>
      <c r="K191" s="77">
        <v>7700</v>
      </c>
      <c r="L191" s="77">
        <v>8200</v>
      </c>
      <c r="M191" s="77">
        <v>8150</v>
      </c>
      <c r="N191" s="77">
        <v>8300</v>
      </c>
    </row>
    <row r="192" spans="1:14" ht="15.75" x14ac:dyDescent="0.25">
      <c r="A192" s="74">
        <v>630</v>
      </c>
      <c r="B192" s="210" t="s">
        <v>96</v>
      </c>
      <c r="C192" s="76">
        <v>46353.23</v>
      </c>
      <c r="D192" s="77">
        <v>31878</v>
      </c>
      <c r="E192" s="77">
        <v>36000</v>
      </c>
      <c r="F192" s="77">
        <v>36000</v>
      </c>
      <c r="G192" s="77">
        <v>54080</v>
      </c>
      <c r="H192" s="77">
        <v>37000</v>
      </c>
      <c r="I192" s="77">
        <v>37000</v>
      </c>
      <c r="J192" s="77">
        <v>22035</v>
      </c>
      <c r="K192" s="353">
        <v>46500</v>
      </c>
      <c r="L192" s="353">
        <v>132000</v>
      </c>
      <c r="M192" s="353">
        <v>30000</v>
      </c>
      <c r="N192" s="77">
        <v>30000</v>
      </c>
    </row>
    <row r="193" spans="1:14" ht="16.5" thickBot="1" x14ac:dyDescent="0.3">
      <c r="A193" s="74">
        <v>640</v>
      </c>
      <c r="B193" s="212" t="s">
        <v>97</v>
      </c>
      <c r="C193" s="287"/>
      <c r="D193" s="213">
        <v>94</v>
      </c>
      <c r="E193" s="213">
        <v>100</v>
      </c>
      <c r="F193" s="213">
        <v>100</v>
      </c>
      <c r="G193" s="213">
        <v>0</v>
      </c>
      <c r="H193" s="213">
        <v>100</v>
      </c>
      <c r="I193" s="213">
        <v>100</v>
      </c>
      <c r="J193" s="213">
        <v>0</v>
      </c>
      <c r="K193" s="213">
        <v>100</v>
      </c>
      <c r="L193" s="213">
        <v>100</v>
      </c>
      <c r="M193" s="213">
        <v>100</v>
      </c>
      <c r="N193" s="213">
        <v>100</v>
      </c>
    </row>
    <row r="194" spans="1:14" ht="16.5" thickBot="1" x14ac:dyDescent="0.3">
      <c r="A194" s="74"/>
      <c r="B194" s="158" t="s">
        <v>213</v>
      </c>
      <c r="C194" s="218">
        <f t="shared" ref="C194:I194" si="19">SUM(C190:C193)</f>
        <v>63325.36</v>
      </c>
      <c r="D194" s="89">
        <f t="shared" si="19"/>
        <v>55973</v>
      </c>
      <c r="E194" s="89">
        <f t="shared" si="19"/>
        <v>61140</v>
      </c>
      <c r="F194" s="89">
        <f t="shared" si="19"/>
        <v>61140</v>
      </c>
      <c r="G194" s="89">
        <f t="shared" si="19"/>
        <v>78780</v>
      </c>
      <c r="H194" s="89">
        <f t="shared" si="19"/>
        <v>62100</v>
      </c>
      <c r="I194" s="89">
        <f t="shared" si="19"/>
        <v>62100</v>
      </c>
      <c r="J194" s="89">
        <f>SUM(J190:J193)</f>
        <v>45659</v>
      </c>
      <c r="K194" s="89">
        <f>SUM(K190:K193)</f>
        <v>73300</v>
      </c>
      <c r="L194" s="89">
        <f>SUM(L190:L193)</f>
        <v>160500</v>
      </c>
      <c r="M194" s="89">
        <f>SUM(M190:M193)</f>
        <v>58750</v>
      </c>
      <c r="N194" s="89">
        <f>SUM(N190:N193)</f>
        <v>59400</v>
      </c>
    </row>
    <row r="195" spans="1:14" ht="16.5" thickBot="1" x14ac:dyDescent="0.3">
      <c r="A195" s="74"/>
      <c r="B195" s="103" t="s">
        <v>214</v>
      </c>
      <c r="C195" s="283">
        <f>C159+C167+C172+C176+C180+C183+C186+C194</f>
        <v>177265.3</v>
      </c>
      <c r="D195" s="354">
        <f>D159+D167+D172+D176+D180+D183+D194</f>
        <v>181611</v>
      </c>
      <c r="E195" s="190">
        <f>SUM(E159+E167+E172+E176+E180+E183+E194)</f>
        <v>197640</v>
      </c>
      <c r="F195" s="190">
        <f>SUM(F159+F167+F172+F176+F180+F183+F194)</f>
        <v>191115</v>
      </c>
      <c r="G195" s="190">
        <f>G159+G167+G172+G176+G180+G183+G186+G194</f>
        <v>211890.47</v>
      </c>
      <c r="H195" s="190" t="e">
        <f>SUM(H159+H167+H172+H176+H180+H183+H194)</f>
        <v>#REF!</v>
      </c>
      <c r="I195" s="190">
        <f>SUM(I159+I167+I172+I176+I180+I183+I194)</f>
        <v>216032</v>
      </c>
      <c r="J195" s="190">
        <f>SUM(J159+J167+J172+J183+J194)</f>
        <v>183636</v>
      </c>
      <c r="K195" s="231">
        <f>SUM(K159+K167+K172+K183+K194)</f>
        <v>231880</v>
      </c>
      <c r="L195" s="231">
        <f>SUM(L159+L167+L172+L183+L194)</f>
        <v>323610</v>
      </c>
      <c r="M195" s="231">
        <f>SUM(M159+M167+M172+M183+M194)</f>
        <v>211100</v>
      </c>
      <c r="N195" s="231">
        <f>SUM(N159+N167+N172+N183+N194)</f>
        <v>209500</v>
      </c>
    </row>
    <row r="196" spans="1:14" ht="16.5" thickBot="1" x14ac:dyDescent="0.3">
      <c r="A196" s="102"/>
      <c r="B196" s="140" t="s">
        <v>215</v>
      </c>
      <c r="C196" s="235">
        <v>7140</v>
      </c>
      <c r="D196" s="285">
        <v>2910</v>
      </c>
      <c r="E196" s="285">
        <v>13000</v>
      </c>
      <c r="F196" s="285">
        <v>2910</v>
      </c>
      <c r="G196" s="285">
        <v>0</v>
      </c>
      <c r="H196" s="285">
        <v>22001</v>
      </c>
      <c r="I196" s="285">
        <v>22002</v>
      </c>
      <c r="J196" s="285">
        <v>5380</v>
      </c>
      <c r="K196" s="285">
        <v>134960</v>
      </c>
      <c r="L196" s="285">
        <v>210000</v>
      </c>
      <c r="M196" s="285">
        <v>180000</v>
      </c>
      <c r="N196" s="285">
        <v>300000</v>
      </c>
    </row>
    <row r="197" spans="1:14" ht="16.5" thickBot="1" x14ac:dyDescent="0.3">
      <c r="A197" s="240"/>
      <c r="B197" s="355" t="s">
        <v>216</v>
      </c>
      <c r="C197" s="148">
        <f>C195+C196</f>
        <v>184405.3</v>
      </c>
      <c r="D197" s="114">
        <f>SUM(D195:D196)</f>
        <v>184521</v>
      </c>
      <c r="E197" s="114">
        <f t="shared" ref="E197:I197" si="20">SUM(E195:E196)</f>
        <v>210640</v>
      </c>
      <c r="F197" s="114">
        <f t="shared" si="20"/>
        <v>194025</v>
      </c>
      <c r="G197" s="114">
        <f t="shared" si="20"/>
        <v>211890.47</v>
      </c>
      <c r="H197" s="114" t="e">
        <f t="shared" si="20"/>
        <v>#REF!</v>
      </c>
      <c r="I197" s="114">
        <f t="shared" si="20"/>
        <v>238034</v>
      </c>
      <c r="J197" s="114">
        <f>SUM(J195:J196)</f>
        <v>189016</v>
      </c>
      <c r="K197" s="114">
        <f>SUM(K195:K196)</f>
        <v>366840</v>
      </c>
      <c r="L197" s="114">
        <f>SUM(L195:L196)</f>
        <v>533610</v>
      </c>
      <c r="M197" s="114">
        <f>SUM(M195:M196)</f>
        <v>391100</v>
      </c>
      <c r="N197" s="114">
        <f>SUM(N195:N196)</f>
        <v>509500</v>
      </c>
    </row>
    <row r="198" spans="1:14" ht="30" customHeight="1" thickBot="1" x14ac:dyDescent="0.25">
      <c r="B198" s="356"/>
      <c r="C198" s="357"/>
      <c r="D198" s="308"/>
      <c r="E198" s="308"/>
      <c r="F198" s="308"/>
      <c r="G198" s="308"/>
      <c r="H198" s="308"/>
    </row>
    <row r="199" spans="1:14" ht="15.75" customHeight="1" x14ac:dyDescent="0.2">
      <c r="A199" s="681" t="s">
        <v>217</v>
      </c>
      <c r="B199" s="682"/>
      <c r="C199" s="58" t="s">
        <v>89</v>
      </c>
      <c r="D199" s="60" t="s">
        <v>106</v>
      </c>
      <c r="E199" s="59" t="s">
        <v>90</v>
      </c>
      <c r="F199" s="59" t="s">
        <v>40</v>
      </c>
      <c r="G199" s="59" t="s">
        <v>89</v>
      </c>
      <c r="H199" s="60" t="s">
        <v>106</v>
      </c>
      <c r="I199" s="59" t="s">
        <v>90</v>
      </c>
      <c r="J199" s="59" t="s">
        <v>89</v>
      </c>
      <c r="K199" s="60" t="s">
        <v>40</v>
      </c>
      <c r="L199" s="60" t="s">
        <v>13</v>
      </c>
      <c r="M199" s="60" t="s">
        <v>13</v>
      </c>
      <c r="N199" s="60" t="s">
        <v>13</v>
      </c>
    </row>
    <row r="200" spans="1:14" ht="13.5" thickBot="1" x14ac:dyDescent="0.25">
      <c r="A200" s="683"/>
      <c r="B200" s="684"/>
      <c r="C200" s="157" t="s">
        <v>91</v>
      </c>
      <c r="D200" s="62" t="s">
        <v>3</v>
      </c>
      <c r="E200" s="63" t="s">
        <v>3</v>
      </c>
      <c r="F200" s="62" t="s">
        <v>3</v>
      </c>
      <c r="G200" s="62" t="s">
        <v>4</v>
      </c>
      <c r="H200" s="62" t="s">
        <v>107</v>
      </c>
      <c r="I200" s="63" t="s">
        <v>3</v>
      </c>
      <c r="J200" s="64" t="s">
        <v>5</v>
      </c>
      <c r="K200" s="64" t="s">
        <v>6</v>
      </c>
      <c r="L200" s="64" t="s">
        <v>7</v>
      </c>
      <c r="M200" s="64" t="s">
        <v>8</v>
      </c>
      <c r="N200" s="64" t="s">
        <v>513</v>
      </c>
    </row>
    <row r="201" spans="1:14" ht="16.5" thickBot="1" x14ac:dyDescent="0.3">
      <c r="A201" s="65" t="s">
        <v>218</v>
      </c>
      <c r="B201" s="687" t="s">
        <v>219</v>
      </c>
      <c r="C201" s="688"/>
      <c r="D201" s="688"/>
      <c r="E201" s="688"/>
      <c r="F201" s="688"/>
      <c r="G201" s="688"/>
      <c r="H201" s="688"/>
      <c r="I201" s="688"/>
      <c r="J201" s="688"/>
      <c r="K201" s="688"/>
      <c r="L201" s="688"/>
      <c r="M201" s="688"/>
      <c r="N201" s="688"/>
    </row>
    <row r="202" spans="1:14" ht="15.75" x14ac:dyDescent="0.25">
      <c r="A202" s="93">
        <v>620</v>
      </c>
      <c r="B202" s="215" t="s">
        <v>95</v>
      </c>
      <c r="C202" s="280"/>
      <c r="D202" s="70">
        <v>4911</v>
      </c>
      <c r="E202" s="70">
        <v>6500</v>
      </c>
      <c r="F202" s="70">
        <v>6500</v>
      </c>
      <c r="G202" s="70">
        <v>4286</v>
      </c>
      <c r="H202" s="70">
        <v>5500</v>
      </c>
      <c r="I202" s="70">
        <v>5500</v>
      </c>
      <c r="J202" s="72">
        <v>4573</v>
      </c>
      <c r="K202" s="72">
        <v>4000</v>
      </c>
      <c r="L202" s="72"/>
      <c r="M202" s="72"/>
      <c r="N202" s="72"/>
    </row>
    <row r="203" spans="1:14" ht="16.5" thickBot="1" x14ac:dyDescent="0.3">
      <c r="A203" s="93">
        <v>630</v>
      </c>
      <c r="B203" s="301" t="s">
        <v>96</v>
      </c>
      <c r="C203" s="61">
        <v>24969.5</v>
      </c>
      <c r="D203" s="96">
        <v>23641</v>
      </c>
      <c r="E203" s="96">
        <v>35000</v>
      </c>
      <c r="F203" s="96">
        <v>32600</v>
      </c>
      <c r="G203" s="96">
        <v>26653</v>
      </c>
      <c r="H203" s="96">
        <v>30000</v>
      </c>
      <c r="I203" s="96">
        <v>30000</v>
      </c>
      <c r="J203" s="96">
        <v>22743</v>
      </c>
      <c r="K203" s="96">
        <v>29300</v>
      </c>
      <c r="L203" s="96">
        <v>134000</v>
      </c>
      <c r="M203" s="96">
        <v>135000</v>
      </c>
      <c r="N203" s="96">
        <v>35000</v>
      </c>
    </row>
    <row r="204" spans="1:14" ht="16.5" thickBot="1" x14ac:dyDescent="0.3">
      <c r="A204" s="198"/>
      <c r="B204" s="158" t="s">
        <v>220</v>
      </c>
      <c r="C204" s="218">
        <f>C203</f>
        <v>24969.5</v>
      </c>
      <c r="D204" s="89">
        <f>SUM(D202:D203)</f>
        <v>28552</v>
      </c>
      <c r="E204" s="89">
        <f>E203</f>
        <v>35000</v>
      </c>
      <c r="F204" s="89">
        <f>F203</f>
        <v>32600</v>
      </c>
      <c r="G204" s="89">
        <f>SUM(G202:G203)</f>
        <v>30939</v>
      </c>
      <c r="H204" s="89">
        <f>H202+H203</f>
        <v>35500</v>
      </c>
      <c r="I204" s="89">
        <f>I202+I203</f>
        <v>35500</v>
      </c>
      <c r="J204" s="89">
        <f>SUM(J202:J203)</f>
        <v>27316</v>
      </c>
      <c r="K204" s="89">
        <f>SUM(K202:K203)</f>
        <v>33300</v>
      </c>
      <c r="L204" s="89">
        <f>SUM(L203)</f>
        <v>134000</v>
      </c>
      <c r="M204" s="89">
        <f>SUM(M203)</f>
        <v>135000</v>
      </c>
      <c r="N204" s="89">
        <f>SUM(N203)</f>
        <v>35000</v>
      </c>
    </row>
    <row r="205" spans="1:14" ht="16.5" thickBot="1" x14ac:dyDescent="0.3">
      <c r="A205" s="65" t="s">
        <v>221</v>
      </c>
      <c r="B205" s="687" t="s">
        <v>222</v>
      </c>
      <c r="C205" s="688"/>
      <c r="D205" s="688"/>
      <c r="E205" s="688"/>
      <c r="F205" s="688"/>
      <c r="G205" s="688"/>
      <c r="H205" s="688"/>
      <c r="I205" s="688"/>
      <c r="J205" s="688"/>
      <c r="K205" s="688"/>
      <c r="L205" s="688"/>
      <c r="M205" s="688"/>
      <c r="N205" s="688"/>
    </row>
    <row r="206" spans="1:14" ht="15.75" x14ac:dyDescent="0.25">
      <c r="A206" s="207">
        <v>610</v>
      </c>
      <c r="B206" s="215" t="s">
        <v>121</v>
      </c>
      <c r="C206" s="68">
        <v>3921.44</v>
      </c>
      <c r="D206" s="69">
        <v>5050</v>
      </c>
      <c r="E206" s="70">
        <v>5300</v>
      </c>
      <c r="F206" s="69">
        <v>5300</v>
      </c>
      <c r="G206" s="69">
        <v>2630</v>
      </c>
      <c r="H206" s="69">
        <v>5300</v>
      </c>
      <c r="I206" s="69">
        <v>5300</v>
      </c>
      <c r="J206" s="73">
        <v>2701</v>
      </c>
      <c r="K206" s="73">
        <v>5500</v>
      </c>
      <c r="L206" s="73">
        <v>5750</v>
      </c>
      <c r="M206" s="73">
        <v>6000</v>
      </c>
      <c r="N206" s="73">
        <v>6200</v>
      </c>
    </row>
    <row r="207" spans="1:14" ht="15.75" x14ac:dyDescent="0.25">
      <c r="A207" s="74">
        <v>620</v>
      </c>
      <c r="B207" s="210" t="s">
        <v>95</v>
      </c>
      <c r="C207" s="76">
        <v>1375.48</v>
      </c>
      <c r="D207" s="77">
        <v>2940</v>
      </c>
      <c r="E207" s="78">
        <v>3550</v>
      </c>
      <c r="F207" s="77">
        <v>3550</v>
      </c>
      <c r="G207" s="77">
        <v>2215</v>
      </c>
      <c r="H207" s="77">
        <v>3550</v>
      </c>
      <c r="I207" s="77">
        <v>3550</v>
      </c>
      <c r="J207" s="77">
        <v>2353</v>
      </c>
      <c r="K207" s="77">
        <v>4000</v>
      </c>
      <c r="L207" s="77">
        <v>5000</v>
      </c>
      <c r="M207" s="77">
        <v>4000</v>
      </c>
      <c r="N207" s="77">
        <v>4000</v>
      </c>
    </row>
    <row r="208" spans="1:14" ht="15.75" x14ac:dyDescent="0.25">
      <c r="A208" s="74">
        <v>630</v>
      </c>
      <c r="B208" s="210" t="s">
        <v>96</v>
      </c>
      <c r="C208" s="76">
        <v>98042.12</v>
      </c>
      <c r="D208" s="78">
        <v>149118</v>
      </c>
      <c r="E208" s="78">
        <v>142700</v>
      </c>
      <c r="F208" s="78">
        <v>175075</v>
      </c>
      <c r="G208" s="78">
        <v>265941</v>
      </c>
      <c r="H208" s="78">
        <v>254000</v>
      </c>
      <c r="I208" s="78">
        <v>254000</v>
      </c>
      <c r="J208" s="78">
        <v>139833</v>
      </c>
      <c r="K208" s="78">
        <v>190700</v>
      </c>
      <c r="L208" s="78">
        <v>180000</v>
      </c>
      <c r="M208" s="78">
        <v>175000</v>
      </c>
      <c r="N208" s="78">
        <v>175000</v>
      </c>
    </row>
    <row r="209" spans="1:15" ht="15.75" x14ac:dyDescent="0.25">
      <c r="A209" s="74">
        <v>630</v>
      </c>
      <c r="B209" s="212" t="s">
        <v>223</v>
      </c>
      <c r="C209" s="287"/>
      <c r="D209" s="82"/>
      <c r="E209" s="82"/>
      <c r="F209" s="82"/>
      <c r="G209" s="82"/>
      <c r="H209" s="82"/>
      <c r="I209" s="82"/>
      <c r="J209" s="82">
        <v>58000</v>
      </c>
      <c r="K209" s="82">
        <v>20000</v>
      </c>
      <c r="L209" s="82"/>
      <c r="M209" s="82"/>
      <c r="N209" s="82"/>
    </row>
    <row r="210" spans="1:15" ht="16.5" thickBot="1" x14ac:dyDescent="0.3">
      <c r="A210" s="74">
        <v>640</v>
      </c>
      <c r="B210" s="212" t="s">
        <v>97</v>
      </c>
      <c r="C210" s="287">
        <v>136.52000000000001</v>
      </c>
      <c r="D210" s="82">
        <v>1613</v>
      </c>
      <c r="E210" s="82">
        <v>100</v>
      </c>
      <c r="F210" s="82">
        <v>100</v>
      </c>
      <c r="G210" s="82">
        <v>13317</v>
      </c>
      <c r="H210" s="82">
        <v>100</v>
      </c>
      <c r="I210" s="82">
        <v>100</v>
      </c>
      <c r="J210" s="82">
        <v>8868</v>
      </c>
      <c r="K210" s="297">
        <v>15000</v>
      </c>
      <c r="L210" s="297">
        <v>15000</v>
      </c>
      <c r="M210" s="297">
        <v>15000</v>
      </c>
      <c r="N210" s="297">
        <v>15000</v>
      </c>
    </row>
    <row r="211" spans="1:15" ht="16.5" thickBot="1" x14ac:dyDescent="0.3">
      <c r="A211" s="198"/>
      <c r="B211" s="158" t="s">
        <v>224</v>
      </c>
      <c r="C211" s="88">
        <f t="shared" ref="C211:I211" si="21">SUM(C206:C210)</f>
        <v>103475.56</v>
      </c>
      <c r="D211" s="214">
        <f t="shared" si="21"/>
        <v>158721</v>
      </c>
      <c r="E211" s="214">
        <f t="shared" si="21"/>
        <v>151650</v>
      </c>
      <c r="F211" s="214">
        <f t="shared" si="21"/>
        <v>184025</v>
      </c>
      <c r="G211" s="214">
        <f t="shared" si="21"/>
        <v>284103</v>
      </c>
      <c r="H211" s="214">
        <f t="shared" si="21"/>
        <v>262950</v>
      </c>
      <c r="I211" s="214">
        <f t="shared" si="21"/>
        <v>262950</v>
      </c>
      <c r="J211" s="214">
        <f>SUM(J206:J210)</f>
        <v>211755</v>
      </c>
      <c r="K211" s="214">
        <f>SUM(K206:K210)</f>
        <v>235200</v>
      </c>
      <c r="L211" s="214">
        <f>SUM(L206:L210)</f>
        <v>205750</v>
      </c>
      <c r="M211" s="214">
        <f>SUM(M206:M210)</f>
        <v>200000</v>
      </c>
      <c r="N211" s="214">
        <f>SUM(N206:N210)</f>
        <v>200200</v>
      </c>
    </row>
    <row r="212" spans="1:15" ht="16.5" thickBot="1" x14ac:dyDescent="0.3">
      <c r="A212" s="65" t="s">
        <v>225</v>
      </c>
      <c r="B212" s="687" t="s">
        <v>226</v>
      </c>
      <c r="C212" s="688"/>
      <c r="D212" s="688"/>
      <c r="E212" s="688"/>
      <c r="F212" s="688"/>
      <c r="G212" s="688"/>
      <c r="H212" s="688"/>
      <c r="I212" s="688"/>
      <c r="J212" s="688"/>
      <c r="K212" s="688"/>
      <c r="L212" s="688"/>
      <c r="M212" s="688"/>
      <c r="N212" s="688"/>
    </row>
    <row r="213" spans="1:15" ht="16.5" thickBot="1" x14ac:dyDescent="0.25">
      <c r="A213" s="93">
        <v>630</v>
      </c>
      <c r="B213" s="358" t="s">
        <v>96</v>
      </c>
      <c r="C213" s="95">
        <v>27799.63</v>
      </c>
      <c r="D213" s="221">
        <v>69323</v>
      </c>
      <c r="E213" s="96">
        <v>40000</v>
      </c>
      <c r="F213" s="221">
        <v>42400</v>
      </c>
      <c r="G213" s="221">
        <v>35511</v>
      </c>
      <c r="H213" s="221">
        <v>57001</v>
      </c>
      <c r="I213" s="221">
        <v>57002</v>
      </c>
      <c r="J213" s="223">
        <v>30528</v>
      </c>
      <c r="K213" s="223">
        <v>42000</v>
      </c>
      <c r="L213" s="223">
        <v>80000</v>
      </c>
      <c r="M213" s="223">
        <v>42000</v>
      </c>
      <c r="N213" s="223">
        <v>42000</v>
      </c>
    </row>
    <row r="214" spans="1:15" ht="16.5" thickBot="1" x14ac:dyDescent="0.3">
      <c r="A214" s="102"/>
      <c r="B214" s="158" t="s">
        <v>227</v>
      </c>
      <c r="C214" s="218">
        <f>C213</f>
        <v>27799.63</v>
      </c>
      <c r="D214" s="89">
        <f>SUM(D213)</f>
        <v>69323</v>
      </c>
      <c r="E214" s="89">
        <f>E213</f>
        <v>40000</v>
      </c>
      <c r="F214" s="89">
        <f>F213</f>
        <v>42400</v>
      </c>
      <c r="G214" s="89">
        <f>SUM(G213)</f>
        <v>35511</v>
      </c>
      <c r="H214" s="89">
        <f>H213</f>
        <v>57001</v>
      </c>
      <c r="I214" s="89">
        <f>I213</f>
        <v>57002</v>
      </c>
      <c r="J214" s="89">
        <f>SUM(J213)</f>
        <v>30528</v>
      </c>
      <c r="K214" s="89">
        <f>SUM(K213)</f>
        <v>42000</v>
      </c>
      <c r="L214" s="89">
        <f>SUM(L213)</f>
        <v>80000</v>
      </c>
      <c r="M214" s="89">
        <f>SUM(M213)</f>
        <v>42000</v>
      </c>
      <c r="N214" s="89">
        <f>SUM(N213)</f>
        <v>42000</v>
      </c>
    </row>
    <row r="215" spans="1:15" ht="16.5" thickBot="1" x14ac:dyDescent="0.3">
      <c r="A215" s="65" t="s">
        <v>228</v>
      </c>
      <c r="B215" s="687" t="s">
        <v>229</v>
      </c>
      <c r="C215" s="688"/>
      <c r="D215" s="688"/>
      <c r="E215" s="688"/>
      <c r="F215" s="688"/>
      <c r="G215" s="688"/>
      <c r="H215" s="688"/>
      <c r="I215" s="688"/>
      <c r="J215" s="688"/>
      <c r="K215" s="688"/>
      <c r="L215" s="688"/>
      <c r="M215" s="688"/>
      <c r="N215" s="688"/>
    </row>
    <row r="216" spans="1:15" ht="16.5" thickBot="1" x14ac:dyDescent="0.3">
      <c r="A216" s="86">
        <v>630</v>
      </c>
      <c r="B216" s="301" t="s">
        <v>96</v>
      </c>
      <c r="C216" s="95">
        <v>18390.38</v>
      </c>
      <c r="D216" s="96">
        <v>38601</v>
      </c>
      <c r="E216" s="96">
        <v>25700</v>
      </c>
      <c r="F216" s="96">
        <v>40000</v>
      </c>
      <c r="G216" s="96">
        <v>70716</v>
      </c>
      <c r="H216" s="96">
        <v>55150</v>
      </c>
      <c r="I216" s="96">
        <v>55150</v>
      </c>
      <c r="J216" s="222">
        <v>62595</v>
      </c>
      <c r="K216" s="222">
        <v>65000</v>
      </c>
      <c r="L216" s="222">
        <v>85000</v>
      </c>
      <c r="M216" s="222">
        <v>50000</v>
      </c>
      <c r="N216" s="222">
        <v>50000</v>
      </c>
    </row>
    <row r="217" spans="1:15" ht="16.5" thickBot="1" x14ac:dyDescent="0.3">
      <c r="A217" s="359"/>
      <c r="B217" s="360" t="s">
        <v>230</v>
      </c>
      <c r="C217" s="361">
        <f>C216</f>
        <v>18390.38</v>
      </c>
      <c r="D217" s="89">
        <f>SUM(D216)</f>
        <v>38601</v>
      </c>
      <c r="E217" s="177">
        <f>E216</f>
        <v>25700</v>
      </c>
      <c r="F217" s="177">
        <f>F216</f>
        <v>40000</v>
      </c>
      <c r="G217" s="89">
        <f>SUM(G216)</f>
        <v>70716</v>
      </c>
      <c r="H217" s="177">
        <v>65150</v>
      </c>
      <c r="I217" s="177">
        <v>65150</v>
      </c>
      <c r="J217" s="177">
        <f>SUM(J216)</f>
        <v>62595</v>
      </c>
      <c r="K217" s="214">
        <f>SUM(K216)</f>
        <v>65000</v>
      </c>
      <c r="L217" s="214">
        <f>SUM(L216)</f>
        <v>85000</v>
      </c>
      <c r="M217" s="214">
        <f>SUM(M216)</f>
        <v>50000</v>
      </c>
      <c r="N217" s="214">
        <f>SUM(N216)</f>
        <v>50000</v>
      </c>
    </row>
    <row r="218" spans="1:15" ht="30" customHeight="1" thickBot="1" x14ac:dyDescent="0.3">
      <c r="A218" s="205"/>
      <c r="B218" s="347"/>
      <c r="C218" s="348"/>
    </row>
    <row r="219" spans="1:15" ht="10.5" customHeight="1" x14ac:dyDescent="0.25">
      <c r="A219" s="691" t="s">
        <v>231</v>
      </c>
      <c r="B219" s="693" t="s">
        <v>232</v>
      </c>
      <c r="C219" s="362"/>
      <c r="D219" s="363" t="s">
        <v>106</v>
      </c>
      <c r="E219" s="364" t="s">
        <v>90</v>
      </c>
      <c r="F219" s="311" t="s">
        <v>40</v>
      </c>
      <c r="G219" s="311" t="s">
        <v>89</v>
      </c>
      <c r="H219" s="311" t="s">
        <v>106</v>
      </c>
      <c r="I219" s="311" t="s">
        <v>90</v>
      </c>
      <c r="J219" s="311" t="s">
        <v>90</v>
      </c>
      <c r="K219" s="311" t="s">
        <v>14</v>
      </c>
      <c r="L219" s="60" t="s">
        <v>13</v>
      </c>
      <c r="M219" s="60" t="s">
        <v>13</v>
      </c>
      <c r="N219" s="60" t="s">
        <v>13</v>
      </c>
    </row>
    <row r="220" spans="1:15" ht="13.5" customHeight="1" thickBot="1" x14ac:dyDescent="0.3">
      <c r="A220" s="692"/>
      <c r="B220" s="694"/>
      <c r="C220" s="365"/>
      <c r="D220" s="366" t="s">
        <v>3</v>
      </c>
      <c r="E220" s="367" t="s">
        <v>3</v>
      </c>
      <c r="F220" s="315" t="s">
        <v>3</v>
      </c>
      <c r="G220" s="315" t="s">
        <v>4</v>
      </c>
      <c r="H220" s="315" t="s">
        <v>107</v>
      </c>
      <c r="I220" s="315" t="s">
        <v>3</v>
      </c>
      <c r="J220" s="315" t="s">
        <v>5</v>
      </c>
      <c r="K220" s="315" t="s">
        <v>6</v>
      </c>
      <c r="L220" s="64" t="s">
        <v>7</v>
      </c>
      <c r="M220" s="64" t="s">
        <v>8</v>
      </c>
      <c r="N220" s="64" t="s">
        <v>513</v>
      </c>
      <c r="O220" s="7"/>
    </row>
    <row r="221" spans="1:15" ht="16.5" thickBot="1" x14ac:dyDescent="0.3">
      <c r="A221" s="93">
        <v>630</v>
      </c>
      <c r="B221" s="301" t="s">
        <v>96</v>
      </c>
      <c r="C221" s="95">
        <v>11352.22</v>
      </c>
      <c r="D221" s="221">
        <v>7752</v>
      </c>
      <c r="E221" s="96">
        <v>20500</v>
      </c>
      <c r="F221" s="221">
        <v>15000</v>
      </c>
      <c r="G221" s="221">
        <v>8477</v>
      </c>
      <c r="H221" s="221">
        <v>20501</v>
      </c>
      <c r="I221" s="221">
        <v>20502</v>
      </c>
      <c r="J221" s="221">
        <v>6551</v>
      </c>
      <c r="K221" s="221">
        <v>11500</v>
      </c>
      <c r="L221" s="221">
        <v>6000</v>
      </c>
      <c r="M221" s="221">
        <v>6000</v>
      </c>
      <c r="N221" s="221">
        <v>5000</v>
      </c>
    </row>
    <row r="222" spans="1:15" ht="16.5" thickBot="1" x14ac:dyDescent="0.3">
      <c r="A222" s="102"/>
      <c r="B222" s="158" t="s">
        <v>233</v>
      </c>
      <c r="C222" s="88">
        <f>C221</f>
        <v>11352.22</v>
      </c>
      <c r="D222" s="214">
        <f>SUM(D221)</f>
        <v>7752</v>
      </c>
      <c r="E222" s="214">
        <f>E221</f>
        <v>20500</v>
      </c>
      <c r="F222" s="214">
        <f>F221</f>
        <v>15000</v>
      </c>
      <c r="G222" s="214">
        <f>SUM(G221)</f>
        <v>8477</v>
      </c>
      <c r="H222" s="214">
        <f>H221</f>
        <v>20501</v>
      </c>
      <c r="I222" s="214">
        <f>I221</f>
        <v>20502</v>
      </c>
      <c r="J222" s="214">
        <f>SUM(J221)</f>
        <v>6551</v>
      </c>
      <c r="K222" s="214">
        <f>SUM(K221)</f>
        <v>11500</v>
      </c>
      <c r="L222" s="214">
        <f>SUM(L221)</f>
        <v>6000</v>
      </c>
      <c r="M222" s="214">
        <f>SUM(M221)</f>
        <v>6000</v>
      </c>
      <c r="N222" s="214">
        <f>SUM(N221)</f>
        <v>5000</v>
      </c>
    </row>
    <row r="223" spans="1:15" ht="16.5" thickBot="1" x14ac:dyDescent="0.3">
      <c r="A223" s="65" t="s">
        <v>234</v>
      </c>
      <c r="B223" s="687" t="s">
        <v>235</v>
      </c>
      <c r="C223" s="688"/>
      <c r="D223" s="688"/>
      <c r="E223" s="688"/>
      <c r="F223" s="688"/>
      <c r="G223" s="688"/>
      <c r="H223" s="688"/>
      <c r="I223" s="695"/>
      <c r="K223" s="221"/>
      <c r="L223" s="221"/>
      <c r="M223" s="221"/>
      <c r="N223" s="221"/>
    </row>
    <row r="224" spans="1:15" ht="16.5" thickBot="1" x14ac:dyDescent="0.3">
      <c r="A224" s="93">
        <v>630</v>
      </c>
      <c r="B224" s="301" t="s">
        <v>190</v>
      </c>
      <c r="C224" s="368">
        <v>981.45</v>
      </c>
      <c r="D224" s="344">
        <v>601</v>
      </c>
      <c r="E224" s="369">
        <v>2000</v>
      </c>
      <c r="F224" s="344">
        <v>2000</v>
      </c>
      <c r="G224" s="344">
        <v>1437</v>
      </c>
      <c r="H224" s="344">
        <v>2001</v>
      </c>
      <c r="I224" s="344">
        <v>2002</v>
      </c>
      <c r="J224" s="345">
        <v>502</v>
      </c>
      <c r="K224" s="345">
        <v>2000</v>
      </c>
      <c r="L224" s="345">
        <v>15000</v>
      </c>
      <c r="M224" s="345">
        <v>2000</v>
      </c>
      <c r="N224" s="345">
        <v>2000</v>
      </c>
    </row>
    <row r="225" spans="1:14" ht="16.5" thickBot="1" x14ac:dyDescent="0.3">
      <c r="A225" s="198"/>
      <c r="B225" s="158" t="s">
        <v>236</v>
      </c>
      <c r="C225" s="218">
        <f>C224</f>
        <v>981.45</v>
      </c>
      <c r="D225" s="89">
        <f>SUM(D224)</f>
        <v>601</v>
      </c>
      <c r="E225" s="89">
        <f>E224</f>
        <v>2000</v>
      </c>
      <c r="F225" s="89">
        <f>F224</f>
        <v>2000</v>
      </c>
      <c r="G225" s="89">
        <f>SUM(G224)</f>
        <v>1437</v>
      </c>
      <c r="H225" s="89">
        <f>H224</f>
        <v>2001</v>
      </c>
      <c r="I225" s="89">
        <f>I224</f>
        <v>2002</v>
      </c>
      <c r="J225" s="89">
        <f>SUM(J224)</f>
        <v>502</v>
      </c>
      <c r="K225" s="89">
        <f>SUM(K224)</f>
        <v>2000</v>
      </c>
      <c r="L225" s="89">
        <f>SUM(L224)</f>
        <v>15000</v>
      </c>
      <c r="M225" s="89">
        <f>SUM(M224)</f>
        <v>2000</v>
      </c>
      <c r="N225" s="89">
        <f>SUM(N224)</f>
        <v>2000</v>
      </c>
    </row>
    <row r="226" spans="1:14" ht="16.5" thickBot="1" x14ac:dyDescent="0.3">
      <c r="A226" s="65" t="s">
        <v>237</v>
      </c>
      <c r="B226" s="689" t="s">
        <v>238</v>
      </c>
      <c r="C226" s="690"/>
      <c r="D226" s="690"/>
      <c r="E226" s="690"/>
      <c r="F226" s="690"/>
      <c r="G226" s="690"/>
      <c r="H226" s="690"/>
      <c r="I226" s="696"/>
      <c r="K226" s="221"/>
      <c r="L226" s="221"/>
      <c r="M226" s="221"/>
      <c r="N226" s="221"/>
    </row>
    <row r="227" spans="1:14" ht="15.75" x14ac:dyDescent="0.25">
      <c r="A227" s="635">
        <v>620</v>
      </c>
      <c r="B227" s="632" t="s">
        <v>142</v>
      </c>
      <c r="C227" s="636"/>
      <c r="D227" s="405"/>
      <c r="E227" s="640"/>
      <c r="F227" s="636"/>
      <c r="G227" s="405"/>
      <c r="H227" s="640"/>
      <c r="I227" s="636"/>
      <c r="J227" s="72"/>
      <c r="K227" s="72"/>
      <c r="L227" s="72">
        <v>300</v>
      </c>
      <c r="M227" s="72"/>
      <c r="N227" s="72"/>
    </row>
    <row r="228" spans="1:14" ht="16.5" thickBot="1" x14ac:dyDescent="0.3">
      <c r="A228" s="219">
        <v>630</v>
      </c>
      <c r="B228" s="633" t="s">
        <v>190</v>
      </c>
      <c r="C228" s="637"/>
      <c r="D228" s="657">
        <v>457</v>
      </c>
      <c r="E228" s="656">
        <v>2000</v>
      </c>
      <c r="F228" s="658">
        <v>2000</v>
      </c>
      <c r="G228" s="657">
        <v>0</v>
      </c>
      <c r="H228" s="656">
        <v>2001</v>
      </c>
      <c r="I228" s="658">
        <v>2002</v>
      </c>
      <c r="J228" s="657">
        <v>0</v>
      </c>
      <c r="K228" s="657">
        <v>7000</v>
      </c>
      <c r="L228" s="657">
        <v>3500</v>
      </c>
      <c r="M228" s="657">
        <v>2000</v>
      </c>
      <c r="N228" s="657">
        <v>2000</v>
      </c>
    </row>
    <row r="229" spans="1:14" ht="16.5" thickBot="1" x14ac:dyDescent="0.3">
      <c r="A229" s="402"/>
      <c r="B229" s="166" t="s">
        <v>239</v>
      </c>
      <c r="C229" s="340">
        <f>C228</f>
        <v>0</v>
      </c>
      <c r="D229" s="341">
        <f>SUM(D228)</f>
        <v>457</v>
      </c>
      <c r="E229" s="341">
        <f>E228</f>
        <v>2000</v>
      </c>
      <c r="F229" s="341">
        <f>F228</f>
        <v>2000</v>
      </c>
      <c r="G229" s="341">
        <v>0</v>
      </c>
      <c r="H229" s="341">
        <f>H228</f>
        <v>2001</v>
      </c>
      <c r="I229" s="341">
        <f>I228</f>
        <v>2002</v>
      </c>
      <c r="J229" s="341">
        <v>0</v>
      </c>
      <c r="K229" s="341">
        <f>SUM(K228)</f>
        <v>7000</v>
      </c>
      <c r="L229" s="341">
        <f>SUM(L227:L228)</f>
        <v>3800</v>
      </c>
      <c r="M229" s="341">
        <f>SUM(M228)</f>
        <v>2000</v>
      </c>
      <c r="N229" s="341">
        <f>SUM(N228)</f>
        <v>2000</v>
      </c>
    </row>
    <row r="230" spans="1:14" ht="16.5" thickBot="1" x14ac:dyDescent="0.3">
      <c r="A230" s="65" t="s">
        <v>240</v>
      </c>
      <c r="B230" s="687" t="s">
        <v>241</v>
      </c>
      <c r="C230" s="688"/>
      <c r="D230" s="688"/>
      <c r="E230" s="688"/>
      <c r="F230" s="688"/>
      <c r="G230" s="688"/>
      <c r="H230" s="688"/>
      <c r="I230" s="688"/>
      <c r="J230" s="688"/>
      <c r="K230" s="688"/>
      <c r="L230" s="688"/>
      <c r="M230" s="688"/>
      <c r="N230" s="695"/>
    </row>
    <row r="231" spans="1:14" ht="15.75" x14ac:dyDescent="0.25">
      <c r="A231" s="207">
        <v>610</v>
      </c>
      <c r="B231" s="208" t="s">
        <v>121</v>
      </c>
      <c r="C231" s="160">
        <v>60729.97</v>
      </c>
      <c r="D231" s="73">
        <v>73854</v>
      </c>
      <c r="E231" s="72">
        <v>70000</v>
      </c>
      <c r="F231" s="72">
        <v>73860</v>
      </c>
      <c r="G231" s="73">
        <v>88315</v>
      </c>
      <c r="H231" s="73">
        <v>90850</v>
      </c>
      <c r="I231" s="73">
        <v>90850</v>
      </c>
      <c r="J231" s="73">
        <v>95068</v>
      </c>
      <c r="K231" s="73">
        <v>125680</v>
      </c>
      <c r="L231" s="73">
        <v>111000</v>
      </c>
      <c r="M231" s="73">
        <v>111000</v>
      </c>
      <c r="N231" s="73">
        <v>111000</v>
      </c>
    </row>
    <row r="232" spans="1:14" ht="16.5" thickBot="1" x14ac:dyDescent="0.3">
      <c r="A232" s="102">
        <v>620</v>
      </c>
      <c r="B232" s="212" t="s">
        <v>95</v>
      </c>
      <c r="C232" s="287">
        <v>21388.45</v>
      </c>
      <c r="D232" s="213">
        <v>28986</v>
      </c>
      <c r="E232" s="82">
        <v>29000</v>
      </c>
      <c r="F232" s="82">
        <v>30345</v>
      </c>
      <c r="G232" s="213">
        <v>34062</v>
      </c>
      <c r="H232" s="213">
        <v>36355</v>
      </c>
      <c r="I232" s="213">
        <v>36355</v>
      </c>
      <c r="J232" s="213">
        <v>37562</v>
      </c>
      <c r="K232" s="85">
        <v>47270</v>
      </c>
      <c r="L232" s="85">
        <v>41000</v>
      </c>
      <c r="M232" s="85">
        <v>41000</v>
      </c>
      <c r="N232" s="85">
        <v>41000</v>
      </c>
    </row>
    <row r="233" spans="1:14" ht="16.5" thickBot="1" x14ac:dyDescent="0.25">
      <c r="A233" s="247">
        <v>630</v>
      </c>
      <c r="B233" s="370" t="s">
        <v>190</v>
      </c>
      <c r="C233" s="371">
        <v>28362.62</v>
      </c>
      <c r="D233" s="222">
        <v>37175</v>
      </c>
      <c r="E233" s="222">
        <v>31900</v>
      </c>
      <c r="F233" s="222">
        <v>33900</v>
      </c>
      <c r="G233" s="222">
        <v>40133</v>
      </c>
      <c r="H233" s="222">
        <v>37900</v>
      </c>
      <c r="I233" s="222">
        <v>37900</v>
      </c>
      <c r="J233" s="222">
        <v>46326</v>
      </c>
      <c r="K233" s="222">
        <v>43350</v>
      </c>
      <c r="L233" s="222">
        <v>45000</v>
      </c>
      <c r="M233" s="222">
        <v>45000</v>
      </c>
      <c r="N233" s="222">
        <v>45000</v>
      </c>
    </row>
    <row r="234" spans="1:14" ht="16.5" thickBot="1" x14ac:dyDescent="0.3">
      <c r="A234" s="316">
        <v>640</v>
      </c>
      <c r="B234" s="304" t="s">
        <v>177</v>
      </c>
      <c r="C234" s="372">
        <v>421.65</v>
      </c>
      <c r="D234" s="98">
        <v>299</v>
      </c>
      <c r="E234" s="98">
        <v>400</v>
      </c>
      <c r="F234" s="98">
        <v>400</v>
      </c>
      <c r="G234" s="98">
        <v>618</v>
      </c>
      <c r="H234" s="98">
        <v>400</v>
      </c>
      <c r="I234" s="98">
        <v>400</v>
      </c>
      <c r="J234" s="98">
        <v>1100</v>
      </c>
      <c r="K234" s="98">
        <v>400</v>
      </c>
      <c r="L234" s="98">
        <v>500</v>
      </c>
      <c r="M234" s="98">
        <v>500</v>
      </c>
      <c r="N234" s="98">
        <v>500</v>
      </c>
    </row>
    <row r="235" spans="1:14" ht="16.5" thickBot="1" x14ac:dyDescent="0.3">
      <c r="A235" s="93"/>
      <c r="B235" s="166" t="s">
        <v>242</v>
      </c>
      <c r="C235" s="373">
        <f t="shared" ref="C235:I235" si="22">SUM(C231:C234)</f>
        <v>110902.68999999999</v>
      </c>
      <c r="D235" s="168">
        <f t="shared" si="22"/>
        <v>140314</v>
      </c>
      <c r="E235" s="168">
        <f t="shared" si="22"/>
        <v>131300</v>
      </c>
      <c r="F235" s="168">
        <f t="shared" si="22"/>
        <v>138505</v>
      </c>
      <c r="G235" s="168">
        <f t="shared" si="22"/>
        <v>163128</v>
      </c>
      <c r="H235" s="168">
        <f t="shared" si="22"/>
        <v>165505</v>
      </c>
      <c r="I235" s="168">
        <f t="shared" si="22"/>
        <v>165505</v>
      </c>
      <c r="J235" s="168">
        <f>SUM(J231:J234)</f>
        <v>180056</v>
      </c>
      <c r="K235" s="168">
        <f>SUM(K231:K234)</f>
        <v>216700</v>
      </c>
      <c r="L235" s="168">
        <f>SUM(L231:L234)</f>
        <v>197500</v>
      </c>
      <c r="M235" s="168">
        <f>SUM(M231:M234)</f>
        <v>197500</v>
      </c>
      <c r="N235" s="168">
        <f>SUM(N231:N234)</f>
        <v>197500</v>
      </c>
    </row>
    <row r="236" spans="1:14" ht="16.5" thickBot="1" x14ac:dyDescent="0.3">
      <c r="A236" s="102"/>
      <c r="B236" s="103" t="s">
        <v>243</v>
      </c>
      <c r="C236" s="329">
        <f>C204+C211+C214+C217+C222+C225+C229+C235</f>
        <v>297871.43</v>
      </c>
      <c r="D236" s="330">
        <f>SUM(D204+D211+D214+D217+D222+D225+D229+D235)</f>
        <v>444321</v>
      </c>
      <c r="E236" s="330">
        <f>SUM(E204+E211+E214+E217+E222+E225+E229+E235)</f>
        <v>408150</v>
      </c>
      <c r="F236" s="330">
        <f>SUM(F204+F211+F214+F217+F222+F225+F229+F235)</f>
        <v>456530</v>
      </c>
      <c r="G236" s="330">
        <f>SUM(G204+G211+G214+G217+G222+G225+G229+G235)</f>
        <v>594311</v>
      </c>
      <c r="H236" s="330">
        <f>H204+H211+H214+H217+H222+H225+H229+H235</f>
        <v>610609</v>
      </c>
      <c r="I236" s="330">
        <f>I204+I211+I214+I217+I222+I225+I229+I235</f>
        <v>610613</v>
      </c>
      <c r="J236" s="330">
        <f>SUM(J204+J211+J214+J217+J222+J225+J235)</f>
        <v>519303</v>
      </c>
      <c r="K236" s="330">
        <f>SUM(K204+K211+K214+K217+K222+K225+K229+K235)</f>
        <v>612700</v>
      </c>
      <c r="L236" s="330">
        <f>SUM(L204+L211+L214+L217+L222+L225+L229+L235)</f>
        <v>727050</v>
      </c>
      <c r="M236" s="330">
        <f>SUM(M204+M211+M214+M217+M222+M225+M229+M235)</f>
        <v>634500</v>
      </c>
      <c r="N236" s="330">
        <f>SUM(N204+N211+N214+N217+N222+N225+N229+N235)</f>
        <v>533700</v>
      </c>
    </row>
    <row r="237" spans="1:14" ht="16.5" thickBot="1" x14ac:dyDescent="0.3">
      <c r="A237" s="102"/>
      <c r="B237" s="108" t="s">
        <v>244</v>
      </c>
      <c r="C237" s="374">
        <v>274944.39</v>
      </c>
      <c r="D237" s="333">
        <v>56513</v>
      </c>
      <c r="E237" s="333">
        <v>125877</v>
      </c>
      <c r="F237" s="333">
        <v>63473</v>
      </c>
      <c r="G237" s="333">
        <v>112961</v>
      </c>
      <c r="H237" s="333">
        <v>351245</v>
      </c>
      <c r="I237" s="333">
        <v>351246</v>
      </c>
      <c r="J237" s="333">
        <v>221342</v>
      </c>
      <c r="K237" s="333">
        <v>258091</v>
      </c>
      <c r="L237" s="333">
        <v>912900</v>
      </c>
      <c r="M237" s="333">
        <v>767000</v>
      </c>
      <c r="N237" s="333">
        <v>517000</v>
      </c>
    </row>
    <row r="238" spans="1:14" ht="16.5" thickBot="1" x14ac:dyDescent="0.3">
      <c r="A238" s="198"/>
      <c r="B238" s="199" t="s">
        <v>245</v>
      </c>
      <c r="C238" s="375">
        <f>C236+C237</f>
        <v>572815.82000000007</v>
      </c>
      <c r="D238" s="116">
        <f>SUM(D236:D237)</f>
        <v>500834</v>
      </c>
      <c r="E238" s="116">
        <f>E236+E237</f>
        <v>534027</v>
      </c>
      <c r="F238" s="116">
        <f>F236+F237</f>
        <v>520003</v>
      </c>
      <c r="G238" s="116">
        <f>SUM(G236:G237)</f>
        <v>707272</v>
      </c>
      <c r="H238" s="116">
        <f>H236+H237</f>
        <v>961854</v>
      </c>
      <c r="I238" s="116">
        <f>I236+I237</f>
        <v>961859</v>
      </c>
      <c r="J238" s="116">
        <f>SUM(J236:J237)</f>
        <v>740645</v>
      </c>
      <c r="K238" s="116">
        <f>SUM(K236:K237)</f>
        <v>870791</v>
      </c>
      <c r="L238" s="116">
        <f>SUM(L236:L237)</f>
        <v>1639950</v>
      </c>
      <c r="M238" s="116">
        <f>SUM(M236:M237)</f>
        <v>1401500</v>
      </c>
      <c r="N238" s="116">
        <f>SUM(N236:N237)</f>
        <v>1050700</v>
      </c>
    </row>
    <row r="239" spans="1:14" ht="30" customHeight="1" thickBot="1" x14ac:dyDescent="0.25">
      <c r="C239" s="118"/>
    </row>
    <row r="240" spans="1:14" ht="16.5" customHeight="1" x14ac:dyDescent="0.2">
      <c r="A240" s="697" t="s">
        <v>246</v>
      </c>
      <c r="B240" s="698"/>
      <c r="C240" s="376" t="s">
        <v>89</v>
      </c>
      <c r="D240" s="311" t="s">
        <v>106</v>
      </c>
      <c r="E240" s="311" t="s">
        <v>90</v>
      </c>
      <c r="F240" s="311" t="s">
        <v>40</v>
      </c>
      <c r="G240" s="311" t="s">
        <v>89</v>
      </c>
      <c r="H240" s="311" t="s">
        <v>106</v>
      </c>
      <c r="I240" s="311" t="s">
        <v>90</v>
      </c>
      <c r="J240" s="311" t="s">
        <v>89</v>
      </c>
      <c r="K240" s="312" t="s">
        <v>40</v>
      </c>
      <c r="L240" s="60" t="s">
        <v>13</v>
      </c>
      <c r="M240" s="60" t="s">
        <v>13</v>
      </c>
      <c r="N240" s="60" t="s">
        <v>13</v>
      </c>
    </row>
    <row r="241" spans="1:14" ht="13.5" thickBot="1" x14ac:dyDescent="0.25">
      <c r="A241" s="699"/>
      <c r="B241" s="700"/>
      <c r="C241" s="377" t="s">
        <v>91</v>
      </c>
      <c r="D241" s="378" t="s">
        <v>3</v>
      </c>
      <c r="E241" s="378" t="s">
        <v>3</v>
      </c>
      <c r="F241" s="378" t="s">
        <v>3</v>
      </c>
      <c r="G241" s="378" t="s">
        <v>4</v>
      </c>
      <c r="H241" s="378" t="s">
        <v>107</v>
      </c>
      <c r="I241" s="378" t="s">
        <v>3</v>
      </c>
      <c r="J241" s="378" t="s">
        <v>5</v>
      </c>
      <c r="K241" s="379" t="s">
        <v>6</v>
      </c>
      <c r="L241" s="64" t="s">
        <v>7</v>
      </c>
      <c r="M241" s="64" t="s">
        <v>8</v>
      </c>
      <c r="N241" s="64" t="s">
        <v>513</v>
      </c>
    </row>
    <row r="242" spans="1:14" ht="16.5" thickBot="1" x14ac:dyDescent="0.3">
      <c r="A242" s="380" t="s">
        <v>247</v>
      </c>
      <c r="B242" s="687" t="s">
        <v>248</v>
      </c>
      <c r="C242" s="688"/>
      <c r="D242" s="688"/>
      <c r="E242" s="688"/>
      <c r="F242" s="688"/>
      <c r="G242" s="688"/>
      <c r="H242" s="688"/>
      <c r="I242" s="688"/>
      <c r="J242" s="688"/>
      <c r="K242" s="688"/>
      <c r="L242" s="688"/>
      <c r="M242" s="688"/>
      <c r="N242" s="688"/>
    </row>
    <row r="243" spans="1:14" ht="15.75" x14ac:dyDescent="0.25">
      <c r="A243" s="381">
        <v>630</v>
      </c>
      <c r="B243" s="382" t="s">
        <v>96</v>
      </c>
      <c r="C243" s="642">
        <v>5863.41</v>
      </c>
      <c r="D243" s="72">
        <v>7620</v>
      </c>
      <c r="E243" s="645">
        <v>5650</v>
      </c>
      <c r="F243" s="649">
        <v>7760</v>
      </c>
      <c r="G243" s="72">
        <v>11533</v>
      </c>
      <c r="H243" s="645">
        <v>11120</v>
      </c>
      <c r="I243" s="649">
        <v>11120</v>
      </c>
      <c r="J243" s="72">
        <v>8423</v>
      </c>
      <c r="K243" s="69">
        <v>13000</v>
      </c>
      <c r="L243" s="383">
        <v>13000</v>
      </c>
      <c r="M243" s="383">
        <v>13500</v>
      </c>
      <c r="N243" s="383">
        <v>13500</v>
      </c>
    </row>
    <row r="244" spans="1:14" ht="15.75" x14ac:dyDescent="0.25">
      <c r="A244" s="381">
        <v>640</v>
      </c>
      <c r="B244" s="384" t="s">
        <v>97</v>
      </c>
      <c r="C244" s="643">
        <v>15346.2</v>
      </c>
      <c r="D244" s="78">
        <v>14180</v>
      </c>
      <c r="E244" s="646">
        <v>17000</v>
      </c>
      <c r="F244" s="650">
        <v>17400</v>
      </c>
      <c r="G244" s="78">
        <v>17276</v>
      </c>
      <c r="H244" s="646">
        <v>17500</v>
      </c>
      <c r="I244" s="650">
        <v>17500</v>
      </c>
      <c r="J244" s="78">
        <v>18962</v>
      </c>
      <c r="K244" s="77">
        <v>20000</v>
      </c>
      <c r="L244" s="165">
        <v>20000</v>
      </c>
      <c r="M244" s="165">
        <v>21000</v>
      </c>
      <c r="N244" s="165">
        <v>21000</v>
      </c>
    </row>
    <row r="245" spans="1:14" ht="15.75" x14ac:dyDescent="0.25">
      <c r="A245" s="381">
        <v>640</v>
      </c>
      <c r="B245" s="384" t="s">
        <v>249</v>
      </c>
      <c r="C245" s="643"/>
      <c r="D245" s="78">
        <v>2500</v>
      </c>
      <c r="E245" s="646"/>
      <c r="F245" s="650"/>
      <c r="G245" s="78"/>
      <c r="H245" s="646"/>
      <c r="I245" s="650"/>
      <c r="J245" s="78">
        <v>4200</v>
      </c>
      <c r="K245" s="77">
        <v>8000</v>
      </c>
      <c r="L245" s="165">
        <v>8000</v>
      </c>
      <c r="M245" s="165">
        <v>8000</v>
      </c>
      <c r="N245" s="165">
        <v>8000</v>
      </c>
    </row>
    <row r="246" spans="1:14" ht="16.5" thickBot="1" x14ac:dyDescent="0.3">
      <c r="A246" s="381"/>
      <c r="B246" s="385" t="s">
        <v>250</v>
      </c>
      <c r="C246" s="652">
        <f>C243+C244</f>
        <v>21209.61</v>
      </c>
      <c r="D246" s="648">
        <f>SUM(D243:D245)</f>
        <v>24300</v>
      </c>
      <c r="E246" s="653">
        <f>E243+E244</f>
        <v>22650</v>
      </c>
      <c r="F246" s="654">
        <f>F243+F244</f>
        <v>25160</v>
      </c>
      <c r="G246" s="648">
        <f>SUM(G243:G245)</f>
        <v>28809</v>
      </c>
      <c r="H246" s="653">
        <f>H243+H244</f>
        <v>28620</v>
      </c>
      <c r="I246" s="654">
        <f>I243+I244</f>
        <v>28620</v>
      </c>
      <c r="J246" s="648">
        <f>SUM(J243:J245)</f>
        <v>31585</v>
      </c>
      <c r="K246" s="655">
        <f>SUM(K243:K245)</f>
        <v>41000</v>
      </c>
      <c r="L246" s="386">
        <f>SUM(L243:L245)</f>
        <v>41000</v>
      </c>
      <c r="M246" s="386">
        <f>SUM(M243:M245)</f>
        <v>42500</v>
      </c>
      <c r="N246" s="386">
        <f>SUM(N243:N245)</f>
        <v>42500</v>
      </c>
    </row>
    <row r="247" spans="1:14" ht="16.5" thickBot="1" x14ac:dyDescent="0.3">
      <c r="A247" s="380" t="s">
        <v>251</v>
      </c>
      <c r="B247" s="687" t="s">
        <v>252</v>
      </c>
      <c r="C247" s="688"/>
      <c r="D247" s="688"/>
      <c r="E247" s="688"/>
      <c r="F247" s="688"/>
      <c r="G247" s="688"/>
      <c r="H247" s="688"/>
      <c r="I247" s="688"/>
      <c r="J247" s="688"/>
      <c r="K247" s="688"/>
      <c r="L247" s="688"/>
      <c r="M247" s="688"/>
      <c r="N247" s="688"/>
    </row>
    <row r="248" spans="1:14" ht="15.75" x14ac:dyDescent="0.25">
      <c r="A248" s="381">
        <v>610</v>
      </c>
      <c r="B248" s="382" t="s">
        <v>121</v>
      </c>
      <c r="C248" s="642">
        <v>2805.53</v>
      </c>
      <c r="D248" s="72">
        <v>2970</v>
      </c>
      <c r="E248" s="645">
        <v>3400</v>
      </c>
      <c r="F248" s="649">
        <v>3400</v>
      </c>
      <c r="G248" s="72">
        <v>3594</v>
      </c>
      <c r="H248" s="645">
        <v>3600</v>
      </c>
      <c r="I248" s="649">
        <v>3600</v>
      </c>
      <c r="J248" s="72">
        <v>2239</v>
      </c>
      <c r="K248" s="69">
        <v>0</v>
      </c>
      <c r="L248" s="383"/>
      <c r="M248" s="383"/>
      <c r="N248" s="383"/>
    </row>
    <row r="249" spans="1:14" ht="15.75" x14ac:dyDescent="0.25">
      <c r="A249" s="381">
        <v>620</v>
      </c>
      <c r="B249" s="384" t="s">
        <v>95</v>
      </c>
      <c r="C249" s="643">
        <v>989.23</v>
      </c>
      <c r="D249" s="78">
        <v>1038</v>
      </c>
      <c r="E249" s="646">
        <v>1190</v>
      </c>
      <c r="F249" s="650">
        <v>1190</v>
      </c>
      <c r="G249" s="78">
        <v>1307</v>
      </c>
      <c r="H249" s="646">
        <v>1400</v>
      </c>
      <c r="I249" s="650">
        <v>1400</v>
      </c>
      <c r="J249" s="78">
        <v>1172</v>
      </c>
      <c r="K249" s="77">
        <v>0</v>
      </c>
      <c r="L249" s="165"/>
      <c r="M249" s="165"/>
      <c r="N249" s="165"/>
    </row>
    <row r="250" spans="1:14" ht="15.75" x14ac:dyDescent="0.2">
      <c r="A250" s="381">
        <v>630</v>
      </c>
      <c r="B250" s="387" t="s">
        <v>190</v>
      </c>
      <c r="C250" s="643"/>
      <c r="D250" s="78"/>
      <c r="E250" s="646">
        <v>100</v>
      </c>
      <c r="F250" s="650">
        <v>100</v>
      </c>
      <c r="G250" s="78">
        <v>261</v>
      </c>
      <c r="H250" s="646">
        <v>100</v>
      </c>
      <c r="I250" s="650">
        <v>100</v>
      </c>
      <c r="J250" s="78">
        <v>105888</v>
      </c>
      <c r="K250" s="77">
        <v>8000</v>
      </c>
      <c r="L250" s="165"/>
      <c r="M250" s="165"/>
      <c r="N250" s="165"/>
    </row>
    <row r="251" spans="1:14" ht="15.75" x14ac:dyDescent="0.25">
      <c r="A251" s="381">
        <v>640</v>
      </c>
      <c r="B251" s="384" t="s">
        <v>253</v>
      </c>
      <c r="C251" s="643"/>
      <c r="D251" s="78">
        <v>42</v>
      </c>
      <c r="E251" s="646">
        <v>100</v>
      </c>
      <c r="F251" s="650">
        <v>100</v>
      </c>
      <c r="G251" s="78"/>
      <c r="H251" s="646">
        <v>100</v>
      </c>
      <c r="I251" s="650">
        <v>100</v>
      </c>
      <c r="J251" s="78">
        <v>46</v>
      </c>
      <c r="K251" s="77">
        <v>0</v>
      </c>
      <c r="L251" s="165"/>
      <c r="M251" s="165"/>
      <c r="N251" s="165"/>
    </row>
    <row r="252" spans="1:14" ht="16.5" thickBot="1" x14ac:dyDescent="0.3">
      <c r="A252" s="388"/>
      <c r="B252" s="389" t="s">
        <v>254</v>
      </c>
      <c r="C252" s="644">
        <f>C248+C249+C250+C251</f>
        <v>3794.76</v>
      </c>
      <c r="D252" s="648">
        <f>SUM(D248:D251)</f>
        <v>4050</v>
      </c>
      <c r="E252" s="647">
        <f>E248+E249+E250+E251</f>
        <v>4790</v>
      </c>
      <c r="F252" s="651">
        <f>F248+F249+F250+F251</f>
        <v>4790</v>
      </c>
      <c r="G252" s="648">
        <f>SUM(G248:G251)</f>
        <v>5162</v>
      </c>
      <c r="H252" s="647">
        <f>H248+H249+H250+H251</f>
        <v>5200</v>
      </c>
      <c r="I252" s="651">
        <f>I248+I249+I250+I251</f>
        <v>5200</v>
      </c>
      <c r="J252" s="648">
        <f>SUM(J248:J251)</f>
        <v>109345</v>
      </c>
      <c r="K252" s="290">
        <v>8000</v>
      </c>
      <c r="L252" s="390"/>
      <c r="M252" s="390"/>
      <c r="N252" s="390"/>
    </row>
    <row r="253" spans="1:14" ht="16.5" thickBot="1" x14ac:dyDescent="0.3">
      <c r="A253" s="92" t="s">
        <v>255</v>
      </c>
      <c r="B253" s="687" t="s">
        <v>256</v>
      </c>
      <c r="C253" s="688"/>
      <c r="D253" s="688"/>
      <c r="E253" s="688"/>
      <c r="F253" s="688"/>
      <c r="G253" s="688"/>
      <c r="H253" s="688"/>
      <c r="I253" s="688"/>
      <c r="J253" s="688"/>
      <c r="K253" s="688"/>
      <c r="L253" s="688"/>
      <c r="M253" s="688"/>
      <c r="N253" s="688"/>
    </row>
    <row r="254" spans="1:14" ht="15.75" x14ac:dyDescent="0.25">
      <c r="A254" s="93">
        <v>610</v>
      </c>
      <c r="B254" s="279" t="s">
        <v>121</v>
      </c>
      <c r="C254" s="280">
        <v>1814.79</v>
      </c>
      <c r="D254" s="70">
        <v>2494</v>
      </c>
      <c r="E254" s="70">
        <v>2550</v>
      </c>
      <c r="F254" s="70">
        <v>2500</v>
      </c>
      <c r="G254" s="70">
        <v>2642</v>
      </c>
      <c r="H254" s="70">
        <v>2650</v>
      </c>
      <c r="I254" s="180">
        <v>2650</v>
      </c>
      <c r="J254" s="72">
        <v>2368</v>
      </c>
      <c r="K254" s="72">
        <v>3000</v>
      </c>
      <c r="L254" s="72">
        <v>3120</v>
      </c>
      <c r="M254" s="72">
        <v>3150</v>
      </c>
      <c r="N254" s="72">
        <v>3160</v>
      </c>
    </row>
    <row r="255" spans="1:14" ht="15.75" x14ac:dyDescent="0.25">
      <c r="A255" s="74">
        <v>620</v>
      </c>
      <c r="B255" s="163" t="s">
        <v>95</v>
      </c>
      <c r="C255" s="211">
        <v>642</v>
      </c>
      <c r="D255" s="78">
        <v>742</v>
      </c>
      <c r="E255" s="78">
        <v>1020</v>
      </c>
      <c r="F255" s="78">
        <v>1020</v>
      </c>
      <c r="G255" s="78">
        <v>899.03</v>
      </c>
      <c r="H255" s="78">
        <v>1000</v>
      </c>
      <c r="I255" s="164">
        <v>1000</v>
      </c>
      <c r="J255" s="78">
        <v>1041</v>
      </c>
      <c r="K255" s="78">
        <v>2200</v>
      </c>
      <c r="L255" s="78">
        <v>2200</v>
      </c>
      <c r="M255" s="78">
        <v>2000</v>
      </c>
      <c r="N255" s="78">
        <v>2000</v>
      </c>
    </row>
    <row r="256" spans="1:14" ht="16.5" thickBot="1" x14ac:dyDescent="0.3">
      <c r="A256" s="102">
        <v>630</v>
      </c>
      <c r="B256" s="216" t="s">
        <v>96</v>
      </c>
      <c r="C256" s="81">
        <v>9898.49</v>
      </c>
      <c r="D256" s="82">
        <v>23459</v>
      </c>
      <c r="E256" s="82">
        <v>13400</v>
      </c>
      <c r="F256" s="82">
        <v>22400</v>
      </c>
      <c r="G256" s="82">
        <v>40201</v>
      </c>
      <c r="H256" s="82">
        <v>32400</v>
      </c>
      <c r="I256" s="83">
        <v>32400</v>
      </c>
      <c r="J256" s="82">
        <v>17275</v>
      </c>
      <c r="K256" s="82">
        <v>35000</v>
      </c>
      <c r="L256" s="82">
        <v>35000</v>
      </c>
      <c r="M256" s="82">
        <v>15000</v>
      </c>
      <c r="N256" s="82">
        <v>15000</v>
      </c>
    </row>
    <row r="257" spans="1:14" ht="16.5" thickBot="1" x14ac:dyDescent="0.3">
      <c r="A257" s="240">
        <v>640</v>
      </c>
      <c r="B257" s="391" t="s">
        <v>97</v>
      </c>
      <c r="C257" s="392">
        <v>112.54</v>
      </c>
      <c r="D257" s="98">
        <v>148</v>
      </c>
      <c r="E257" s="393">
        <v>100</v>
      </c>
      <c r="F257" s="394">
        <v>150</v>
      </c>
      <c r="G257" s="98">
        <v>0</v>
      </c>
      <c r="H257" s="393">
        <v>100</v>
      </c>
      <c r="I257" s="394">
        <v>100</v>
      </c>
      <c r="J257" s="393">
        <v>148</v>
      </c>
      <c r="K257" s="395">
        <v>50</v>
      </c>
      <c r="L257" s="395">
        <v>50</v>
      </c>
      <c r="M257" s="395">
        <v>50</v>
      </c>
      <c r="N257" s="395">
        <v>50</v>
      </c>
    </row>
    <row r="258" spans="1:14" ht="16.5" thickBot="1" x14ac:dyDescent="0.3">
      <c r="A258" s="93"/>
      <c r="B258" s="166" t="s">
        <v>257</v>
      </c>
      <c r="C258" s="340">
        <f t="shared" ref="C258:I258" si="23">SUM(C254:C257)</f>
        <v>12467.82</v>
      </c>
      <c r="D258" s="341">
        <f t="shared" si="23"/>
        <v>26843</v>
      </c>
      <c r="E258" s="341">
        <f t="shared" si="23"/>
        <v>17070</v>
      </c>
      <c r="F258" s="341">
        <f t="shared" si="23"/>
        <v>26070</v>
      </c>
      <c r="G258" s="341">
        <f t="shared" si="23"/>
        <v>43742.03</v>
      </c>
      <c r="H258" s="341">
        <f t="shared" si="23"/>
        <v>36150</v>
      </c>
      <c r="I258" s="169">
        <f t="shared" si="23"/>
        <v>36150</v>
      </c>
      <c r="J258" s="341">
        <f>SUM(J254:J257)</f>
        <v>20832</v>
      </c>
      <c r="K258" s="341">
        <f>SUM(K254:K257)</f>
        <v>40250</v>
      </c>
      <c r="L258" s="341">
        <f>SUM(L254:L257)</f>
        <v>40370</v>
      </c>
      <c r="M258" s="341">
        <f>SUM(M254:M257)</f>
        <v>20200</v>
      </c>
      <c r="N258" s="341">
        <f>SUM(N254:N257)</f>
        <v>20210</v>
      </c>
    </row>
    <row r="259" spans="1:14" ht="16.5" thickBot="1" x14ac:dyDescent="0.3">
      <c r="A259" s="102"/>
      <c r="B259" s="103" t="s">
        <v>258</v>
      </c>
      <c r="C259" s="329">
        <f>C246+C252+C258</f>
        <v>37472.19</v>
      </c>
      <c r="D259" s="330">
        <f>SUM(D246+D252+D258)</f>
        <v>55193</v>
      </c>
      <c r="E259" s="330">
        <f>SUM(E246+E252+E258)</f>
        <v>44510</v>
      </c>
      <c r="F259" s="330">
        <f>SUM(F246+F252+F258)</f>
        <v>56020</v>
      </c>
      <c r="G259" s="330">
        <f>SUM(G246+G252+G258)</f>
        <v>77713.03</v>
      </c>
      <c r="H259" s="330">
        <f>H246+H252+H258</f>
        <v>69970</v>
      </c>
      <c r="I259" s="191">
        <f>I246+I252+I258</f>
        <v>69970</v>
      </c>
      <c r="J259" s="330">
        <f>SUM(J246+J252+J258)</f>
        <v>161762</v>
      </c>
      <c r="K259" s="330">
        <f>SUM(K246+K252+K258)</f>
        <v>89250</v>
      </c>
      <c r="L259" s="330">
        <f>SUM(L246+L258)</f>
        <v>81370</v>
      </c>
      <c r="M259" s="330">
        <f>SUM(M246+M258)</f>
        <v>62700</v>
      </c>
      <c r="N259" s="330">
        <f>SUM(N246+N258)</f>
        <v>62710</v>
      </c>
    </row>
    <row r="260" spans="1:14" ht="16.5" thickBot="1" x14ac:dyDescent="0.3">
      <c r="A260" s="102"/>
      <c r="B260" s="108" t="s">
        <v>259</v>
      </c>
      <c r="C260" s="331">
        <v>7200</v>
      </c>
      <c r="D260" s="333">
        <v>13304</v>
      </c>
      <c r="E260" s="333">
        <v>25000</v>
      </c>
      <c r="F260" s="333">
        <v>12105</v>
      </c>
      <c r="G260" s="333">
        <v>112155</v>
      </c>
      <c r="H260" s="333">
        <v>113001</v>
      </c>
      <c r="I260" s="396">
        <v>113002</v>
      </c>
      <c r="J260" s="333">
        <v>613449</v>
      </c>
      <c r="K260" s="333">
        <v>107500</v>
      </c>
      <c r="L260" s="333">
        <v>120000</v>
      </c>
      <c r="M260" s="333"/>
      <c r="N260" s="333"/>
    </row>
    <row r="261" spans="1:14" ht="16.5" thickBot="1" x14ac:dyDescent="0.3">
      <c r="A261" s="198"/>
      <c r="B261" s="199" t="s">
        <v>260</v>
      </c>
      <c r="C261" s="397">
        <f>C259+C260</f>
        <v>44672.19</v>
      </c>
      <c r="D261" s="117">
        <f>SUM(D259:D260)</f>
        <v>68497</v>
      </c>
      <c r="E261" s="117">
        <f>E259+E260</f>
        <v>69510</v>
      </c>
      <c r="F261" s="117">
        <f>F259+F260</f>
        <v>68125</v>
      </c>
      <c r="G261" s="117">
        <f>SUM(G259:G260)</f>
        <v>189868.03</v>
      </c>
      <c r="H261" s="117">
        <f>H259+H260</f>
        <v>182971</v>
      </c>
      <c r="I261" s="115">
        <f>I259+I260</f>
        <v>182972</v>
      </c>
      <c r="J261" s="117">
        <f>SUM(J259:J260)</f>
        <v>775211</v>
      </c>
      <c r="K261" s="117">
        <f>SUM(K259:K260)</f>
        <v>196750</v>
      </c>
      <c r="L261" s="117">
        <f>SUM(L259:L260)</f>
        <v>201370</v>
      </c>
      <c r="M261" s="117">
        <f>SUM(M259:M260)</f>
        <v>62700</v>
      </c>
      <c r="N261" s="117">
        <f>SUM(N259:N260)</f>
        <v>62710</v>
      </c>
    </row>
    <row r="262" spans="1:14" ht="30" customHeight="1" thickBot="1" x14ac:dyDescent="0.25">
      <c r="C262" s="118"/>
      <c r="K262" s="119"/>
      <c r="L262" s="119"/>
      <c r="M262" s="119"/>
      <c r="N262" s="119"/>
    </row>
    <row r="263" spans="1:14" ht="16.5" customHeight="1" x14ac:dyDescent="0.2">
      <c r="A263" s="681" t="s">
        <v>261</v>
      </c>
      <c r="B263" s="682"/>
      <c r="C263" s="58" t="s">
        <v>89</v>
      </c>
      <c r="D263" s="59" t="s">
        <v>89</v>
      </c>
      <c r="E263" s="59" t="s">
        <v>90</v>
      </c>
      <c r="F263" s="59" t="s">
        <v>40</v>
      </c>
      <c r="G263" s="59" t="s">
        <v>89</v>
      </c>
      <c r="H263" s="60" t="s">
        <v>106</v>
      </c>
      <c r="I263" s="59" t="s">
        <v>90</v>
      </c>
      <c r="J263" s="59" t="s">
        <v>89</v>
      </c>
      <c r="K263" s="60" t="s">
        <v>40</v>
      </c>
      <c r="L263" s="60" t="s">
        <v>13</v>
      </c>
      <c r="M263" s="60" t="s">
        <v>13</v>
      </c>
      <c r="N263" s="60" t="s">
        <v>13</v>
      </c>
    </row>
    <row r="264" spans="1:14" ht="16.5" customHeight="1" thickBot="1" x14ac:dyDescent="0.25">
      <c r="A264" s="683"/>
      <c r="B264" s="684"/>
      <c r="C264" s="157" t="s">
        <v>91</v>
      </c>
      <c r="D264" s="62" t="s">
        <v>3</v>
      </c>
      <c r="E264" s="63" t="s">
        <v>3</v>
      </c>
      <c r="F264" s="62" t="s">
        <v>3</v>
      </c>
      <c r="G264" s="62" t="s">
        <v>4</v>
      </c>
      <c r="H264" s="62" t="s">
        <v>107</v>
      </c>
      <c r="I264" s="63" t="s">
        <v>3</v>
      </c>
      <c r="J264" s="64" t="s">
        <v>5</v>
      </c>
      <c r="K264" s="64" t="s">
        <v>6</v>
      </c>
      <c r="L264" s="64" t="s">
        <v>7</v>
      </c>
      <c r="M264" s="64" t="s">
        <v>8</v>
      </c>
      <c r="N264" s="64" t="s">
        <v>513</v>
      </c>
    </row>
    <row r="265" spans="1:14" ht="16.5" thickBot="1" x14ac:dyDescent="0.3">
      <c r="A265" s="398" t="s">
        <v>262</v>
      </c>
      <c r="B265" s="689" t="s">
        <v>263</v>
      </c>
      <c r="C265" s="690"/>
      <c r="D265" s="690"/>
      <c r="E265" s="690"/>
      <c r="F265" s="690"/>
      <c r="G265" s="690"/>
      <c r="H265" s="690"/>
      <c r="I265" s="690"/>
      <c r="J265" s="690"/>
      <c r="K265" s="690"/>
      <c r="L265" s="690"/>
      <c r="M265" s="690"/>
      <c r="N265" s="690"/>
    </row>
    <row r="266" spans="1:14" ht="16.5" thickBot="1" x14ac:dyDescent="0.3">
      <c r="A266" s="620">
        <v>620</v>
      </c>
      <c r="B266" s="632" t="s">
        <v>537</v>
      </c>
      <c r="C266" s="636"/>
      <c r="D266" s="265"/>
      <c r="E266" s="640"/>
      <c r="F266" s="636"/>
      <c r="G266" s="265"/>
      <c r="H266" s="640"/>
      <c r="I266" s="636"/>
      <c r="J266" s="265"/>
      <c r="K266" s="265"/>
      <c r="L266" s="641">
        <v>800</v>
      </c>
      <c r="M266" s="265"/>
      <c r="N266" s="265"/>
    </row>
    <row r="267" spans="1:14" ht="15.75" x14ac:dyDescent="0.25">
      <c r="A267" s="399">
        <v>630</v>
      </c>
      <c r="B267" s="279" t="s">
        <v>96</v>
      </c>
      <c r="C267" s="179">
        <v>16577.509999999998</v>
      </c>
      <c r="D267" s="69">
        <v>34610</v>
      </c>
      <c r="E267" s="70">
        <v>40000</v>
      </c>
      <c r="F267" s="69">
        <v>40000</v>
      </c>
      <c r="G267" s="69">
        <v>33968</v>
      </c>
      <c r="H267" s="69">
        <v>41000</v>
      </c>
      <c r="I267" s="69">
        <v>41000</v>
      </c>
      <c r="J267" s="69">
        <v>19490</v>
      </c>
      <c r="K267" s="69">
        <v>38000</v>
      </c>
      <c r="L267" s="69">
        <v>62000</v>
      </c>
      <c r="M267" s="69">
        <v>30000</v>
      </c>
      <c r="N267" s="69">
        <v>30000</v>
      </c>
    </row>
    <row r="268" spans="1:14" ht="15.75" x14ac:dyDescent="0.25">
      <c r="A268" s="219">
        <v>630</v>
      </c>
      <c r="B268" s="220" t="s">
        <v>533</v>
      </c>
      <c r="C268" s="175"/>
      <c r="D268" s="221"/>
      <c r="E268" s="96"/>
      <c r="F268" s="221"/>
      <c r="G268" s="221"/>
      <c r="H268" s="221"/>
      <c r="I268" s="221"/>
      <c r="J268" s="221"/>
      <c r="K268" s="221"/>
      <c r="L268" s="221"/>
      <c r="M268" s="221"/>
      <c r="N268" s="221"/>
    </row>
    <row r="269" spans="1:14" ht="15.75" x14ac:dyDescent="0.25">
      <c r="A269" s="219">
        <v>640</v>
      </c>
      <c r="B269" s="220" t="s">
        <v>264</v>
      </c>
      <c r="C269" s="184">
        <v>1800</v>
      </c>
      <c r="D269" s="82">
        <v>1000</v>
      </c>
      <c r="E269" s="82">
        <v>2100</v>
      </c>
      <c r="F269" s="82">
        <v>2100</v>
      </c>
      <c r="G269" s="82">
        <v>1000</v>
      </c>
      <c r="H269" s="82">
        <v>2300</v>
      </c>
      <c r="I269" s="82">
        <v>2300</v>
      </c>
      <c r="J269" s="82">
        <v>1500</v>
      </c>
      <c r="K269" s="82">
        <v>2300</v>
      </c>
      <c r="L269" s="618">
        <v>3000</v>
      </c>
      <c r="M269" s="82">
        <v>2300</v>
      </c>
      <c r="N269" s="82">
        <v>2300</v>
      </c>
    </row>
    <row r="270" spans="1:14" ht="16.5" thickBot="1" x14ac:dyDescent="0.3">
      <c r="A270" s="401">
        <v>640</v>
      </c>
      <c r="B270" s="342" t="s">
        <v>265</v>
      </c>
      <c r="C270" s="638"/>
      <c r="D270" s="639">
        <v>1000</v>
      </c>
      <c r="E270" s="639"/>
      <c r="F270" s="639"/>
      <c r="G270" s="639">
        <v>1300</v>
      </c>
      <c r="H270" s="639"/>
      <c r="I270" s="639"/>
      <c r="J270" s="639">
        <v>234</v>
      </c>
      <c r="K270" s="272">
        <v>700</v>
      </c>
      <c r="L270" s="272">
        <v>600</v>
      </c>
      <c r="M270" s="272"/>
      <c r="N270" s="272"/>
    </row>
    <row r="271" spans="1:14" ht="16.5" thickBot="1" x14ac:dyDescent="0.3">
      <c r="A271" s="402"/>
      <c r="B271" s="158" t="s">
        <v>266</v>
      </c>
      <c r="C271" s="176">
        <f>C267+C269</f>
        <v>18377.509999999998</v>
      </c>
      <c r="D271" s="185">
        <f>SUM(D267:D269)</f>
        <v>35610</v>
      </c>
      <c r="E271" s="185">
        <f>E267+E269</f>
        <v>42100</v>
      </c>
      <c r="F271" s="185">
        <f>F267+F269</f>
        <v>42100</v>
      </c>
      <c r="G271" s="185">
        <f>SUM(G267:G270)</f>
        <v>36268</v>
      </c>
      <c r="H271" s="185">
        <f>H267+H269</f>
        <v>43300</v>
      </c>
      <c r="I271" s="185">
        <f>I267+I269</f>
        <v>43300</v>
      </c>
      <c r="J271" s="185">
        <f>SUM(J267:J270)</f>
        <v>21224</v>
      </c>
      <c r="K271" s="89">
        <f>SUM(K267:K270)</f>
        <v>41000</v>
      </c>
      <c r="L271" s="89">
        <f>SUM(L266:L270)</f>
        <v>66400</v>
      </c>
      <c r="M271" s="89">
        <f>SUM(M267:M270)</f>
        <v>32300</v>
      </c>
      <c r="N271" s="89">
        <f>SUM(N267:N270)</f>
        <v>32300</v>
      </c>
    </row>
    <row r="272" spans="1:14" ht="16.5" thickBot="1" x14ac:dyDescent="0.3">
      <c r="A272" s="403" t="s">
        <v>267</v>
      </c>
      <c r="B272" s="687" t="s">
        <v>268</v>
      </c>
      <c r="C272" s="688"/>
      <c r="D272" s="688"/>
      <c r="E272" s="688"/>
      <c r="F272" s="688"/>
      <c r="G272" s="688"/>
      <c r="H272" s="688"/>
      <c r="I272" s="688"/>
      <c r="J272" s="688"/>
      <c r="K272" s="688"/>
      <c r="L272" s="688"/>
      <c r="M272" s="688"/>
      <c r="N272" s="688"/>
    </row>
    <row r="273" spans="1:15" ht="15.75" x14ac:dyDescent="0.25">
      <c r="A273" s="74">
        <v>620</v>
      </c>
      <c r="B273" s="404" t="s">
        <v>95</v>
      </c>
      <c r="C273" s="405"/>
      <c r="D273" s="406"/>
      <c r="E273" s="406"/>
      <c r="F273" s="406"/>
      <c r="G273" s="406">
        <v>46</v>
      </c>
      <c r="H273" s="123">
        <v>47</v>
      </c>
      <c r="I273" s="123">
        <v>47</v>
      </c>
      <c r="J273" s="123">
        <v>46</v>
      </c>
      <c r="K273" s="123">
        <v>46</v>
      </c>
      <c r="L273" s="123">
        <v>46</v>
      </c>
      <c r="M273" s="123">
        <v>46</v>
      </c>
      <c r="N273" s="123">
        <v>46</v>
      </c>
    </row>
    <row r="274" spans="1:15" x14ac:dyDescent="0.2">
      <c r="A274" s="219">
        <v>630</v>
      </c>
      <c r="B274" s="407" t="s">
        <v>96</v>
      </c>
      <c r="C274" s="408"/>
      <c r="D274" s="409">
        <v>187</v>
      </c>
      <c r="E274" s="409">
        <v>200</v>
      </c>
      <c r="F274" s="409">
        <v>187</v>
      </c>
      <c r="G274" s="409">
        <v>141</v>
      </c>
      <c r="H274" s="409">
        <v>140</v>
      </c>
      <c r="I274" s="409">
        <v>140</v>
      </c>
      <c r="J274" s="409">
        <v>141</v>
      </c>
      <c r="K274" s="409">
        <v>141</v>
      </c>
      <c r="L274" s="409">
        <v>141</v>
      </c>
      <c r="M274" s="409">
        <v>141</v>
      </c>
      <c r="N274" s="409">
        <v>141</v>
      </c>
    </row>
    <row r="275" spans="1:15" x14ac:dyDescent="0.2">
      <c r="A275" s="74"/>
      <c r="B275" s="410" t="s">
        <v>269</v>
      </c>
      <c r="C275" s="408"/>
      <c r="D275" s="411">
        <f>SUM(D274)</f>
        <v>187</v>
      </c>
      <c r="E275" s="411">
        <f t="shared" ref="E275:I275" si="24">SUM(E273:E274)</f>
        <v>200</v>
      </c>
      <c r="F275" s="411">
        <f t="shared" si="24"/>
        <v>187</v>
      </c>
      <c r="G275" s="411">
        <f t="shared" si="24"/>
        <v>187</v>
      </c>
      <c r="H275" s="411">
        <f t="shared" si="24"/>
        <v>187</v>
      </c>
      <c r="I275" s="411">
        <f t="shared" si="24"/>
        <v>187</v>
      </c>
      <c r="J275" s="411">
        <f>SUM(J273:J274)</f>
        <v>187</v>
      </c>
      <c r="K275" s="411">
        <f>SUM(K273:K274)</f>
        <v>187</v>
      </c>
      <c r="L275" s="411">
        <f>SUM(L273:L274)</f>
        <v>187</v>
      </c>
      <c r="M275" s="411">
        <f>SUM(M273:M274)</f>
        <v>187</v>
      </c>
      <c r="N275" s="411">
        <f>SUM(N273:N274)</f>
        <v>187</v>
      </c>
    </row>
    <row r="276" spans="1:15" ht="16.5" thickBot="1" x14ac:dyDescent="0.3">
      <c r="A276" s="74"/>
      <c r="B276" s="412" t="s">
        <v>270</v>
      </c>
      <c r="C276" s="413">
        <f>C271+C274</f>
        <v>18377.509999999998</v>
      </c>
      <c r="D276" s="414">
        <f>SUM(D271+D275)</f>
        <v>35797</v>
      </c>
      <c r="E276" s="414">
        <f>SUM(E271+E275)</f>
        <v>42300</v>
      </c>
      <c r="F276" s="414">
        <f>SUM(F271+F275)</f>
        <v>42287</v>
      </c>
      <c r="G276" s="414">
        <f>SUM(G271+G275)</f>
        <v>36455</v>
      </c>
      <c r="H276" s="414">
        <f>H271+H273+H274</f>
        <v>43487</v>
      </c>
      <c r="I276" s="414">
        <f>I271+I273+I274</f>
        <v>43487</v>
      </c>
      <c r="J276" s="414">
        <f>SUM(J271+J275)</f>
        <v>21411</v>
      </c>
      <c r="K276" s="414">
        <f>SUM(K271+K275)</f>
        <v>41187</v>
      </c>
      <c r="L276" s="414">
        <f>SUM(L271+L275)</f>
        <v>66587</v>
      </c>
      <c r="M276" s="414">
        <f>SUM(M271+M275)</f>
        <v>32487</v>
      </c>
      <c r="N276" s="414">
        <f>SUM(N271+N275)</f>
        <v>32487</v>
      </c>
    </row>
    <row r="277" spans="1:15" ht="16.5" thickBot="1" x14ac:dyDescent="0.3">
      <c r="A277" s="74"/>
      <c r="B277" s="415" t="s">
        <v>271</v>
      </c>
      <c r="C277" s="374">
        <v>17360.07</v>
      </c>
      <c r="D277" s="332">
        <v>17789</v>
      </c>
      <c r="E277" s="333">
        <v>30000</v>
      </c>
      <c r="F277" s="332">
        <v>18870</v>
      </c>
      <c r="G277" s="332">
        <v>65924</v>
      </c>
      <c r="H277" s="332">
        <v>93001</v>
      </c>
      <c r="I277" s="332">
        <v>93002</v>
      </c>
      <c r="J277" s="332">
        <v>26947</v>
      </c>
      <c r="K277" s="332">
        <v>50000</v>
      </c>
      <c r="L277" s="332">
        <v>595000</v>
      </c>
      <c r="M277" s="332"/>
      <c r="N277" s="332"/>
    </row>
    <row r="278" spans="1:15" ht="16.5" thickBot="1" x14ac:dyDescent="0.3">
      <c r="A278" s="402"/>
      <c r="B278" s="199" t="s">
        <v>272</v>
      </c>
      <c r="C278" s="397">
        <f>C276+C277</f>
        <v>35737.58</v>
      </c>
      <c r="D278" s="117">
        <f>SUM(D276:D277)</f>
        <v>53586</v>
      </c>
      <c r="E278" s="117">
        <f>E276+E277</f>
        <v>72300</v>
      </c>
      <c r="F278" s="117">
        <f>F276+F277</f>
        <v>61157</v>
      </c>
      <c r="G278" s="117">
        <f>SUM(G276:G277)</f>
        <v>102379</v>
      </c>
      <c r="H278" s="117">
        <f>H276+H277</f>
        <v>136488</v>
      </c>
      <c r="I278" s="117">
        <f>I276+I277</f>
        <v>136489</v>
      </c>
      <c r="J278" s="117">
        <f>SUM(J276:J277)</f>
        <v>48358</v>
      </c>
      <c r="K278" s="117">
        <f>SUM(K276:K277)</f>
        <v>91187</v>
      </c>
      <c r="L278" s="117">
        <f>SUM(L276:L277)</f>
        <v>661587</v>
      </c>
      <c r="M278" s="117">
        <f>SUM(M276:M277)</f>
        <v>32487</v>
      </c>
      <c r="N278" s="117">
        <f>SUM(N276:N277)</f>
        <v>32487</v>
      </c>
    </row>
    <row r="279" spans="1:15" ht="30" customHeight="1" thickBot="1" x14ac:dyDescent="0.3">
      <c r="A279" s="205"/>
      <c r="B279" s="151"/>
      <c r="C279" s="416"/>
      <c r="D279" s="153"/>
      <c r="E279" s="115"/>
      <c r="F279" s="115"/>
      <c r="G279" s="153"/>
      <c r="H279" s="115"/>
      <c r="I279" s="115"/>
      <c r="J279" s="153"/>
      <c r="K279" s="154"/>
      <c r="L279" s="154"/>
      <c r="M279" s="154"/>
      <c r="N279" s="154"/>
    </row>
    <row r="280" spans="1:15" ht="18.75" customHeight="1" x14ac:dyDescent="0.2">
      <c r="A280" s="681" t="s">
        <v>273</v>
      </c>
      <c r="B280" s="682"/>
      <c r="C280" s="58" t="s">
        <v>89</v>
      </c>
      <c r="D280" s="59" t="s">
        <v>89</v>
      </c>
      <c r="E280" s="59" t="s">
        <v>90</v>
      </c>
      <c r="F280" s="59" t="s">
        <v>40</v>
      </c>
      <c r="G280" s="59" t="s">
        <v>89</v>
      </c>
      <c r="H280" s="60" t="s">
        <v>106</v>
      </c>
      <c r="I280" s="59" t="s">
        <v>90</v>
      </c>
      <c r="J280" s="59" t="s">
        <v>89</v>
      </c>
      <c r="K280" s="60" t="s">
        <v>40</v>
      </c>
      <c r="L280" s="60" t="s">
        <v>13</v>
      </c>
      <c r="M280" s="60" t="s">
        <v>13</v>
      </c>
      <c r="N280" s="60" t="s">
        <v>13</v>
      </c>
    </row>
    <row r="281" spans="1:15" ht="13.5" thickBot="1" x14ac:dyDescent="0.25">
      <c r="A281" s="683"/>
      <c r="B281" s="684"/>
      <c r="C281" s="157" t="s">
        <v>91</v>
      </c>
      <c r="D281" s="62" t="s">
        <v>3</v>
      </c>
      <c r="E281" s="63" t="s">
        <v>3</v>
      </c>
      <c r="F281" s="62" t="s">
        <v>3</v>
      </c>
      <c r="G281" s="62" t="s">
        <v>4</v>
      </c>
      <c r="H281" s="62" t="s">
        <v>107</v>
      </c>
      <c r="I281" s="63" t="s">
        <v>3</v>
      </c>
      <c r="J281" s="64" t="s">
        <v>5</v>
      </c>
      <c r="K281" s="64" t="s">
        <v>6</v>
      </c>
      <c r="L281" s="64" t="s">
        <v>7</v>
      </c>
      <c r="M281" s="64" t="s">
        <v>8</v>
      </c>
      <c r="N281" s="64" t="s">
        <v>513</v>
      </c>
    </row>
    <row r="282" spans="1:15" ht="15.75" x14ac:dyDescent="0.25">
      <c r="A282" s="207">
        <v>610</v>
      </c>
      <c r="B282" s="208" t="s">
        <v>121</v>
      </c>
      <c r="C282" s="400">
        <v>136771.53</v>
      </c>
      <c r="D282" s="72">
        <v>144943</v>
      </c>
      <c r="E282" s="72">
        <v>145000</v>
      </c>
      <c r="F282" s="72">
        <v>145000</v>
      </c>
      <c r="G282" s="72">
        <v>142414</v>
      </c>
      <c r="H282" s="72">
        <v>145000</v>
      </c>
      <c r="I282" s="72">
        <v>145000</v>
      </c>
      <c r="J282" s="72">
        <v>146470</v>
      </c>
      <c r="K282" s="72">
        <v>168000</v>
      </c>
      <c r="L282" s="72">
        <v>180000</v>
      </c>
      <c r="M282" s="72">
        <v>176500</v>
      </c>
      <c r="N282" s="72">
        <v>176500</v>
      </c>
    </row>
    <row r="283" spans="1:15" ht="15.75" x14ac:dyDescent="0.25">
      <c r="A283" s="74">
        <v>620</v>
      </c>
      <c r="B283" s="181" t="s">
        <v>95</v>
      </c>
      <c r="C283" s="182">
        <v>48776.24</v>
      </c>
      <c r="D283" s="78">
        <v>55732</v>
      </c>
      <c r="E283" s="78">
        <v>55000</v>
      </c>
      <c r="F283" s="78">
        <v>55000</v>
      </c>
      <c r="G283" s="78">
        <v>53787.35</v>
      </c>
      <c r="H283" s="78">
        <v>55000</v>
      </c>
      <c r="I283" s="78">
        <v>55000</v>
      </c>
      <c r="J283" s="78">
        <v>54329</v>
      </c>
      <c r="K283" s="78">
        <v>62370</v>
      </c>
      <c r="L283" s="78">
        <v>65000</v>
      </c>
      <c r="M283" s="78">
        <v>65000</v>
      </c>
      <c r="N283" s="78">
        <v>65000</v>
      </c>
      <c r="O283" s="631"/>
    </row>
    <row r="284" spans="1:15" ht="15.75" x14ac:dyDescent="0.25">
      <c r="A284" s="74">
        <v>630</v>
      </c>
      <c r="B284" s="181" t="s">
        <v>96</v>
      </c>
      <c r="C284" s="182">
        <v>116475.86</v>
      </c>
      <c r="D284" s="77">
        <v>132333</v>
      </c>
      <c r="E284" s="78">
        <v>159100</v>
      </c>
      <c r="F284" s="77">
        <v>150000</v>
      </c>
      <c r="G284" s="77">
        <v>163714</v>
      </c>
      <c r="H284" s="77">
        <v>151500</v>
      </c>
      <c r="I284" s="77">
        <v>151500</v>
      </c>
      <c r="J284" s="77">
        <v>138240</v>
      </c>
      <c r="K284" s="77">
        <v>192805</v>
      </c>
      <c r="L284" s="77">
        <v>210000</v>
      </c>
      <c r="M284" s="77">
        <v>180000</v>
      </c>
      <c r="N284" s="77">
        <v>180000</v>
      </c>
    </row>
    <row r="285" spans="1:15" ht="15.75" x14ac:dyDescent="0.25">
      <c r="A285" s="74">
        <v>640</v>
      </c>
      <c r="B285" s="181" t="s">
        <v>97</v>
      </c>
      <c r="C285" s="182">
        <v>1035.9000000000001</v>
      </c>
      <c r="D285" s="78">
        <v>4038</v>
      </c>
      <c r="E285" s="78">
        <v>4100</v>
      </c>
      <c r="F285" s="78">
        <v>4040</v>
      </c>
      <c r="G285" s="78">
        <v>567.33000000000004</v>
      </c>
      <c r="H285" s="78">
        <v>300</v>
      </c>
      <c r="I285" s="78">
        <v>300</v>
      </c>
      <c r="J285" s="78">
        <v>940</v>
      </c>
      <c r="K285" s="78">
        <v>300</v>
      </c>
      <c r="L285" s="78">
        <v>300</v>
      </c>
      <c r="M285" s="78">
        <v>300</v>
      </c>
      <c r="N285" s="78">
        <v>300</v>
      </c>
    </row>
    <row r="286" spans="1:15" ht="16.5" thickBot="1" x14ac:dyDescent="0.3">
      <c r="A286" s="102"/>
      <c r="B286" s="183" t="s">
        <v>274</v>
      </c>
      <c r="C286" s="417"/>
      <c r="D286" s="82">
        <v>0</v>
      </c>
      <c r="E286" s="82">
        <v>1100</v>
      </c>
      <c r="F286" s="82">
        <v>2000</v>
      </c>
      <c r="G286" s="82">
        <v>6020.94</v>
      </c>
      <c r="H286" s="82">
        <v>4000</v>
      </c>
      <c r="I286" s="82">
        <v>4000</v>
      </c>
      <c r="J286" s="82">
        <v>1280</v>
      </c>
      <c r="K286" s="82">
        <v>1500</v>
      </c>
      <c r="L286" s="82">
        <v>1500</v>
      </c>
      <c r="M286" s="82">
        <v>1500</v>
      </c>
      <c r="N286" s="82">
        <v>3000</v>
      </c>
    </row>
    <row r="287" spans="1:15" ht="16.5" thickBot="1" x14ac:dyDescent="0.3">
      <c r="A287" s="102"/>
      <c r="B287" s="418" t="s">
        <v>275</v>
      </c>
      <c r="C287" s="419">
        <f>SUM(C282:C285)</f>
        <v>303059.53000000003</v>
      </c>
      <c r="D287" s="420">
        <f t="shared" ref="D287:K287" si="25">SUM(D282:D286)</f>
        <v>337046</v>
      </c>
      <c r="E287" s="420">
        <f t="shared" si="25"/>
        <v>364300</v>
      </c>
      <c r="F287" s="420">
        <f t="shared" si="25"/>
        <v>356040</v>
      </c>
      <c r="G287" s="420">
        <f t="shared" si="25"/>
        <v>366503.62</v>
      </c>
      <c r="H287" s="420">
        <f t="shared" si="25"/>
        <v>355800</v>
      </c>
      <c r="I287" s="420">
        <f t="shared" si="25"/>
        <v>355800</v>
      </c>
      <c r="J287" s="420">
        <f t="shared" si="25"/>
        <v>341259</v>
      </c>
      <c r="K287" s="421">
        <f t="shared" si="25"/>
        <v>424975</v>
      </c>
      <c r="L287" s="421">
        <f>SUM(L282:L286)</f>
        <v>456800</v>
      </c>
      <c r="M287" s="421">
        <f>SUM(M282:M286)</f>
        <v>423300</v>
      </c>
      <c r="N287" s="421">
        <f>SUM(N282:N286)</f>
        <v>424800</v>
      </c>
    </row>
    <row r="288" spans="1:15" ht="16.5" thickBot="1" x14ac:dyDescent="0.3">
      <c r="A288" s="247"/>
      <c r="B288" s="422" t="s">
        <v>276</v>
      </c>
      <c r="C288" s="423">
        <v>23345.59</v>
      </c>
      <c r="D288" s="143">
        <v>2000</v>
      </c>
      <c r="E288" s="142">
        <v>2000</v>
      </c>
      <c r="F288" s="143">
        <v>2000</v>
      </c>
      <c r="G288" s="143">
        <v>1440</v>
      </c>
      <c r="H288" s="143">
        <v>1</v>
      </c>
      <c r="I288" s="143">
        <v>2</v>
      </c>
      <c r="J288" s="143">
        <v>26572</v>
      </c>
      <c r="K288" s="143">
        <v>23696</v>
      </c>
      <c r="L288" s="143">
        <v>245000</v>
      </c>
      <c r="M288" s="143"/>
      <c r="N288" s="143"/>
    </row>
    <row r="289" spans="1:14" ht="16.5" thickBot="1" x14ac:dyDescent="0.3">
      <c r="A289" s="316"/>
      <c r="B289" s="424" t="s">
        <v>277</v>
      </c>
      <c r="C289" s="113">
        <f>C287+C288</f>
        <v>326405.12000000005</v>
      </c>
      <c r="D289" s="114">
        <f>SUM(D287:D288)</f>
        <v>339046</v>
      </c>
      <c r="E289" s="114">
        <f>E287+E288</f>
        <v>366300</v>
      </c>
      <c r="F289" s="114">
        <f>F287+F288</f>
        <v>358040</v>
      </c>
      <c r="G289" s="114">
        <f>SUM(G287:G288)</f>
        <v>367943.62</v>
      </c>
      <c r="H289" s="149">
        <f>H287+H288</f>
        <v>355801</v>
      </c>
      <c r="I289" s="149">
        <f>I287+I288</f>
        <v>355802</v>
      </c>
      <c r="J289" s="149">
        <f>SUM(J287:J288)</f>
        <v>367831</v>
      </c>
      <c r="K289" s="149">
        <f>SUM(K287:K288)</f>
        <v>448671</v>
      </c>
      <c r="L289" s="149">
        <f>SUM(L287:L288)</f>
        <v>701800</v>
      </c>
      <c r="M289" s="149">
        <f>SUM(M287:M288)</f>
        <v>423300</v>
      </c>
      <c r="N289" s="149">
        <f>SUM(N287:N288)</f>
        <v>424800</v>
      </c>
    </row>
    <row r="290" spans="1:14" ht="1.5" customHeight="1" x14ac:dyDescent="0.25">
      <c r="A290" s="205"/>
      <c r="B290" s="151"/>
      <c r="C290" s="152"/>
      <c r="D290" s="153"/>
      <c r="E290" s="153"/>
      <c r="F290" s="153"/>
      <c r="G290" s="153"/>
      <c r="H290" s="153"/>
      <c r="I290" s="153"/>
      <c r="K290" s="119"/>
      <c r="L290" s="119"/>
      <c r="M290" s="119"/>
      <c r="N290" s="119"/>
    </row>
    <row r="291" spans="1:14" ht="30" customHeight="1" thickBot="1" x14ac:dyDescent="0.3">
      <c r="A291" s="205"/>
      <c r="B291" s="206"/>
      <c r="C291" s="425"/>
      <c r="D291" s="426"/>
      <c r="E291" s="426"/>
      <c r="F291" s="426"/>
      <c r="G291" s="426"/>
      <c r="H291" s="426"/>
      <c r="I291" s="426"/>
      <c r="K291" s="119"/>
      <c r="L291" s="119"/>
      <c r="M291" s="119"/>
      <c r="N291" s="119"/>
    </row>
    <row r="292" spans="1:14" ht="15.75" customHeight="1" x14ac:dyDescent="0.2">
      <c r="A292" s="681" t="s">
        <v>278</v>
      </c>
      <c r="B292" s="682"/>
      <c r="C292" s="58" t="s">
        <v>89</v>
      </c>
      <c r="D292" s="59" t="s">
        <v>89</v>
      </c>
      <c r="E292" s="59" t="s">
        <v>90</v>
      </c>
      <c r="F292" s="59" t="s">
        <v>40</v>
      </c>
      <c r="G292" s="59" t="s">
        <v>89</v>
      </c>
      <c r="H292" s="60" t="s">
        <v>106</v>
      </c>
      <c r="I292" s="59" t="s">
        <v>90</v>
      </c>
      <c r="J292" s="59" t="s">
        <v>89</v>
      </c>
      <c r="K292" s="60" t="s">
        <v>40</v>
      </c>
      <c r="L292" s="60" t="s">
        <v>13</v>
      </c>
      <c r="M292" s="60" t="s">
        <v>13</v>
      </c>
      <c r="N292" s="60" t="s">
        <v>13</v>
      </c>
    </row>
    <row r="293" spans="1:14" ht="13.5" thickBot="1" x14ac:dyDescent="0.25">
      <c r="A293" s="683"/>
      <c r="B293" s="684"/>
      <c r="C293" s="157" t="s">
        <v>91</v>
      </c>
      <c r="D293" s="62" t="s">
        <v>3</v>
      </c>
      <c r="E293" s="63" t="s">
        <v>3</v>
      </c>
      <c r="F293" s="62" t="s">
        <v>3</v>
      </c>
      <c r="G293" s="62" t="s">
        <v>4</v>
      </c>
      <c r="H293" s="62" t="s">
        <v>107</v>
      </c>
      <c r="I293" s="63" t="s">
        <v>3</v>
      </c>
      <c r="J293" s="64" t="s">
        <v>5</v>
      </c>
      <c r="K293" s="64">
        <v>2016</v>
      </c>
      <c r="L293" s="64" t="s">
        <v>7</v>
      </c>
      <c r="M293" s="64" t="s">
        <v>8</v>
      </c>
      <c r="N293" s="64" t="s">
        <v>513</v>
      </c>
    </row>
    <row r="294" spans="1:14" ht="16.5" thickBot="1" x14ac:dyDescent="0.3">
      <c r="A294" s="207">
        <v>650</v>
      </c>
      <c r="B294" s="248" t="s">
        <v>279</v>
      </c>
      <c r="C294" s="427">
        <v>73210.38</v>
      </c>
      <c r="D294" s="222">
        <v>54407</v>
      </c>
      <c r="E294" s="222">
        <v>68062</v>
      </c>
      <c r="F294" s="222">
        <v>68062</v>
      </c>
      <c r="G294" s="222">
        <v>50691</v>
      </c>
      <c r="H294" s="222">
        <v>54601</v>
      </c>
      <c r="I294" s="222">
        <v>54602</v>
      </c>
      <c r="J294" s="222">
        <v>43570</v>
      </c>
      <c r="K294" s="222">
        <v>41000</v>
      </c>
      <c r="L294" s="222">
        <v>38504</v>
      </c>
      <c r="M294" s="222">
        <v>35002</v>
      </c>
      <c r="N294" s="222">
        <v>32002</v>
      </c>
    </row>
    <row r="295" spans="1:14" ht="16.5" thickBot="1" x14ac:dyDescent="0.3">
      <c r="A295" s="74"/>
      <c r="B295" s="428" t="s">
        <v>280</v>
      </c>
      <c r="C295" s="429">
        <f>C294</f>
        <v>73210.38</v>
      </c>
      <c r="D295" s="430">
        <f>SUM(D294)</f>
        <v>54407</v>
      </c>
      <c r="E295" s="430">
        <f>E294</f>
        <v>68062</v>
      </c>
      <c r="F295" s="430">
        <f>F294</f>
        <v>68062</v>
      </c>
      <c r="G295" s="430">
        <f>SUM(G294)</f>
        <v>50691</v>
      </c>
      <c r="H295" s="430">
        <f>H294</f>
        <v>54601</v>
      </c>
      <c r="I295" s="430">
        <f>I294</f>
        <v>54602</v>
      </c>
      <c r="J295" s="430">
        <f>SUM(J294)</f>
        <v>43570</v>
      </c>
      <c r="K295" s="105">
        <f>SUM(K294)</f>
        <v>41000</v>
      </c>
      <c r="L295" s="105">
        <v>38504</v>
      </c>
      <c r="M295" s="105">
        <v>35002</v>
      </c>
      <c r="N295" s="105">
        <v>32002</v>
      </c>
    </row>
    <row r="296" spans="1:14" ht="16.5" thickBot="1" x14ac:dyDescent="0.3">
      <c r="A296" s="431">
        <v>820</v>
      </c>
      <c r="B296" s="282" t="s">
        <v>281</v>
      </c>
      <c r="C296" s="432">
        <v>323597</v>
      </c>
      <c r="D296" s="433">
        <v>226494</v>
      </c>
      <c r="E296" s="434">
        <v>228138</v>
      </c>
      <c r="F296" s="434">
        <v>228138</v>
      </c>
      <c r="G296" s="433">
        <v>218570</v>
      </c>
      <c r="H296" s="433">
        <v>221004</v>
      </c>
      <c r="I296" s="433">
        <v>221005</v>
      </c>
      <c r="J296" s="433">
        <v>205602</v>
      </c>
      <c r="K296" s="433">
        <v>182490</v>
      </c>
      <c r="L296" s="433">
        <v>97500</v>
      </c>
      <c r="M296" s="433">
        <v>40000</v>
      </c>
      <c r="N296" s="433">
        <v>43000</v>
      </c>
    </row>
    <row r="297" spans="1:14" ht="15.75" x14ac:dyDescent="0.25">
      <c r="A297" s="435"/>
      <c r="B297" s="659" t="s">
        <v>282</v>
      </c>
      <c r="C297" s="436">
        <f>C296</f>
        <v>323597</v>
      </c>
      <c r="D297" s="437">
        <f>SUM(D296)</f>
        <v>226494</v>
      </c>
      <c r="E297" s="437">
        <f>E296</f>
        <v>228138</v>
      </c>
      <c r="F297" s="437">
        <f>F296</f>
        <v>228138</v>
      </c>
      <c r="G297" s="437">
        <f>SUM(G296)</f>
        <v>218570</v>
      </c>
      <c r="H297" s="437">
        <f>H296</f>
        <v>221004</v>
      </c>
      <c r="I297" s="437">
        <f>I296</f>
        <v>221005</v>
      </c>
      <c r="J297" s="437">
        <f>SUM(J296)</f>
        <v>205602</v>
      </c>
      <c r="K297" s="438">
        <f>SUM(K296)</f>
        <v>182490</v>
      </c>
      <c r="L297" s="438">
        <f>SUM(L296)</f>
        <v>97500</v>
      </c>
      <c r="M297" s="438">
        <f>SUM(M296)</f>
        <v>40000</v>
      </c>
      <c r="N297" s="438">
        <f>SUM(N296)</f>
        <v>43000</v>
      </c>
    </row>
    <row r="298" spans="1:14" ht="16.5" thickBot="1" x14ac:dyDescent="0.3">
      <c r="A298" s="198"/>
      <c r="B298" s="439" t="s">
        <v>283</v>
      </c>
      <c r="C298" s="440">
        <f>C295+C297</f>
        <v>396807.38</v>
      </c>
      <c r="D298" s="441">
        <f>SUM(D295+D297)</f>
        <v>280901</v>
      </c>
      <c r="E298" s="441">
        <f>E295+E297</f>
        <v>296200</v>
      </c>
      <c r="F298" s="441">
        <f>F295+F297</f>
        <v>296200</v>
      </c>
      <c r="G298" s="441">
        <f>G295+G297</f>
        <v>269261</v>
      </c>
      <c r="H298" s="441">
        <f>H295+H297</f>
        <v>275605</v>
      </c>
      <c r="I298" s="441">
        <f>I295+I297</f>
        <v>275607</v>
      </c>
      <c r="J298" s="441">
        <f>SUM(J295+J297)</f>
        <v>249172</v>
      </c>
      <c r="K298" s="442">
        <f>SUM(K295+K297)</f>
        <v>223490</v>
      </c>
      <c r="L298" s="442">
        <f>SUM(L295+L297)</f>
        <v>136004</v>
      </c>
      <c r="M298" s="442">
        <f>SUM(M295+M297)</f>
        <v>75002</v>
      </c>
      <c r="N298" s="442">
        <f>SUM(N295+N297)</f>
        <v>75002</v>
      </c>
    </row>
    <row r="299" spans="1:14" ht="30" customHeight="1" thickBot="1" x14ac:dyDescent="0.25">
      <c r="A299" s="7"/>
      <c r="B299" s="7"/>
      <c r="C299" s="155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</row>
    <row r="300" spans="1:14" ht="15.75" customHeight="1" x14ac:dyDescent="0.2">
      <c r="A300" s="681" t="s">
        <v>284</v>
      </c>
      <c r="B300" s="682"/>
      <c r="C300" s="58" t="s">
        <v>89</v>
      </c>
      <c r="D300" s="59" t="s">
        <v>89</v>
      </c>
      <c r="E300" s="59" t="s">
        <v>90</v>
      </c>
      <c r="F300" s="59" t="s">
        <v>40</v>
      </c>
      <c r="G300" s="59" t="s">
        <v>89</v>
      </c>
      <c r="H300" s="60" t="s">
        <v>106</v>
      </c>
      <c r="I300" s="59" t="s">
        <v>90</v>
      </c>
      <c r="J300" s="59" t="s">
        <v>89</v>
      </c>
      <c r="K300" s="60" t="s">
        <v>40</v>
      </c>
      <c r="L300" s="60" t="s">
        <v>13</v>
      </c>
      <c r="M300" s="60" t="s">
        <v>13</v>
      </c>
      <c r="N300" s="60" t="s">
        <v>13</v>
      </c>
    </row>
    <row r="301" spans="1:14" ht="13.5" thickBot="1" x14ac:dyDescent="0.25">
      <c r="A301" s="683"/>
      <c r="B301" s="684"/>
      <c r="C301" s="157" t="s">
        <v>91</v>
      </c>
      <c r="D301" s="64" t="s">
        <v>3</v>
      </c>
      <c r="E301" s="443" t="s">
        <v>3</v>
      </c>
      <c r="F301" s="64" t="s">
        <v>3</v>
      </c>
      <c r="G301" s="64" t="s">
        <v>4</v>
      </c>
      <c r="H301" s="62" t="s">
        <v>107</v>
      </c>
      <c r="I301" s="63" t="s">
        <v>3</v>
      </c>
      <c r="J301" s="64" t="s">
        <v>5</v>
      </c>
      <c r="K301" s="64">
        <v>2016</v>
      </c>
      <c r="L301" s="64" t="s">
        <v>7</v>
      </c>
      <c r="M301" s="64" t="s">
        <v>8</v>
      </c>
      <c r="N301" s="64" t="s">
        <v>513</v>
      </c>
    </row>
    <row r="302" spans="1:14" ht="15.75" x14ac:dyDescent="0.25">
      <c r="A302" s="207">
        <v>610</v>
      </c>
      <c r="B302" s="208" t="s">
        <v>121</v>
      </c>
      <c r="C302" s="68">
        <v>4793.32</v>
      </c>
      <c r="D302" s="70">
        <v>4000</v>
      </c>
      <c r="E302" s="70">
        <v>4000</v>
      </c>
      <c r="F302" s="70">
        <v>4000</v>
      </c>
      <c r="G302" s="70">
        <v>4000</v>
      </c>
      <c r="H302" s="70">
        <v>4000</v>
      </c>
      <c r="I302" s="70">
        <v>4000</v>
      </c>
      <c r="J302" s="72">
        <v>4000</v>
      </c>
      <c r="K302" s="72">
        <v>4300</v>
      </c>
      <c r="L302" s="223">
        <v>4500</v>
      </c>
      <c r="M302" s="223">
        <v>4500</v>
      </c>
      <c r="N302" s="223">
        <v>4500</v>
      </c>
    </row>
    <row r="303" spans="1:14" ht="16.5" thickBot="1" x14ac:dyDescent="0.3">
      <c r="A303" s="74">
        <v>620</v>
      </c>
      <c r="B303" s="181" t="s">
        <v>95</v>
      </c>
      <c r="C303" s="76">
        <v>1635.22</v>
      </c>
      <c r="D303" s="78">
        <v>1398</v>
      </c>
      <c r="E303" s="78">
        <v>1400</v>
      </c>
      <c r="F303" s="78">
        <v>1400</v>
      </c>
      <c r="G303" s="78">
        <v>1398</v>
      </c>
      <c r="H303" s="78">
        <v>1400</v>
      </c>
      <c r="I303" s="78">
        <v>1400</v>
      </c>
      <c r="J303" s="78"/>
      <c r="K303" s="78">
        <v>2500</v>
      </c>
      <c r="L303" s="273">
        <v>2900</v>
      </c>
      <c r="M303" s="273">
        <v>2500</v>
      </c>
      <c r="N303" s="273">
        <v>2500</v>
      </c>
    </row>
    <row r="304" spans="1:14" ht="15.75" x14ac:dyDescent="0.25">
      <c r="A304" s="74">
        <v>630</v>
      </c>
      <c r="B304" s="181" t="s">
        <v>96</v>
      </c>
      <c r="C304" s="76">
        <v>122185.78</v>
      </c>
      <c r="D304" s="78">
        <v>66012</v>
      </c>
      <c r="E304" s="78">
        <v>103000</v>
      </c>
      <c r="F304" s="78">
        <v>103000</v>
      </c>
      <c r="G304" s="78">
        <v>104783</v>
      </c>
      <c r="H304" s="78">
        <v>83000</v>
      </c>
      <c r="I304" s="78">
        <v>83000</v>
      </c>
      <c r="J304" s="78">
        <v>43167</v>
      </c>
      <c r="K304" s="78">
        <v>118000</v>
      </c>
      <c r="L304" s="78">
        <v>130000</v>
      </c>
      <c r="M304" s="78">
        <v>30000</v>
      </c>
      <c r="N304" s="78">
        <v>30000</v>
      </c>
    </row>
    <row r="305" spans="1:14" ht="16.5" thickBot="1" x14ac:dyDescent="0.3">
      <c r="A305" s="102">
        <v>640</v>
      </c>
      <c r="B305" s="183" t="s">
        <v>97</v>
      </c>
      <c r="C305" s="287">
        <v>893</v>
      </c>
      <c r="D305" s="213"/>
      <c r="E305" s="82"/>
      <c r="F305" s="82"/>
      <c r="G305" s="213"/>
      <c r="H305" s="213"/>
      <c r="I305" s="213"/>
      <c r="J305" s="213"/>
      <c r="K305" s="213"/>
      <c r="L305" s="213"/>
      <c r="M305" s="213"/>
      <c r="N305" s="213"/>
    </row>
    <row r="306" spans="1:14" ht="16.5" thickBot="1" x14ac:dyDescent="0.3">
      <c r="A306" s="102"/>
      <c r="B306" s="418" t="s">
        <v>285</v>
      </c>
      <c r="C306" s="419">
        <f>C302+C303+C304+C305</f>
        <v>129507.31999999999</v>
      </c>
      <c r="D306" s="420">
        <f>SUM(D302:D305)</f>
        <v>71410</v>
      </c>
      <c r="E306" s="420">
        <f>E302+E303+E304+E305</f>
        <v>108400</v>
      </c>
      <c r="F306" s="420">
        <f>F302+F303+F304+F305</f>
        <v>108400</v>
      </c>
      <c r="G306" s="420">
        <f>SUM(G302:G305)</f>
        <v>110181</v>
      </c>
      <c r="H306" s="420">
        <f>H302+H303+H304+H305</f>
        <v>88400</v>
      </c>
      <c r="I306" s="420">
        <f>I302+I303+I304+I305</f>
        <v>88400</v>
      </c>
      <c r="J306" s="420">
        <v>47167</v>
      </c>
      <c r="K306" s="421">
        <f>SUM(K302:K305)</f>
        <v>124800</v>
      </c>
      <c r="L306" s="421">
        <f>SUM(L302:L305)</f>
        <v>137400</v>
      </c>
      <c r="M306" s="421">
        <f>SUM(M302:M305)</f>
        <v>37000</v>
      </c>
      <c r="N306" s="421">
        <f>SUM(N302:N305)</f>
        <v>37000</v>
      </c>
    </row>
    <row r="307" spans="1:14" ht="16.5" thickBot="1" x14ac:dyDescent="0.3">
      <c r="A307" s="102"/>
      <c r="B307" s="415" t="s">
        <v>286</v>
      </c>
      <c r="C307" s="444">
        <v>10190.81</v>
      </c>
      <c r="D307" s="239">
        <v>4360</v>
      </c>
      <c r="E307" s="238">
        <v>18100</v>
      </c>
      <c r="F307" s="238">
        <v>4960</v>
      </c>
      <c r="G307" s="239">
        <v>12075</v>
      </c>
      <c r="H307" s="239">
        <v>15001</v>
      </c>
      <c r="I307" s="239">
        <v>15002</v>
      </c>
      <c r="J307" s="239">
        <v>26243</v>
      </c>
      <c r="K307" s="239">
        <v>128720</v>
      </c>
      <c r="L307" s="239">
        <v>338500</v>
      </c>
      <c r="M307" s="239">
        <v>50000</v>
      </c>
      <c r="N307" s="239">
        <v>50000</v>
      </c>
    </row>
    <row r="308" spans="1:14" ht="16.5" thickBot="1" x14ac:dyDescent="0.3">
      <c r="A308" s="198"/>
      <c r="B308" s="445" t="s">
        <v>287</v>
      </c>
      <c r="C308" s="375">
        <f>C306+C307</f>
        <v>139698.13</v>
      </c>
      <c r="D308" s="116">
        <f>SUM(D306:D307)</f>
        <v>75770</v>
      </c>
      <c r="E308" s="116">
        <f>E306+E307</f>
        <v>126500</v>
      </c>
      <c r="F308" s="116">
        <f>F306+F307</f>
        <v>113360</v>
      </c>
      <c r="G308" s="116">
        <f>SUM(G306:G307)</f>
        <v>122256</v>
      </c>
      <c r="H308" s="116">
        <f>H306+H307</f>
        <v>103401</v>
      </c>
      <c r="I308" s="116">
        <f>I306+I307</f>
        <v>103402</v>
      </c>
      <c r="J308" s="116">
        <f>SUM(J306:J307)</f>
        <v>73410</v>
      </c>
      <c r="K308" s="116">
        <f>SUM(K306:K307)</f>
        <v>253520</v>
      </c>
      <c r="L308" s="116">
        <f>SUM(L306:L307)</f>
        <v>475900</v>
      </c>
      <c r="M308" s="116">
        <f>SUM(M306:M307)</f>
        <v>87000</v>
      </c>
      <c r="N308" s="116">
        <f>SUM(N306:N307)</f>
        <v>87000</v>
      </c>
    </row>
    <row r="309" spans="1:14" x14ac:dyDescent="0.2">
      <c r="K309" s="119"/>
      <c r="L309" s="119"/>
      <c r="M309" s="119"/>
      <c r="N309" s="119"/>
    </row>
    <row r="310" spans="1:14" ht="13.5" thickBot="1" x14ac:dyDescent="0.25">
      <c r="B310" s="446" t="s">
        <v>288</v>
      </c>
      <c r="K310" s="156"/>
      <c r="L310" s="156"/>
      <c r="M310" s="156"/>
      <c r="N310" s="156"/>
    </row>
    <row r="311" spans="1:14" x14ac:dyDescent="0.2">
      <c r="B311" s="447"/>
      <c r="C311" s="448" t="s">
        <v>89</v>
      </c>
      <c r="D311" s="59" t="s">
        <v>89</v>
      </c>
      <c r="E311" s="59" t="s">
        <v>90</v>
      </c>
      <c r="F311" s="59" t="s">
        <v>40</v>
      </c>
      <c r="G311" s="59" t="s">
        <v>89</v>
      </c>
      <c r="H311" s="60" t="s">
        <v>106</v>
      </c>
      <c r="I311" s="59" t="s">
        <v>90</v>
      </c>
      <c r="J311" s="59" t="s">
        <v>89</v>
      </c>
      <c r="K311" s="60" t="s">
        <v>40</v>
      </c>
      <c r="L311" s="60" t="s">
        <v>13</v>
      </c>
      <c r="M311" s="60" t="s">
        <v>13</v>
      </c>
      <c r="N311" s="60" t="s">
        <v>13</v>
      </c>
    </row>
    <row r="312" spans="1:14" ht="13.5" thickBot="1" x14ac:dyDescent="0.25">
      <c r="B312" s="449"/>
      <c r="C312" s="450" t="s">
        <v>91</v>
      </c>
      <c r="D312" s="62" t="s">
        <v>3</v>
      </c>
      <c r="E312" s="63" t="s">
        <v>3</v>
      </c>
      <c r="F312" s="62" t="s">
        <v>3</v>
      </c>
      <c r="G312" s="62" t="s">
        <v>4</v>
      </c>
      <c r="H312" s="62" t="s">
        <v>107</v>
      </c>
      <c r="I312" s="63" t="s">
        <v>3</v>
      </c>
      <c r="J312" s="64" t="s">
        <v>5</v>
      </c>
      <c r="K312" s="64">
        <v>2016</v>
      </c>
      <c r="L312" s="64" t="s">
        <v>7</v>
      </c>
      <c r="M312" s="64" t="s">
        <v>8</v>
      </c>
      <c r="N312" s="64" t="s">
        <v>513</v>
      </c>
    </row>
    <row r="313" spans="1:14" ht="15.75" x14ac:dyDescent="0.25">
      <c r="B313" s="451" t="s">
        <v>540</v>
      </c>
      <c r="C313" s="452" t="e">
        <f>C13+C22+C46+C66+C74+C90+C149+C195+C236+C259+C276+C287+C295+C306</f>
        <v>#REF!</v>
      </c>
      <c r="D313" s="453">
        <v>1849235</v>
      </c>
      <c r="E313" s="453" t="e">
        <f>E13+E22+E46+E66+E74+E90+E149+E195+E236+E259+E276+E287+E295+E306</f>
        <v>#REF!</v>
      </c>
      <c r="F313" s="453" t="e">
        <f>F13+F22+F46+F66+F74+F90+F149+F195+F236+F259+F276+F287+F295+F306</f>
        <v>#REF!</v>
      </c>
      <c r="G313" s="453">
        <v>2110512</v>
      </c>
      <c r="H313" s="453" t="e">
        <f>H13+H22+H46+H66+H74+H90+H149+H195+H236+H259+H276+H287+H295+H306</f>
        <v>#REF!</v>
      </c>
      <c r="I313" s="453" t="e">
        <f>I13+I22+I46+I66+I74+I90+I149+I195+I236+I259+I276+I287+I295+I306</f>
        <v>#REF!</v>
      </c>
      <c r="J313" s="453">
        <f>SUM(J13+J22+J46+J66+J74+J90+J149+J195+J236+J259+J276+J287+J295+J306)</f>
        <v>1943172</v>
      </c>
      <c r="K313" s="453">
        <f>SUM(K13+K22+K46+K66+K74+K90+K149+K195+K236+K259+K276+K287+K295+K306)</f>
        <v>2321647</v>
      </c>
      <c r="L313" s="453">
        <f>SUM(L13+L22+L46+L66+L74+L90+L149+L195+L236+L259+L276+L287+L295+L306)</f>
        <v>2611497</v>
      </c>
      <c r="M313" s="453">
        <f>SUM(M13+M22+M46+M66+M74+M90+M149+M195+M236+M259+M276+M287+M295+M306)</f>
        <v>2120910</v>
      </c>
      <c r="N313" s="453">
        <f>SUM(N13+N22+N46+N66+N74+N90+N149+N195+N236+N259+N276+N287+N295+N306)</f>
        <v>2019100</v>
      </c>
    </row>
    <row r="314" spans="1:14" ht="15.75" x14ac:dyDescent="0.25">
      <c r="B314" s="454" t="s">
        <v>289</v>
      </c>
      <c r="C314" s="455">
        <f>C14+C23+C47+C67+C75+C91+C150+C196+C237+C260+C277+C288+C307</f>
        <v>946083.28</v>
      </c>
      <c r="D314" s="456">
        <f>SUM(D47+D67+D75+D91+D150+D196+D237+D260+D277+D288+D307)</f>
        <v>1983718</v>
      </c>
      <c r="E314" s="456">
        <f>E14+E23+E47+E67+E75+E91+E150+E196+E237+E260+E277+E288+E307</f>
        <v>1660553</v>
      </c>
      <c r="F314" s="456">
        <f>F14+F23+F47+F67+F75+F91+F150+F196+F237+F260+F277+F288+F307</f>
        <v>2161033</v>
      </c>
      <c r="G314" s="456">
        <v>1061823</v>
      </c>
      <c r="H314" s="456">
        <f>H14+H23+H47+H67+H75+H91+H150+H196+H237+H260+H277+H288+H307</f>
        <v>1033751</v>
      </c>
      <c r="I314" s="456">
        <f>I14+I23+I47+I67+I75+I91+I150+I196+I237+I260+I277+I288+I307</f>
        <v>773758</v>
      </c>
      <c r="J314" s="456">
        <f>SUM(J67+J75+J91+J150+J196+J237+J260+J277+J288+J307)</f>
        <v>1483609</v>
      </c>
      <c r="K314" s="456">
        <f>SUM(K47+K67+K75+K91+K150+K196+K237+K260+K277+K288+K307)</f>
        <v>983585</v>
      </c>
      <c r="L314" s="456">
        <f>SUM(L47+L67+L75+L91+L150+L196+L237+L260+L277+L288+L307)</f>
        <v>3484600</v>
      </c>
      <c r="M314" s="456">
        <f>SUM(M47+M67+M75+M91+M150+M196+M237+M307)</f>
        <v>1747000</v>
      </c>
      <c r="N314" s="456">
        <f>SUM(N47+N67+N75+N150+N196+N237+N307)</f>
        <v>1337000</v>
      </c>
    </row>
    <row r="315" spans="1:14" ht="16.5" thickBot="1" x14ac:dyDescent="0.3">
      <c r="B315" s="457" t="s">
        <v>80</v>
      </c>
      <c r="C315" s="458">
        <f>C297</f>
        <v>323597</v>
      </c>
      <c r="D315" s="459">
        <v>226494</v>
      </c>
      <c r="E315" s="459">
        <f>E297</f>
        <v>228138</v>
      </c>
      <c r="F315" s="459">
        <f>F297</f>
        <v>228138</v>
      </c>
      <c r="G315" s="459">
        <v>218570</v>
      </c>
      <c r="H315" s="459">
        <f>H297</f>
        <v>221004</v>
      </c>
      <c r="I315" s="459">
        <f>I297</f>
        <v>221005</v>
      </c>
      <c r="J315" s="459">
        <v>205602</v>
      </c>
      <c r="K315" s="459">
        <v>182490</v>
      </c>
      <c r="L315" s="459">
        <v>97500</v>
      </c>
      <c r="M315" s="459">
        <v>40000</v>
      </c>
      <c r="N315" s="459">
        <v>43000</v>
      </c>
    </row>
    <row r="316" spans="1:14" ht="16.5" thickBot="1" x14ac:dyDescent="0.3">
      <c r="B316" s="460" t="s">
        <v>290</v>
      </c>
      <c r="C316" s="461" t="e">
        <f>C313+C314+C315</f>
        <v>#REF!</v>
      </c>
      <c r="D316" s="462">
        <f t="shared" ref="D316:I316" si="26">SUM(D313:D315)</f>
        <v>4059447</v>
      </c>
      <c r="E316" s="462" t="e">
        <f t="shared" si="26"/>
        <v>#REF!</v>
      </c>
      <c r="F316" s="462" t="e">
        <f t="shared" si="26"/>
        <v>#REF!</v>
      </c>
      <c r="G316" s="462">
        <f t="shared" si="26"/>
        <v>3390905</v>
      </c>
      <c r="H316" s="462" t="e">
        <f t="shared" si="26"/>
        <v>#REF!</v>
      </c>
      <c r="I316" s="462" t="e">
        <f t="shared" si="26"/>
        <v>#REF!</v>
      </c>
      <c r="J316" s="462">
        <f>SUM(J313:J315)</f>
        <v>3632383</v>
      </c>
      <c r="K316" s="462">
        <f>SUM(K313:K315)</f>
        <v>3487722</v>
      </c>
      <c r="L316" s="462">
        <f>SUM(L313:L315)</f>
        <v>6193597</v>
      </c>
      <c r="M316" s="462">
        <f>SUM(M313:M315)</f>
        <v>3907910</v>
      </c>
      <c r="N316" s="462">
        <f>SUM(N313:N315)</f>
        <v>3399100</v>
      </c>
    </row>
    <row r="317" spans="1:14" x14ac:dyDescent="0.2">
      <c r="B317" s="463"/>
      <c r="C317" s="464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</row>
    <row r="318" spans="1:14" ht="15.75" x14ac:dyDescent="0.25">
      <c r="A318" s="174"/>
      <c r="B318" s="465" t="s">
        <v>291</v>
      </c>
      <c r="C318" s="466">
        <v>498179</v>
      </c>
      <c r="D318" s="467">
        <v>597911</v>
      </c>
      <c r="E318" s="467">
        <v>581460</v>
      </c>
      <c r="F318" s="467">
        <v>606872</v>
      </c>
      <c r="G318" s="467">
        <v>621386</v>
      </c>
      <c r="H318" s="467">
        <v>627936</v>
      </c>
      <c r="I318" s="467">
        <v>627937</v>
      </c>
      <c r="J318" s="467">
        <v>673525</v>
      </c>
      <c r="K318" s="467">
        <v>752172</v>
      </c>
      <c r="L318" s="107">
        <v>798313</v>
      </c>
      <c r="M318" s="107">
        <v>828950</v>
      </c>
      <c r="N318" s="107">
        <v>856750</v>
      </c>
    </row>
    <row r="319" spans="1:14" ht="16.5" thickBot="1" x14ac:dyDescent="0.3">
      <c r="A319" s="174"/>
      <c r="B319" s="468" t="s">
        <v>292</v>
      </c>
      <c r="C319" s="469"/>
      <c r="D319" s="107"/>
      <c r="E319" s="107"/>
      <c r="F319" s="107"/>
      <c r="G319" s="107"/>
      <c r="H319" s="107"/>
      <c r="I319" s="107"/>
      <c r="J319" s="107">
        <v>9985</v>
      </c>
      <c r="K319" s="107">
        <v>302290</v>
      </c>
      <c r="L319" s="107">
        <v>322000</v>
      </c>
      <c r="M319" s="107">
        <v>324300</v>
      </c>
      <c r="N319" s="107">
        <v>326400</v>
      </c>
    </row>
    <row r="320" spans="1:14" ht="16.5" thickBot="1" x14ac:dyDescent="0.3">
      <c r="A320" s="174"/>
      <c r="B320" s="147" t="s">
        <v>293</v>
      </c>
      <c r="C320" s="470" t="e">
        <f>C316+C318</f>
        <v>#REF!</v>
      </c>
      <c r="D320" s="471">
        <f>SUM(D316:D318)</f>
        <v>4657358</v>
      </c>
      <c r="E320" s="471" t="e">
        <f>SUM(E316:E318)</f>
        <v>#REF!</v>
      </c>
      <c r="F320" s="471" t="e">
        <f>SUM(F316:F318)</f>
        <v>#REF!</v>
      </c>
      <c r="G320" s="471">
        <f>SUM(G316:G318)</f>
        <v>4012291</v>
      </c>
      <c r="H320" s="471" t="e">
        <f>SUM(H316+H318)</f>
        <v>#REF!</v>
      </c>
      <c r="I320" s="471" t="e">
        <f>SUM(I316+I318)</f>
        <v>#REF!</v>
      </c>
      <c r="J320" s="471">
        <f>SUM(J316:J319)</f>
        <v>4315893</v>
      </c>
      <c r="K320" s="471">
        <f>SUM(K316:K319)</f>
        <v>4542184</v>
      </c>
      <c r="L320" s="471">
        <f>SUM(L316:L319)</f>
        <v>7313910</v>
      </c>
      <c r="M320" s="471">
        <f>SUM(M316:M319)</f>
        <v>5061160</v>
      </c>
      <c r="N320" s="471">
        <f>SUM(N316:N319)</f>
        <v>4582250</v>
      </c>
    </row>
    <row r="321" spans="1:14" ht="15.75" x14ac:dyDescent="0.25">
      <c r="A321" s="174"/>
      <c r="B321" s="7"/>
    </row>
    <row r="322" spans="1:14" ht="15.75" x14ac:dyDescent="0.25">
      <c r="A322" s="174"/>
      <c r="B322" s="7"/>
    </row>
    <row r="323" spans="1:14" ht="15.75" x14ac:dyDescent="0.25">
      <c r="A323" s="174"/>
      <c r="B323" s="7"/>
    </row>
    <row r="324" spans="1:14" ht="15.75" x14ac:dyDescent="0.25">
      <c r="A324" s="174"/>
      <c r="B324" s="685"/>
      <c r="C324" s="686"/>
      <c r="D324" s="686"/>
      <c r="E324" s="686"/>
      <c r="F324" s="686"/>
      <c r="G324" s="686"/>
      <c r="H324" s="686"/>
      <c r="I324" s="686"/>
      <c r="J324" s="686"/>
      <c r="K324" s="686"/>
      <c r="L324" s="615"/>
      <c r="M324" s="615"/>
      <c r="N324"/>
    </row>
    <row r="325" spans="1:14" ht="15.75" x14ac:dyDescent="0.25">
      <c r="A325" s="174"/>
      <c r="B325" s="686"/>
      <c r="C325" s="686"/>
      <c r="D325" s="686"/>
      <c r="E325" s="686"/>
      <c r="F325" s="686"/>
      <c r="G325" s="686"/>
      <c r="H325" s="686"/>
      <c r="I325" s="686"/>
      <c r="J325" s="686"/>
      <c r="K325" s="686"/>
      <c r="L325" s="615"/>
      <c r="M325" s="615"/>
      <c r="N325"/>
    </row>
    <row r="326" spans="1:14" ht="15.75" x14ac:dyDescent="0.25">
      <c r="A326" s="174"/>
      <c r="B326" s="7"/>
      <c r="E326" s="119"/>
      <c r="F326" s="119"/>
      <c r="G326" s="119"/>
      <c r="H326" s="119"/>
      <c r="I326" s="119"/>
    </row>
    <row r="327" spans="1:14" ht="15.75" x14ac:dyDescent="0.25">
      <c r="A327" s="174"/>
      <c r="B327" s="7"/>
      <c r="E327" s="119"/>
      <c r="F327" s="119"/>
      <c r="G327" s="119"/>
      <c r="H327" s="119"/>
      <c r="I327" s="119"/>
    </row>
    <row r="328" spans="1:14" ht="15.75" x14ac:dyDescent="0.25">
      <c r="A328" s="174"/>
      <c r="B328" s="7"/>
      <c r="E328" s="119"/>
      <c r="F328" s="119"/>
      <c r="G328" s="119"/>
      <c r="H328" s="119"/>
      <c r="I328" s="119"/>
    </row>
    <row r="329" spans="1:14" x14ac:dyDescent="0.2">
      <c r="E329" s="119"/>
      <c r="F329" s="119"/>
      <c r="G329" s="119"/>
      <c r="H329" s="119"/>
      <c r="I329" s="119"/>
    </row>
    <row r="330" spans="1:14" x14ac:dyDescent="0.2">
      <c r="E330" s="119"/>
      <c r="F330" s="119"/>
      <c r="G330" s="119"/>
      <c r="H330" s="119"/>
      <c r="I330" s="119"/>
    </row>
    <row r="331" spans="1:14" x14ac:dyDescent="0.2">
      <c r="C331" s="6"/>
      <c r="D331" s="119"/>
      <c r="E331" s="119"/>
      <c r="F331" s="119"/>
      <c r="G331" s="119"/>
      <c r="H331" s="119"/>
      <c r="I331" s="119"/>
    </row>
    <row r="332" spans="1:14" x14ac:dyDescent="0.2">
      <c r="C332" s="6"/>
      <c r="D332" s="119"/>
    </row>
    <row r="333" spans="1:14" x14ac:dyDescent="0.2">
      <c r="D333" s="119"/>
    </row>
    <row r="638" spans="2:9" x14ac:dyDescent="0.2">
      <c r="B638" s="7"/>
      <c r="C638" s="6"/>
      <c r="D638" s="119"/>
      <c r="E638" s="119"/>
      <c r="F638" s="119"/>
      <c r="G638" s="119"/>
      <c r="H638" s="119"/>
      <c r="I638" s="119"/>
    </row>
    <row r="639" spans="2:9" x14ac:dyDescent="0.2">
      <c r="B639" s="7"/>
      <c r="C639" s="6"/>
      <c r="D639" s="119"/>
      <c r="E639" s="119"/>
      <c r="F639" s="119"/>
      <c r="G639" s="119"/>
      <c r="H639" s="119"/>
      <c r="I639" s="119"/>
    </row>
    <row r="640" spans="2:9" x14ac:dyDescent="0.2">
      <c r="B640" s="7"/>
      <c r="C640" s="6"/>
      <c r="D640" s="119"/>
      <c r="E640" s="119"/>
      <c r="F640" s="119"/>
      <c r="G640" s="119"/>
      <c r="H640" s="119"/>
      <c r="I640" s="119"/>
    </row>
    <row r="641" spans="2:9" x14ac:dyDescent="0.2">
      <c r="B641" s="7"/>
      <c r="C641" s="6"/>
      <c r="D641" s="119"/>
      <c r="E641" s="119"/>
      <c r="F641" s="119"/>
      <c r="G641" s="119"/>
      <c r="H641" s="119"/>
      <c r="I641" s="119"/>
    </row>
    <row r="642" spans="2:9" x14ac:dyDescent="0.2">
      <c r="B642" s="7"/>
      <c r="C642" s="6"/>
      <c r="D642" s="119"/>
      <c r="E642" s="119"/>
      <c r="F642" s="119"/>
      <c r="G642" s="119"/>
      <c r="H642" s="119"/>
      <c r="I642" s="119"/>
    </row>
    <row r="643" spans="2:9" x14ac:dyDescent="0.2">
      <c r="B643" s="7"/>
      <c r="C643" s="6"/>
      <c r="D643" s="119"/>
      <c r="E643" s="119"/>
      <c r="F643" s="119"/>
      <c r="G643" s="119"/>
      <c r="H643" s="119"/>
      <c r="I643" s="119"/>
    </row>
    <row r="644" spans="2:9" x14ac:dyDescent="0.2">
      <c r="B644" s="7"/>
      <c r="C644" s="6"/>
      <c r="D644" s="119"/>
      <c r="E644" s="119"/>
      <c r="F644" s="119"/>
      <c r="G644" s="119"/>
      <c r="H644" s="119"/>
      <c r="I644" s="119"/>
    </row>
    <row r="645" spans="2:9" x14ac:dyDescent="0.2">
      <c r="B645" s="7"/>
      <c r="C645" s="6"/>
      <c r="D645" s="119"/>
      <c r="E645" s="119"/>
      <c r="F645" s="119"/>
      <c r="G645" s="119"/>
      <c r="H645" s="119"/>
      <c r="I645" s="119"/>
    </row>
    <row r="646" spans="2:9" x14ac:dyDescent="0.2">
      <c r="B646" s="7"/>
      <c r="C646" s="6"/>
      <c r="D646" s="119"/>
      <c r="E646" s="119"/>
      <c r="F646" s="119"/>
      <c r="G646" s="119"/>
      <c r="H646" s="119"/>
      <c r="I646" s="119"/>
    </row>
    <row r="647" spans="2:9" x14ac:dyDescent="0.2">
      <c r="B647" s="7"/>
      <c r="C647" s="6"/>
      <c r="D647" s="119"/>
      <c r="E647" s="119"/>
      <c r="F647" s="119"/>
      <c r="G647" s="119"/>
      <c r="H647" s="119"/>
      <c r="I647" s="119"/>
    </row>
    <row r="648" spans="2:9" x14ac:dyDescent="0.2">
      <c r="B648" s="7"/>
      <c r="C648" s="6"/>
      <c r="D648" s="119"/>
      <c r="E648" s="119"/>
      <c r="F648" s="119"/>
      <c r="G648" s="119"/>
      <c r="H648" s="119"/>
      <c r="I648" s="119"/>
    </row>
    <row r="649" spans="2:9" x14ac:dyDescent="0.2">
      <c r="B649" s="7"/>
      <c r="C649" s="6"/>
      <c r="D649" s="119"/>
      <c r="E649" s="119"/>
      <c r="F649" s="119"/>
      <c r="G649" s="119"/>
      <c r="H649" s="119"/>
      <c r="I649" s="119"/>
    </row>
    <row r="650" spans="2:9" x14ac:dyDescent="0.2">
      <c r="B650" s="7"/>
      <c r="C650" s="6"/>
      <c r="D650" s="119"/>
      <c r="E650" s="119"/>
      <c r="F650" s="119"/>
      <c r="G650" s="119"/>
      <c r="H650" s="119"/>
      <c r="I650" s="119"/>
    </row>
    <row r="651" spans="2:9" x14ac:dyDescent="0.2">
      <c r="B651" s="7"/>
      <c r="C651" s="6"/>
      <c r="D651" s="119"/>
      <c r="E651" s="119"/>
      <c r="F651" s="119"/>
      <c r="G651" s="119"/>
      <c r="H651" s="119"/>
      <c r="I651" s="119"/>
    </row>
    <row r="652" spans="2:9" x14ac:dyDescent="0.2">
      <c r="B652" s="7"/>
      <c r="C652" s="6"/>
      <c r="D652" s="119"/>
      <c r="E652" s="119"/>
      <c r="F652" s="119"/>
      <c r="G652" s="119"/>
      <c r="H652" s="119"/>
      <c r="I652" s="119"/>
    </row>
    <row r="653" spans="2:9" x14ac:dyDescent="0.2">
      <c r="B653" s="7"/>
      <c r="C653" s="6"/>
      <c r="D653" s="119"/>
      <c r="E653" s="119"/>
      <c r="F653" s="119"/>
      <c r="G653" s="119"/>
      <c r="H653" s="119"/>
      <c r="I653" s="119"/>
    </row>
    <row r="654" spans="2:9" x14ac:dyDescent="0.2">
      <c r="B654" s="7"/>
      <c r="C654" s="6"/>
      <c r="D654" s="119"/>
      <c r="E654" s="119"/>
      <c r="F654" s="119"/>
      <c r="G654" s="119"/>
      <c r="H654" s="119"/>
      <c r="I654" s="119"/>
    </row>
    <row r="655" spans="2:9" x14ac:dyDescent="0.2">
      <c r="B655" s="7"/>
      <c r="C655" s="6"/>
      <c r="D655" s="119"/>
      <c r="E655" s="119"/>
      <c r="F655" s="119"/>
      <c r="G655" s="119"/>
      <c r="H655" s="119"/>
      <c r="I655" s="119"/>
    </row>
    <row r="656" spans="2:9" x14ac:dyDescent="0.2">
      <c r="B656" s="7"/>
      <c r="C656" s="6"/>
      <c r="D656" s="119"/>
      <c r="E656" s="119"/>
      <c r="F656" s="119"/>
      <c r="G656" s="119"/>
      <c r="H656" s="119"/>
      <c r="I656" s="119"/>
    </row>
    <row r="657" spans="2:9" x14ac:dyDescent="0.2">
      <c r="B657" s="7"/>
      <c r="C657" s="6"/>
      <c r="D657" s="119"/>
      <c r="E657" s="119"/>
      <c r="F657" s="119"/>
      <c r="G657" s="119"/>
      <c r="H657" s="119"/>
      <c r="I657" s="119"/>
    </row>
    <row r="658" spans="2:9" x14ac:dyDescent="0.2">
      <c r="B658" s="7"/>
      <c r="C658" s="6"/>
      <c r="D658" s="119"/>
      <c r="E658" s="119"/>
      <c r="F658" s="119"/>
      <c r="G658" s="119"/>
      <c r="H658" s="119"/>
      <c r="I658" s="119"/>
    </row>
    <row r="659" spans="2:9" x14ac:dyDescent="0.2">
      <c r="B659" s="7"/>
      <c r="C659" s="6"/>
      <c r="D659" s="119"/>
      <c r="E659" s="119"/>
      <c r="F659" s="119"/>
      <c r="G659" s="119"/>
      <c r="H659" s="119"/>
      <c r="I659" s="119"/>
    </row>
    <row r="660" spans="2:9" x14ac:dyDescent="0.2">
      <c r="B660" s="7"/>
      <c r="C660" s="6"/>
      <c r="D660" s="119"/>
      <c r="E660" s="119"/>
      <c r="F660" s="119"/>
      <c r="G660" s="119"/>
      <c r="H660" s="119"/>
      <c r="I660" s="119"/>
    </row>
    <row r="661" spans="2:9" x14ac:dyDescent="0.2">
      <c r="B661" s="7"/>
      <c r="C661" s="6"/>
      <c r="D661" s="119"/>
      <c r="E661" s="119"/>
      <c r="F661" s="119"/>
      <c r="G661" s="119"/>
      <c r="H661" s="119"/>
      <c r="I661" s="119"/>
    </row>
    <row r="662" spans="2:9" x14ac:dyDescent="0.2">
      <c r="B662" s="7"/>
      <c r="C662" s="6"/>
      <c r="D662" s="119"/>
      <c r="E662" s="119"/>
      <c r="F662" s="119"/>
      <c r="G662" s="119"/>
      <c r="H662" s="119"/>
      <c r="I662" s="119"/>
    </row>
    <row r="663" spans="2:9" x14ac:dyDescent="0.2">
      <c r="B663" s="7"/>
      <c r="C663" s="6"/>
      <c r="D663" s="119"/>
      <c r="E663" s="119"/>
      <c r="F663" s="119"/>
      <c r="G663" s="119"/>
      <c r="H663" s="119"/>
      <c r="I663" s="119"/>
    </row>
    <row r="664" spans="2:9" x14ac:dyDescent="0.2">
      <c r="B664" s="7"/>
      <c r="C664" s="6"/>
      <c r="D664" s="119"/>
      <c r="E664" s="119"/>
      <c r="F664" s="119"/>
      <c r="G664" s="119"/>
      <c r="H664" s="119"/>
      <c r="I664" s="119"/>
    </row>
    <row r="665" spans="2:9" x14ac:dyDescent="0.2">
      <c r="B665" s="7"/>
      <c r="C665" s="6"/>
      <c r="D665" s="119"/>
      <c r="E665" s="119"/>
      <c r="F665" s="119"/>
      <c r="G665" s="119"/>
      <c r="H665" s="119"/>
      <c r="I665" s="119"/>
    </row>
    <row r="666" spans="2:9" x14ac:dyDescent="0.2">
      <c r="B666" s="7"/>
      <c r="C666" s="6"/>
      <c r="D666" s="119"/>
      <c r="E666" s="119"/>
      <c r="F666" s="119"/>
      <c r="G666" s="119"/>
      <c r="H666" s="119"/>
      <c r="I666" s="119"/>
    </row>
    <row r="667" spans="2:9" x14ac:dyDescent="0.2">
      <c r="B667" s="7"/>
      <c r="C667" s="6"/>
      <c r="D667" s="119"/>
      <c r="E667" s="119"/>
      <c r="F667" s="119"/>
      <c r="G667" s="119"/>
      <c r="H667" s="119"/>
      <c r="I667" s="119"/>
    </row>
    <row r="668" spans="2:9" x14ac:dyDescent="0.2">
      <c r="B668" s="7"/>
      <c r="C668" s="6"/>
      <c r="D668" s="119"/>
      <c r="E668" s="119"/>
      <c r="F668" s="119"/>
      <c r="G668" s="119"/>
      <c r="H668" s="119"/>
      <c r="I668" s="119"/>
    </row>
    <row r="669" spans="2:9" x14ac:dyDescent="0.2">
      <c r="B669" s="7"/>
      <c r="C669" s="6"/>
      <c r="D669" s="119"/>
      <c r="E669" s="119"/>
      <c r="F669" s="119"/>
      <c r="G669" s="119"/>
      <c r="H669" s="119"/>
      <c r="I669" s="119"/>
    </row>
    <row r="670" spans="2:9" x14ac:dyDescent="0.2">
      <c r="B670" s="7"/>
      <c r="C670" s="6"/>
      <c r="D670" s="119"/>
      <c r="E670" s="119"/>
      <c r="F670" s="119"/>
      <c r="G670" s="119"/>
      <c r="H670" s="119"/>
      <c r="I670" s="119"/>
    </row>
    <row r="671" spans="2:9" x14ac:dyDescent="0.2">
      <c r="B671" s="7"/>
      <c r="C671" s="6"/>
      <c r="D671" s="119"/>
      <c r="E671" s="119"/>
      <c r="F671" s="119"/>
      <c r="G671" s="119"/>
      <c r="H671" s="119"/>
      <c r="I671" s="119"/>
    </row>
    <row r="672" spans="2:9" x14ac:dyDescent="0.2">
      <c r="B672" s="7"/>
      <c r="C672" s="6"/>
      <c r="D672" s="119"/>
      <c r="E672" s="119"/>
      <c r="F672" s="119"/>
      <c r="G672" s="119"/>
      <c r="H672" s="119"/>
      <c r="I672" s="119"/>
    </row>
    <row r="673" spans="2:9" x14ac:dyDescent="0.2">
      <c r="B673" s="7"/>
      <c r="C673" s="6"/>
      <c r="D673" s="119"/>
      <c r="E673" s="119"/>
      <c r="F673" s="119"/>
      <c r="G673" s="119"/>
      <c r="H673" s="119"/>
      <c r="I673" s="119"/>
    </row>
    <row r="674" spans="2:9" x14ac:dyDescent="0.2">
      <c r="B674" s="7"/>
      <c r="C674" s="6"/>
      <c r="D674" s="119"/>
      <c r="E674" s="119"/>
      <c r="F674" s="119"/>
      <c r="G674" s="119"/>
      <c r="H674" s="119"/>
      <c r="I674" s="119"/>
    </row>
    <row r="675" spans="2:9" x14ac:dyDescent="0.2">
      <c r="B675" s="7"/>
      <c r="C675" s="6"/>
      <c r="D675" s="119"/>
      <c r="E675" s="119"/>
      <c r="F675" s="119"/>
      <c r="G675" s="119"/>
      <c r="H675" s="119"/>
      <c r="I675" s="119"/>
    </row>
  </sheetData>
  <mergeCells count="65">
    <mergeCell ref="B28:N28"/>
    <mergeCell ref="A2:B3"/>
    <mergeCell ref="B4:N4"/>
    <mergeCell ref="B10:N10"/>
    <mergeCell ref="A17:B18"/>
    <mergeCell ref="A26:B27"/>
    <mergeCell ref="B96:N96"/>
    <mergeCell ref="B33:N33"/>
    <mergeCell ref="B36:N36"/>
    <mergeCell ref="B41:N41"/>
    <mergeCell ref="A50:B51"/>
    <mergeCell ref="B52:N52"/>
    <mergeCell ref="B57:N57"/>
    <mergeCell ref="B63:N63"/>
    <mergeCell ref="A70:B71"/>
    <mergeCell ref="A78:B79"/>
    <mergeCell ref="B80:N80"/>
    <mergeCell ref="A94:B95"/>
    <mergeCell ref="A135:N135"/>
    <mergeCell ref="B102:N102"/>
    <mergeCell ref="A103:N103"/>
    <mergeCell ref="A107:N107"/>
    <mergeCell ref="A110:N110"/>
    <mergeCell ref="A115:N115"/>
    <mergeCell ref="A117:N117"/>
    <mergeCell ref="A119:N119"/>
    <mergeCell ref="A121:N121"/>
    <mergeCell ref="A124:B125"/>
    <mergeCell ref="A131:N131"/>
    <mergeCell ref="A133:N133"/>
    <mergeCell ref="A188:A189"/>
    <mergeCell ref="B188:B189"/>
    <mergeCell ref="A137:N137"/>
    <mergeCell ref="A144:A145"/>
    <mergeCell ref="B144:N145"/>
    <mergeCell ref="A154:B155"/>
    <mergeCell ref="B156:N156"/>
    <mergeCell ref="B160:N160"/>
    <mergeCell ref="B168:N168"/>
    <mergeCell ref="B173:I173"/>
    <mergeCell ref="B177:I177"/>
    <mergeCell ref="B181:N181"/>
    <mergeCell ref="B184:N184"/>
    <mergeCell ref="A139:N139"/>
    <mergeCell ref="B247:N247"/>
    <mergeCell ref="A199:B200"/>
    <mergeCell ref="B201:N201"/>
    <mergeCell ref="B205:N205"/>
    <mergeCell ref="B212:N212"/>
    <mergeCell ref="B215:N215"/>
    <mergeCell ref="A219:A220"/>
    <mergeCell ref="B219:B220"/>
    <mergeCell ref="B223:I223"/>
    <mergeCell ref="B226:I226"/>
    <mergeCell ref="B230:N230"/>
    <mergeCell ref="A240:B241"/>
    <mergeCell ref="B242:N242"/>
    <mergeCell ref="A300:B301"/>
    <mergeCell ref="B324:K325"/>
    <mergeCell ref="B253:N253"/>
    <mergeCell ref="A263:B264"/>
    <mergeCell ref="B265:N265"/>
    <mergeCell ref="B272:N272"/>
    <mergeCell ref="A280:B281"/>
    <mergeCell ref="A292:B293"/>
  </mergeCells>
  <pageMargins left="0.46" right="0.27" top="0.46" bottom="0.6" header="0.28999999999999998" footer="0.26"/>
  <pageSetup paperSize="9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</sheetPr>
  <dimension ref="A1:N207"/>
  <sheetViews>
    <sheetView zoomScaleNormal="100" workbookViewId="0">
      <selection activeCell="M197" sqref="A1:M197"/>
    </sheetView>
  </sheetViews>
  <sheetFormatPr defaultRowHeight="12.75" x14ac:dyDescent="0.2"/>
  <cols>
    <col min="1" max="1" width="5.5703125" customWidth="1"/>
    <col min="2" max="2" width="4.85546875" customWidth="1"/>
    <col min="3" max="3" width="43.42578125" customWidth="1"/>
    <col min="4" max="4" width="8.42578125" hidden="1" customWidth="1"/>
    <col min="5" max="6" width="10.140625" hidden="1" customWidth="1"/>
    <col min="7" max="7" width="9.28515625" customWidth="1"/>
    <col min="9" max="9" width="9.7109375" bestFit="1" customWidth="1"/>
  </cols>
  <sheetData>
    <row r="1" spans="1:13" ht="18" x14ac:dyDescent="0.25">
      <c r="A1" s="472"/>
      <c r="B1" s="473" t="s">
        <v>294</v>
      </c>
      <c r="C1" s="474"/>
      <c r="D1" s="475"/>
      <c r="E1" s="475"/>
      <c r="F1" s="475"/>
      <c r="G1" s="475"/>
      <c r="H1" s="475"/>
      <c r="I1" s="475"/>
      <c r="J1" s="475"/>
    </row>
    <row r="2" spans="1:13" x14ac:dyDescent="0.2">
      <c r="A2" s="476"/>
      <c r="B2" s="477"/>
      <c r="C2" s="477"/>
      <c r="D2" s="478" t="s">
        <v>89</v>
      </c>
      <c r="E2" s="479" t="s">
        <v>295</v>
      </c>
      <c r="F2" s="479" t="s">
        <v>40</v>
      </c>
      <c r="G2" s="482" t="s">
        <v>106</v>
      </c>
      <c r="H2" s="482" t="s">
        <v>89</v>
      </c>
      <c r="I2" s="482" t="s">
        <v>521</v>
      </c>
      <c r="J2" s="482" t="s">
        <v>14</v>
      </c>
      <c r="K2" s="12" t="s">
        <v>90</v>
      </c>
      <c r="L2" s="12" t="s">
        <v>13</v>
      </c>
      <c r="M2" s="12" t="s">
        <v>13</v>
      </c>
    </row>
    <row r="3" spans="1:13" x14ac:dyDescent="0.2">
      <c r="A3" s="476" t="s">
        <v>296</v>
      </c>
      <c r="B3" s="477"/>
      <c r="C3" s="477" t="s">
        <v>297</v>
      </c>
      <c r="D3" s="480"/>
      <c r="E3" s="482">
        <v>2013</v>
      </c>
      <c r="F3" s="481">
        <v>2013</v>
      </c>
      <c r="G3" s="482" t="s">
        <v>4</v>
      </c>
      <c r="H3" s="483" t="s">
        <v>5</v>
      </c>
      <c r="I3" s="483">
        <v>2016</v>
      </c>
      <c r="J3" s="483">
        <v>2016</v>
      </c>
      <c r="K3" s="12">
        <v>2017</v>
      </c>
      <c r="L3" s="12">
        <v>2018</v>
      </c>
      <c r="M3" s="12">
        <v>2019</v>
      </c>
    </row>
    <row r="4" spans="1:13" x14ac:dyDescent="0.2">
      <c r="A4" s="484" t="s">
        <v>298</v>
      </c>
      <c r="B4" s="485">
        <v>711</v>
      </c>
      <c r="C4" s="486" t="s">
        <v>299</v>
      </c>
      <c r="D4" s="487"/>
      <c r="E4" s="488">
        <v>0</v>
      </c>
      <c r="F4" s="489">
        <v>0</v>
      </c>
      <c r="G4" s="489">
        <v>15817</v>
      </c>
      <c r="H4" s="490">
        <v>4654</v>
      </c>
      <c r="I4" s="490">
        <v>30000</v>
      </c>
      <c r="J4" s="490">
        <v>2070</v>
      </c>
      <c r="K4" s="627">
        <v>80000</v>
      </c>
      <c r="L4" s="628">
        <v>30000</v>
      </c>
      <c r="M4" s="628">
        <v>30000</v>
      </c>
    </row>
    <row r="5" spans="1:13" x14ac:dyDescent="0.2">
      <c r="A5" s="491"/>
      <c r="B5" s="492"/>
      <c r="C5" s="493" t="s">
        <v>300</v>
      </c>
      <c r="D5" s="494"/>
      <c r="E5" s="495">
        <f>SUM(E4)</f>
        <v>0</v>
      </c>
      <c r="F5" s="495"/>
      <c r="G5" s="495">
        <f t="shared" ref="G5:H5" si="0">SUM(G4)</f>
        <v>15817</v>
      </c>
      <c r="H5" s="496">
        <f t="shared" si="0"/>
        <v>4654</v>
      </c>
      <c r="I5" s="496">
        <f>SUM(I4)</f>
        <v>30000</v>
      </c>
      <c r="J5" s="496">
        <f>SUM(J4)</f>
        <v>2070</v>
      </c>
      <c r="K5" s="626">
        <f>SUM(K4)</f>
        <v>80000</v>
      </c>
      <c r="L5" s="629">
        <f>SUM(L4)</f>
        <v>30000</v>
      </c>
      <c r="M5" s="629">
        <f>SUM(M4)</f>
        <v>30000</v>
      </c>
    </row>
    <row r="6" spans="1:13" x14ac:dyDescent="0.2">
      <c r="A6" s="484" t="s">
        <v>301</v>
      </c>
      <c r="B6" s="485"/>
      <c r="C6" s="486" t="s">
        <v>541</v>
      </c>
      <c r="D6" s="487"/>
      <c r="E6" s="497">
        <v>6055</v>
      </c>
      <c r="F6" s="487">
        <v>6055</v>
      </c>
      <c r="G6" s="487"/>
      <c r="H6" s="499"/>
      <c r="I6" s="498">
        <v>6300</v>
      </c>
      <c r="J6" s="498">
        <v>5000</v>
      </c>
      <c r="K6" s="627"/>
      <c r="L6" s="628"/>
      <c r="M6" s="629"/>
    </row>
    <row r="7" spans="1:13" x14ac:dyDescent="0.2">
      <c r="A7" s="500" t="s">
        <v>302</v>
      </c>
      <c r="B7" s="501"/>
      <c r="C7" s="486" t="s">
        <v>303</v>
      </c>
      <c r="D7" s="487"/>
      <c r="E7" s="497"/>
      <c r="F7" s="487"/>
      <c r="G7" s="487"/>
      <c r="H7" s="498"/>
      <c r="I7" s="498">
        <v>4980</v>
      </c>
      <c r="J7" s="498">
        <v>4980</v>
      </c>
      <c r="K7" s="627"/>
      <c r="L7" s="628"/>
      <c r="M7" s="629"/>
    </row>
    <row r="8" spans="1:13" x14ac:dyDescent="0.2">
      <c r="A8" s="510">
        <v>42404</v>
      </c>
      <c r="B8" s="501"/>
      <c r="C8" s="486" t="s">
        <v>530</v>
      </c>
      <c r="D8" s="487"/>
      <c r="E8" s="497"/>
      <c r="F8" s="487"/>
      <c r="G8" s="487"/>
      <c r="H8" s="498"/>
      <c r="I8" s="498"/>
      <c r="J8" s="498"/>
      <c r="K8" s="627">
        <v>10000</v>
      </c>
      <c r="L8" s="628"/>
      <c r="M8" s="629"/>
    </row>
    <row r="9" spans="1:13" x14ac:dyDescent="0.2">
      <c r="A9" s="510">
        <v>42374</v>
      </c>
      <c r="B9" s="501"/>
      <c r="C9" s="486" t="s">
        <v>542</v>
      </c>
      <c r="D9" s="487"/>
      <c r="E9" s="497"/>
      <c r="F9" s="487"/>
      <c r="G9" s="487"/>
      <c r="H9" s="498"/>
      <c r="I9" s="498"/>
      <c r="J9" s="614"/>
      <c r="K9" s="627">
        <v>16000</v>
      </c>
      <c r="L9" s="628"/>
      <c r="M9" s="629"/>
    </row>
    <row r="10" spans="1:13" hidden="1" x14ac:dyDescent="0.2">
      <c r="A10" s="484" t="s">
        <v>149</v>
      </c>
      <c r="B10" s="485"/>
      <c r="C10" s="486" t="s">
        <v>304</v>
      </c>
      <c r="D10" s="487"/>
      <c r="E10" s="497"/>
      <c r="F10" s="487"/>
      <c r="G10" s="487"/>
      <c r="H10" s="498"/>
      <c r="I10" s="498"/>
      <c r="J10" s="498"/>
      <c r="K10" s="627"/>
      <c r="L10" s="628"/>
      <c r="M10" s="629"/>
    </row>
    <row r="11" spans="1:13" hidden="1" x14ac:dyDescent="0.2">
      <c r="A11" s="484" t="s">
        <v>149</v>
      </c>
      <c r="B11" s="485"/>
      <c r="C11" s="486" t="s">
        <v>305</v>
      </c>
      <c r="D11" s="487"/>
      <c r="E11" s="497"/>
      <c r="F11" s="487"/>
      <c r="G11" s="487"/>
      <c r="H11" s="498"/>
      <c r="I11" s="498"/>
      <c r="J11" s="498"/>
      <c r="K11" s="627"/>
      <c r="L11" s="628"/>
      <c r="M11" s="629"/>
    </row>
    <row r="12" spans="1:13" x14ac:dyDescent="0.2">
      <c r="A12" s="616">
        <v>42496</v>
      </c>
      <c r="B12" s="485"/>
      <c r="C12" s="486" t="s">
        <v>526</v>
      </c>
      <c r="D12" s="487"/>
      <c r="E12" s="497"/>
      <c r="F12" s="487"/>
      <c r="G12" s="487"/>
      <c r="H12" s="498"/>
      <c r="I12" s="498">
        <v>4712</v>
      </c>
      <c r="J12" s="498">
        <v>4712</v>
      </c>
      <c r="K12" s="627"/>
      <c r="L12" s="628"/>
      <c r="M12" s="629"/>
    </row>
    <row r="13" spans="1:13" x14ac:dyDescent="0.2">
      <c r="A13" s="500" t="s">
        <v>306</v>
      </c>
      <c r="B13" s="485"/>
      <c r="C13" s="486" t="s">
        <v>307</v>
      </c>
      <c r="D13" s="487"/>
      <c r="E13" s="487"/>
      <c r="F13" s="487"/>
      <c r="G13" s="487">
        <v>4024</v>
      </c>
      <c r="H13" s="498"/>
      <c r="I13" s="498"/>
      <c r="J13" s="498"/>
      <c r="K13" s="627"/>
      <c r="L13" s="628"/>
      <c r="M13" s="629"/>
    </row>
    <row r="14" spans="1:13" hidden="1" x14ac:dyDescent="0.2">
      <c r="A14" s="500" t="s">
        <v>306</v>
      </c>
      <c r="B14" s="501"/>
      <c r="C14" s="486" t="s">
        <v>308</v>
      </c>
      <c r="D14" s="487"/>
      <c r="E14" s="497">
        <v>0</v>
      </c>
      <c r="F14" s="487">
        <v>0</v>
      </c>
      <c r="G14" s="487"/>
      <c r="H14" s="498"/>
      <c r="I14" s="498"/>
      <c r="J14" s="498"/>
      <c r="K14" s="627"/>
      <c r="L14" s="628"/>
      <c r="M14" s="629"/>
    </row>
    <row r="15" spans="1:13" x14ac:dyDescent="0.2">
      <c r="A15" s="484" t="s">
        <v>309</v>
      </c>
      <c r="B15" s="485"/>
      <c r="C15" s="486" t="s">
        <v>310</v>
      </c>
      <c r="D15" s="502"/>
      <c r="E15" s="497">
        <v>1825</v>
      </c>
      <c r="F15" s="487">
        <v>1821</v>
      </c>
      <c r="G15" s="487">
        <v>0</v>
      </c>
      <c r="H15" s="498">
        <v>1745</v>
      </c>
      <c r="I15" s="498">
        <v>4000</v>
      </c>
      <c r="J15" s="498">
        <v>4000</v>
      </c>
      <c r="K15" s="627"/>
      <c r="L15" s="628"/>
      <c r="M15" s="629"/>
    </row>
    <row r="16" spans="1:13" x14ac:dyDescent="0.2">
      <c r="A16" s="510">
        <v>42408</v>
      </c>
      <c r="B16" s="501"/>
      <c r="C16" s="486" t="s">
        <v>543</v>
      </c>
      <c r="D16" s="487"/>
      <c r="E16" s="497"/>
      <c r="F16" s="487"/>
      <c r="G16" s="487"/>
      <c r="H16" s="498"/>
      <c r="I16" s="498"/>
      <c r="J16" s="498"/>
      <c r="K16" s="627">
        <v>9000</v>
      </c>
      <c r="L16" s="628"/>
      <c r="M16" s="629"/>
    </row>
    <row r="17" spans="1:13" x14ac:dyDescent="0.2">
      <c r="A17" s="500" t="s">
        <v>312</v>
      </c>
      <c r="B17" s="501"/>
      <c r="C17" s="486" t="s">
        <v>313</v>
      </c>
      <c r="D17" s="487"/>
      <c r="E17" s="497">
        <v>0</v>
      </c>
      <c r="F17" s="487">
        <v>0</v>
      </c>
      <c r="G17" s="487"/>
      <c r="H17" s="498">
        <v>0</v>
      </c>
      <c r="I17" s="498">
        <v>12000</v>
      </c>
      <c r="J17" s="623">
        <v>13032</v>
      </c>
      <c r="K17" s="627">
        <v>25000</v>
      </c>
      <c r="L17" s="628">
        <v>25000</v>
      </c>
      <c r="M17" s="630">
        <v>25000</v>
      </c>
    </row>
    <row r="18" spans="1:13" x14ac:dyDescent="0.2">
      <c r="A18" s="500" t="s">
        <v>312</v>
      </c>
      <c r="B18" s="501"/>
      <c r="C18" s="486" t="s">
        <v>314</v>
      </c>
      <c r="D18" s="487"/>
      <c r="E18" s="497"/>
      <c r="F18" s="487"/>
      <c r="G18" s="487">
        <v>4269</v>
      </c>
      <c r="H18" s="498"/>
      <c r="I18" s="498"/>
      <c r="J18" s="498"/>
      <c r="K18" s="627">
        <v>15000</v>
      </c>
      <c r="L18" s="628"/>
      <c r="M18" s="629"/>
    </row>
    <row r="19" spans="1:13" x14ac:dyDescent="0.2">
      <c r="A19" s="484" t="s">
        <v>315</v>
      </c>
      <c r="B19" s="485"/>
      <c r="C19" s="486" t="s">
        <v>316</v>
      </c>
      <c r="D19" s="502"/>
      <c r="E19" s="497"/>
      <c r="F19" s="487"/>
      <c r="G19" s="487"/>
      <c r="H19" s="498"/>
      <c r="I19" s="498">
        <v>17000</v>
      </c>
      <c r="J19" s="498">
        <v>17000</v>
      </c>
      <c r="K19" s="627"/>
      <c r="L19" s="628"/>
      <c r="M19" s="629"/>
    </row>
    <row r="20" spans="1:13" x14ac:dyDescent="0.2">
      <c r="A20" s="484" t="s">
        <v>317</v>
      </c>
      <c r="B20" s="485"/>
      <c r="C20" s="486" t="s">
        <v>318</v>
      </c>
      <c r="D20" s="502"/>
      <c r="E20" s="497"/>
      <c r="F20" s="487"/>
      <c r="G20" s="487">
        <v>8000</v>
      </c>
      <c r="H20" s="498"/>
      <c r="I20" s="498"/>
      <c r="J20" s="498"/>
      <c r="K20" s="627"/>
      <c r="L20" s="628"/>
      <c r="M20" s="629"/>
    </row>
    <row r="21" spans="1:13" hidden="1" x14ac:dyDescent="0.2">
      <c r="A21" s="484" t="s">
        <v>319</v>
      </c>
      <c r="B21" s="485"/>
      <c r="C21" s="486" t="s">
        <v>320</v>
      </c>
      <c r="D21" s="487"/>
      <c r="E21" s="497"/>
      <c r="F21" s="487"/>
      <c r="G21" s="487"/>
      <c r="H21" s="498"/>
      <c r="I21" s="498"/>
      <c r="J21" s="498"/>
      <c r="K21" s="627"/>
      <c r="L21" s="628"/>
      <c r="M21" s="629"/>
    </row>
    <row r="22" spans="1:13" x14ac:dyDescent="0.2">
      <c r="A22" s="484" t="s">
        <v>321</v>
      </c>
      <c r="B22" s="485"/>
      <c r="C22" s="486" t="s">
        <v>322</v>
      </c>
      <c r="D22" s="487"/>
      <c r="E22" s="497"/>
      <c r="F22" s="487"/>
      <c r="G22" s="487"/>
      <c r="H22" s="498">
        <v>4467</v>
      </c>
      <c r="I22" s="498"/>
      <c r="J22" s="498"/>
      <c r="K22" s="627"/>
      <c r="L22" s="628"/>
      <c r="M22" s="629"/>
    </row>
    <row r="23" spans="1:13" x14ac:dyDescent="0.2">
      <c r="A23" s="484" t="s">
        <v>321</v>
      </c>
      <c r="B23" s="485"/>
      <c r="C23" s="486" t="s">
        <v>544</v>
      </c>
      <c r="D23" s="487"/>
      <c r="E23" s="497"/>
      <c r="F23" s="487"/>
      <c r="G23" s="487"/>
      <c r="H23" s="498">
        <v>0</v>
      </c>
      <c r="I23" s="498"/>
      <c r="J23" s="498"/>
      <c r="K23" s="627">
        <v>5000</v>
      </c>
      <c r="L23" s="628"/>
      <c r="M23" s="629"/>
    </row>
    <row r="24" spans="1:13" x14ac:dyDescent="0.2">
      <c r="A24" s="484" t="s">
        <v>323</v>
      </c>
      <c r="B24" s="485"/>
      <c r="C24" s="486" t="s">
        <v>324</v>
      </c>
      <c r="D24" s="487"/>
      <c r="E24" s="497">
        <v>600</v>
      </c>
      <c r="F24" s="487">
        <v>600</v>
      </c>
      <c r="G24" s="487"/>
      <c r="H24" s="498">
        <v>1496</v>
      </c>
      <c r="I24" s="498">
        <v>10000</v>
      </c>
      <c r="J24" s="498"/>
      <c r="K24" s="627"/>
      <c r="L24" s="628"/>
      <c r="M24" s="629"/>
    </row>
    <row r="25" spans="1:13" x14ac:dyDescent="0.2">
      <c r="A25" s="484" t="s">
        <v>323</v>
      </c>
      <c r="B25" s="485"/>
      <c r="C25" s="486" t="s">
        <v>325</v>
      </c>
      <c r="D25" s="487"/>
      <c r="E25" s="497"/>
      <c r="F25" s="487"/>
      <c r="G25" s="487">
        <v>0</v>
      </c>
      <c r="H25" s="498"/>
      <c r="I25" s="498">
        <v>8000</v>
      </c>
      <c r="J25" s="498">
        <v>8000</v>
      </c>
      <c r="K25" s="627"/>
      <c r="L25" s="628"/>
      <c r="M25" s="629"/>
    </row>
    <row r="26" spans="1:13" x14ac:dyDescent="0.2">
      <c r="A26" s="491"/>
      <c r="B26" s="503"/>
      <c r="C26" s="493" t="s">
        <v>326</v>
      </c>
      <c r="D26" s="494"/>
      <c r="E26" s="495">
        <f>SUM(E6:E24)</f>
        <v>8480</v>
      </c>
      <c r="F26" s="495">
        <f>SUM(F4:F24)</f>
        <v>8476</v>
      </c>
      <c r="G26" s="495">
        <f>SUM(G11:G25)</f>
        <v>16293</v>
      </c>
      <c r="H26" s="496">
        <f t="shared" ref="H26:M26" si="1">SUM(H6:H25)</f>
        <v>7708</v>
      </c>
      <c r="I26" s="496">
        <f t="shared" si="1"/>
        <v>66992</v>
      </c>
      <c r="J26" s="496">
        <f t="shared" si="1"/>
        <v>56724</v>
      </c>
      <c r="K26" s="626">
        <f t="shared" si="1"/>
        <v>80000</v>
      </c>
      <c r="L26" s="629">
        <f t="shared" si="1"/>
        <v>25000</v>
      </c>
      <c r="M26" s="629">
        <f t="shared" si="1"/>
        <v>25000</v>
      </c>
    </row>
    <row r="27" spans="1:13" hidden="1" x14ac:dyDescent="0.2">
      <c r="A27" s="491"/>
      <c r="B27" s="503"/>
      <c r="C27" s="493"/>
      <c r="D27" s="494"/>
      <c r="E27" s="494"/>
      <c r="F27" s="494"/>
      <c r="G27" s="494"/>
      <c r="H27" s="504"/>
      <c r="I27" s="504"/>
      <c r="J27" s="504"/>
      <c r="K27" s="627"/>
      <c r="L27" s="628"/>
      <c r="M27" s="628"/>
    </row>
    <row r="28" spans="1:13" x14ac:dyDescent="0.2">
      <c r="A28" s="500" t="s">
        <v>302</v>
      </c>
      <c r="B28" s="501">
        <v>714</v>
      </c>
      <c r="C28" s="486" t="s">
        <v>545</v>
      </c>
      <c r="D28" s="487"/>
      <c r="E28" s="497"/>
      <c r="F28" s="487"/>
      <c r="G28" s="487"/>
      <c r="H28" s="498">
        <v>67440</v>
      </c>
      <c r="I28" s="498"/>
      <c r="J28" s="498"/>
      <c r="K28" s="627"/>
      <c r="L28" s="628"/>
      <c r="M28" s="628"/>
    </row>
    <row r="29" spans="1:13" x14ac:dyDescent="0.2">
      <c r="A29" s="484" t="s">
        <v>319</v>
      </c>
      <c r="B29" s="485"/>
      <c r="C29" s="486" t="s">
        <v>320</v>
      </c>
      <c r="D29" s="487"/>
      <c r="E29" s="497"/>
      <c r="F29" s="487"/>
      <c r="G29" s="487"/>
      <c r="H29" s="498">
        <v>23092</v>
      </c>
      <c r="I29" s="504"/>
      <c r="J29" s="504"/>
      <c r="K29" s="627"/>
      <c r="L29" s="628"/>
      <c r="M29" s="628"/>
    </row>
    <row r="30" spans="1:13" x14ac:dyDescent="0.2">
      <c r="A30" s="616">
        <v>42381</v>
      </c>
      <c r="B30" s="485"/>
      <c r="C30" s="486" t="s">
        <v>531</v>
      </c>
      <c r="D30" s="487"/>
      <c r="E30" s="497"/>
      <c r="F30" s="487"/>
      <c r="G30" s="487"/>
      <c r="H30" s="498"/>
      <c r="I30" s="504"/>
      <c r="J30" s="504"/>
      <c r="K30" s="627">
        <v>20000</v>
      </c>
      <c r="L30" s="628"/>
      <c r="M30" s="628"/>
    </row>
    <row r="31" spans="1:13" x14ac:dyDescent="0.2">
      <c r="A31" s="484" t="s">
        <v>321</v>
      </c>
      <c r="B31" s="485"/>
      <c r="C31" s="486" t="s">
        <v>327</v>
      </c>
      <c r="D31" s="502"/>
      <c r="E31" s="497">
        <v>18000</v>
      </c>
      <c r="F31" s="487">
        <v>18000</v>
      </c>
      <c r="G31" s="487">
        <v>21788</v>
      </c>
      <c r="H31" s="504">
        <v>2500</v>
      </c>
      <c r="I31" s="504"/>
      <c r="J31" s="504"/>
      <c r="K31" s="627"/>
      <c r="L31" s="628"/>
      <c r="M31" s="628"/>
    </row>
    <row r="32" spans="1:13" x14ac:dyDescent="0.2">
      <c r="A32" s="491"/>
      <c r="B32" s="503"/>
      <c r="C32" s="493" t="s">
        <v>328</v>
      </c>
      <c r="D32" s="494"/>
      <c r="E32" s="495">
        <f>SUM(E31)</f>
        <v>18000</v>
      </c>
      <c r="F32" s="495">
        <f>SUM(F31)</f>
        <v>18000</v>
      </c>
      <c r="G32" s="495">
        <v>21788</v>
      </c>
      <c r="H32" s="496">
        <f>SUM(H28:H31)</f>
        <v>93032</v>
      </c>
      <c r="I32" s="505"/>
      <c r="J32" s="505"/>
      <c r="K32" s="626">
        <f>SUM(K28:K31)</f>
        <v>20000</v>
      </c>
      <c r="L32" s="628"/>
      <c r="M32" s="628"/>
    </row>
    <row r="33" spans="1:13" x14ac:dyDescent="0.2">
      <c r="A33" s="484" t="s">
        <v>329</v>
      </c>
      <c r="B33" s="485">
        <v>716</v>
      </c>
      <c r="C33" s="486" t="s">
        <v>330</v>
      </c>
      <c r="D33" s="487"/>
      <c r="E33" s="506"/>
      <c r="F33" s="487"/>
      <c r="G33" s="487"/>
      <c r="H33" s="498">
        <v>0</v>
      </c>
      <c r="I33" s="498">
        <v>2000</v>
      </c>
      <c r="J33" s="504"/>
      <c r="K33" s="627"/>
      <c r="L33" s="628"/>
      <c r="M33" s="628"/>
    </row>
    <row r="34" spans="1:13" hidden="1" x14ac:dyDescent="0.2">
      <c r="A34" s="500" t="s">
        <v>302</v>
      </c>
      <c r="B34" s="501"/>
      <c r="C34" s="486" t="s">
        <v>332</v>
      </c>
      <c r="D34" s="502"/>
      <c r="E34" s="497">
        <v>1000</v>
      </c>
      <c r="F34" s="487">
        <v>1000</v>
      </c>
      <c r="G34" s="487"/>
      <c r="H34" s="498"/>
      <c r="I34" s="498"/>
      <c r="J34" s="498"/>
      <c r="K34" s="627"/>
      <c r="L34" s="628"/>
      <c r="M34" s="628"/>
    </row>
    <row r="35" spans="1:13" hidden="1" x14ac:dyDescent="0.2">
      <c r="A35" s="484" t="s">
        <v>333</v>
      </c>
      <c r="B35" s="485"/>
      <c r="C35" s="486" t="s">
        <v>334</v>
      </c>
      <c r="D35" s="487"/>
      <c r="E35" s="497"/>
      <c r="F35" s="487"/>
      <c r="G35" s="487"/>
      <c r="H35" s="498"/>
      <c r="I35" s="498"/>
      <c r="J35" s="498"/>
      <c r="K35" s="627"/>
      <c r="L35" s="628"/>
      <c r="M35" s="628"/>
    </row>
    <row r="36" spans="1:13" ht="24" x14ac:dyDescent="0.2">
      <c r="A36" s="500" t="s">
        <v>333</v>
      </c>
      <c r="B36" s="501"/>
      <c r="C36" s="507" t="s">
        <v>335</v>
      </c>
      <c r="D36" s="502"/>
      <c r="E36" s="497"/>
      <c r="F36" s="487"/>
      <c r="G36" s="487"/>
      <c r="H36" s="498">
        <v>8304</v>
      </c>
      <c r="I36" s="498">
        <v>13000</v>
      </c>
      <c r="J36" s="498">
        <v>300</v>
      </c>
      <c r="K36" s="627">
        <v>12700</v>
      </c>
      <c r="L36" s="628"/>
      <c r="M36" s="628"/>
    </row>
    <row r="37" spans="1:13" x14ac:dyDescent="0.2">
      <c r="A37" s="500" t="s">
        <v>333</v>
      </c>
      <c r="B37" s="501"/>
      <c r="C37" s="486" t="s">
        <v>336</v>
      </c>
      <c r="D37" s="502"/>
      <c r="E37" s="497"/>
      <c r="F37" s="487"/>
      <c r="G37" s="487"/>
      <c r="H37" s="498">
        <v>0</v>
      </c>
      <c r="I37" s="498">
        <v>6000</v>
      </c>
      <c r="J37" s="498">
        <v>6000</v>
      </c>
      <c r="K37" s="627"/>
      <c r="L37" s="628"/>
      <c r="M37" s="628"/>
    </row>
    <row r="38" spans="1:13" x14ac:dyDescent="0.2">
      <c r="A38" s="500" t="s">
        <v>333</v>
      </c>
      <c r="B38" s="501"/>
      <c r="C38" s="486" t="s">
        <v>337</v>
      </c>
      <c r="D38" s="502"/>
      <c r="E38" s="497"/>
      <c r="F38" s="487"/>
      <c r="G38" s="487"/>
      <c r="H38" s="498">
        <v>0</v>
      </c>
      <c r="I38" s="498">
        <v>5000</v>
      </c>
      <c r="J38" s="498">
        <v>5000</v>
      </c>
      <c r="K38" s="627"/>
      <c r="L38" s="628"/>
      <c r="M38" s="628"/>
    </row>
    <row r="39" spans="1:13" x14ac:dyDescent="0.2">
      <c r="A39" s="500" t="s">
        <v>333</v>
      </c>
      <c r="B39" s="501"/>
      <c r="C39" s="486" t="s">
        <v>338</v>
      </c>
      <c r="D39" s="502"/>
      <c r="E39" s="497"/>
      <c r="F39" s="487"/>
      <c r="G39" s="487">
        <v>1344</v>
      </c>
      <c r="H39" s="498"/>
      <c r="I39" s="498"/>
      <c r="J39" s="498"/>
      <c r="K39" s="627"/>
      <c r="L39" s="628"/>
      <c r="M39" s="628"/>
    </row>
    <row r="40" spans="1:13" hidden="1" x14ac:dyDescent="0.2">
      <c r="A40" s="484" t="s">
        <v>298</v>
      </c>
      <c r="B40" s="485"/>
      <c r="C40" s="486" t="s">
        <v>339</v>
      </c>
      <c r="D40" s="487"/>
      <c r="E40" s="497"/>
      <c r="F40" s="487"/>
      <c r="G40" s="487"/>
      <c r="H40" s="498"/>
      <c r="I40" s="498"/>
      <c r="J40" s="498"/>
      <c r="K40" s="627"/>
      <c r="L40" s="628"/>
      <c r="M40" s="628"/>
    </row>
    <row r="41" spans="1:13" hidden="1" x14ac:dyDescent="0.2">
      <c r="A41" s="484" t="s">
        <v>298</v>
      </c>
      <c r="B41" s="485"/>
      <c r="C41" s="486" t="s">
        <v>340</v>
      </c>
      <c r="D41" s="487"/>
      <c r="E41" s="497"/>
      <c r="F41" s="487"/>
      <c r="G41" s="487"/>
      <c r="H41" s="498"/>
      <c r="I41" s="498"/>
      <c r="J41" s="498"/>
      <c r="K41" s="627"/>
      <c r="L41" s="628"/>
      <c r="M41" s="628"/>
    </row>
    <row r="42" spans="1:13" hidden="1" x14ac:dyDescent="0.2">
      <c r="A42" s="484" t="s">
        <v>298</v>
      </c>
      <c r="B42" s="485"/>
      <c r="C42" s="486" t="s">
        <v>341</v>
      </c>
      <c r="D42" s="487"/>
      <c r="E42" s="497"/>
      <c r="F42" s="487"/>
      <c r="G42" s="487"/>
      <c r="H42" s="498"/>
      <c r="I42" s="498"/>
      <c r="J42" s="498"/>
      <c r="K42" s="627"/>
      <c r="L42" s="628"/>
      <c r="M42" s="628"/>
    </row>
    <row r="43" spans="1:13" hidden="1" x14ac:dyDescent="0.2">
      <c r="A43" s="484" t="s">
        <v>298</v>
      </c>
      <c r="B43" s="485"/>
      <c r="C43" s="486" t="s">
        <v>342</v>
      </c>
      <c r="D43" s="487"/>
      <c r="E43" s="497"/>
      <c r="F43" s="487"/>
      <c r="G43" s="487"/>
      <c r="H43" s="498"/>
      <c r="I43" s="498"/>
      <c r="J43" s="498"/>
      <c r="K43" s="627"/>
      <c r="L43" s="628"/>
      <c r="M43" s="628"/>
    </row>
    <row r="44" spans="1:13" hidden="1" x14ac:dyDescent="0.2">
      <c r="A44" s="484" t="s">
        <v>298</v>
      </c>
      <c r="B44" s="485"/>
      <c r="C44" s="486" t="s">
        <v>343</v>
      </c>
      <c r="D44" s="487"/>
      <c r="E44" s="497"/>
      <c r="F44" s="487"/>
      <c r="G44" s="487"/>
      <c r="H44" s="498"/>
      <c r="I44" s="498"/>
      <c r="J44" s="498"/>
      <c r="K44" s="627"/>
      <c r="L44" s="628"/>
      <c r="M44" s="628"/>
    </row>
    <row r="45" spans="1:13" x14ac:dyDescent="0.2">
      <c r="A45" s="510">
        <v>42374</v>
      </c>
      <c r="B45" s="501"/>
      <c r="C45" s="486" t="s">
        <v>546</v>
      </c>
      <c r="D45" s="487"/>
      <c r="E45" s="497">
        <v>5760</v>
      </c>
      <c r="F45" s="487">
        <v>5760</v>
      </c>
      <c r="G45" s="487"/>
      <c r="H45" s="498"/>
      <c r="I45" s="498"/>
      <c r="J45" s="498"/>
      <c r="K45" s="627">
        <v>2500</v>
      </c>
      <c r="L45" s="628"/>
      <c r="M45" s="628"/>
    </row>
    <row r="46" spans="1:13" x14ac:dyDescent="0.2">
      <c r="A46" s="510">
        <v>42374</v>
      </c>
      <c r="B46" s="501"/>
      <c r="C46" s="486" t="s">
        <v>547</v>
      </c>
      <c r="D46" s="502"/>
      <c r="E46" s="497"/>
      <c r="F46" s="487"/>
      <c r="G46" s="487"/>
      <c r="H46" s="498"/>
      <c r="I46" s="498"/>
      <c r="J46" s="498"/>
      <c r="K46" s="627">
        <v>7000</v>
      </c>
      <c r="L46" s="628"/>
      <c r="M46" s="628"/>
    </row>
    <row r="47" spans="1:13" x14ac:dyDescent="0.2">
      <c r="A47" s="510">
        <v>42374</v>
      </c>
      <c r="B47" s="501"/>
      <c r="C47" s="486" t="s">
        <v>345</v>
      </c>
      <c r="D47" s="502"/>
      <c r="E47" s="497"/>
      <c r="F47" s="487"/>
      <c r="G47" s="487"/>
      <c r="H47" s="498">
        <v>720</v>
      </c>
      <c r="I47" s="498"/>
      <c r="J47" s="498"/>
      <c r="K47" s="627"/>
      <c r="L47" s="628"/>
      <c r="M47" s="628"/>
    </row>
    <row r="48" spans="1:13" x14ac:dyDescent="0.2">
      <c r="A48" s="510">
        <v>42374</v>
      </c>
      <c r="B48" s="501"/>
      <c r="C48" s="486" t="s">
        <v>518</v>
      </c>
      <c r="D48" s="502"/>
      <c r="E48" s="497">
        <v>1575</v>
      </c>
      <c r="F48" s="487">
        <v>1500</v>
      </c>
      <c r="G48" s="487"/>
      <c r="H48" s="498"/>
      <c r="I48" s="498">
        <v>1700</v>
      </c>
      <c r="J48" s="498">
        <v>0</v>
      </c>
      <c r="K48" s="627"/>
      <c r="L48" s="628"/>
      <c r="M48" s="628"/>
    </row>
    <row r="49" spans="1:13" hidden="1" x14ac:dyDescent="0.2">
      <c r="A49" s="500" t="s">
        <v>312</v>
      </c>
      <c r="B49" s="501"/>
      <c r="C49" s="486" t="s">
        <v>346</v>
      </c>
      <c r="D49" s="502"/>
      <c r="E49" s="497">
        <v>480</v>
      </c>
      <c r="F49" s="487">
        <v>480</v>
      </c>
      <c r="G49" s="487"/>
      <c r="H49" s="498"/>
      <c r="I49" s="498"/>
      <c r="J49" s="498"/>
      <c r="K49" s="627"/>
      <c r="L49" s="628"/>
      <c r="M49" s="628"/>
    </row>
    <row r="50" spans="1:13" hidden="1" x14ac:dyDescent="0.2">
      <c r="A50" s="500" t="s">
        <v>312</v>
      </c>
      <c r="B50" s="501"/>
      <c r="C50" s="486" t="s">
        <v>347</v>
      </c>
      <c r="D50" s="502"/>
      <c r="E50" s="497"/>
      <c r="F50" s="487"/>
      <c r="G50" s="487"/>
      <c r="H50" s="498"/>
      <c r="I50" s="498"/>
      <c r="J50" s="498"/>
      <c r="K50" s="627"/>
      <c r="L50" s="628"/>
      <c r="M50" s="628"/>
    </row>
    <row r="51" spans="1:13" hidden="1" x14ac:dyDescent="0.2">
      <c r="A51" s="500" t="s">
        <v>312</v>
      </c>
      <c r="B51" s="501"/>
      <c r="C51" s="486" t="s">
        <v>348</v>
      </c>
      <c r="D51" s="502"/>
      <c r="E51" s="497"/>
      <c r="F51" s="487"/>
      <c r="G51" s="487"/>
      <c r="H51" s="498"/>
      <c r="I51" s="498"/>
      <c r="J51" s="498"/>
      <c r="K51" s="627"/>
      <c r="L51" s="628"/>
      <c r="M51" s="628"/>
    </row>
    <row r="52" spans="1:13" x14ac:dyDescent="0.2">
      <c r="A52" s="510">
        <v>42374</v>
      </c>
      <c r="B52" s="501"/>
      <c r="C52" s="486" t="s">
        <v>579</v>
      </c>
      <c r="D52" s="502"/>
      <c r="E52" s="497"/>
      <c r="F52" s="487"/>
      <c r="G52" s="487">
        <v>1630</v>
      </c>
      <c r="H52" s="498"/>
      <c r="I52" s="498">
        <v>6000</v>
      </c>
      <c r="J52" s="624">
        <v>0</v>
      </c>
      <c r="K52" s="627">
        <v>6000</v>
      </c>
      <c r="L52" s="628"/>
      <c r="M52" s="628"/>
    </row>
    <row r="53" spans="1:13" x14ac:dyDescent="0.2">
      <c r="A53" s="510">
        <v>42374</v>
      </c>
      <c r="B53" s="501"/>
      <c r="C53" s="486" t="s">
        <v>349</v>
      </c>
      <c r="D53" s="502"/>
      <c r="E53" s="497"/>
      <c r="F53" s="487"/>
      <c r="G53" s="487"/>
      <c r="H53" s="498">
        <v>0</v>
      </c>
      <c r="I53" s="498">
        <v>10000</v>
      </c>
      <c r="J53" s="498">
        <v>6600</v>
      </c>
      <c r="K53" s="627"/>
      <c r="L53" s="628"/>
      <c r="M53" s="628"/>
    </row>
    <row r="54" spans="1:13" hidden="1" x14ac:dyDescent="0.2">
      <c r="A54" s="500" t="s">
        <v>149</v>
      </c>
      <c r="B54" s="501"/>
      <c r="C54" s="486" t="s">
        <v>350</v>
      </c>
      <c r="D54" s="487"/>
      <c r="E54" s="497"/>
      <c r="F54" s="487"/>
      <c r="G54" s="487"/>
      <c r="H54" s="498"/>
      <c r="I54" s="498"/>
      <c r="J54" s="498"/>
      <c r="K54" s="627"/>
      <c r="L54" s="628"/>
      <c r="M54" s="628"/>
    </row>
    <row r="55" spans="1:13" hidden="1" x14ac:dyDescent="0.2">
      <c r="A55" s="500" t="s">
        <v>149</v>
      </c>
      <c r="B55" s="501"/>
      <c r="C55" s="486" t="s">
        <v>351</v>
      </c>
      <c r="D55" s="487"/>
      <c r="E55" s="497"/>
      <c r="F55" s="487"/>
      <c r="G55" s="487"/>
      <c r="H55" s="498"/>
      <c r="I55" s="498"/>
      <c r="J55" s="498"/>
      <c r="K55" s="627"/>
      <c r="L55" s="628"/>
      <c r="M55" s="628"/>
    </row>
    <row r="56" spans="1:13" x14ac:dyDescent="0.2">
      <c r="A56" s="508" t="s">
        <v>149</v>
      </c>
      <c r="B56" s="509"/>
      <c r="C56" s="507" t="s">
        <v>352</v>
      </c>
      <c r="D56" s="502"/>
      <c r="E56" s="497">
        <v>1850</v>
      </c>
      <c r="F56" s="487">
        <v>1850</v>
      </c>
      <c r="G56" s="487"/>
      <c r="H56" s="498"/>
      <c r="I56" s="498">
        <v>17000</v>
      </c>
      <c r="J56" s="498">
        <v>17000</v>
      </c>
      <c r="K56" s="627"/>
      <c r="L56" s="628"/>
      <c r="M56" s="628"/>
    </row>
    <row r="57" spans="1:13" x14ac:dyDescent="0.2">
      <c r="A57" s="607">
        <v>42406</v>
      </c>
      <c r="B57" s="509"/>
      <c r="C57" s="507" t="s">
        <v>512</v>
      </c>
      <c r="D57" s="502"/>
      <c r="E57" s="497"/>
      <c r="F57" s="487"/>
      <c r="G57" s="487"/>
      <c r="H57" s="498"/>
      <c r="I57" s="498">
        <v>6500</v>
      </c>
      <c r="J57" s="498">
        <v>6500</v>
      </c>
      <c r="K57" s="627"/>
      <c r="L57" s="628"/>
      <c r="M57" s="628"/>
    </row>
    <row r="58" spans="1:13" x14ac:dyDescent="0.2">
      <c r="A58" s="508" t="s">
        <v>353</v>
      </c>
      <c r="B58" s="509"/>
      <c r="C58" s="507" t="s">
        <v>354</v>
      </c>
      <c r="D58" s="502"/>
      <c r="E58" s="497"/>
      <c r="F58" s="487"/>
      <c r="G58" s="487"/>
      <c r="H58" s="498"/>
      <c r="I58" s="498">
        <v>1200</v>
      </c>
      <c r="J58" s="498">
        <v>1200</v>
      </c>
      <c r="K58" s="627"/>
      <c r="L58" s="628"/>
      <c r="M58" s="628"/>
    </row>
    <row r="59" spans="1:13" x14ac:dyDescent="0.2">
      <c r="A59" s="508" t="s">
        <v>353</v>
      </c>
      <c r="B59" s="509"/>
      <c r="C59" s="507" t="s">
        <v>355</v>
      </c>
      <c r="D59" s="502"/>
      <c r="E59" s="497"/>
      <c r="F59" s="487"/>
      <c r="G59" s="487">
        <v>0</v>
      </c>
      <c r="H59" s="498">
        <v>0</v>
      </c>
      <c r="I59" s="498">
        <v>1000</v>
      </c>
      <c r="J59" s="498">
        <v>0</v>
      </c>
      <c r="K59" s="627"/>
      <c r="L59" s="628"/>
      <c r="M59" s="628"/>
    </row>
    <row r="60" spans="1:13" x14ac:dyDescent="0.2">
      <c r="A60" s="508" t="s">
        <v>306</v>
      </c>
      <c r="B60" s="509"/>
      <c r="C60" s="507" t="s">
        <v>356</v>
      </c>
      <c r="D60" s="487"/>
      <c r="E60" s="487"/>
      <c r="F60" s="487"/>
      <c r="G60" s="487"/>
      <c r="H60" s="498">
        <v>900</v>
      </c>
      <c r="I60" s="498">
        <v>29260</v>
      </c>
      <c r="J60" s="498">
        <v>0</v>
      </c>
      <c r="K60" s="627"/>
      <c r="L60" s="628"/>
      <c r="M60" s="628"/>
    </row>
    <row r="61" spans="1:13" x14ac:dyDescent="0.2">
      <c r="A61" s="607">
        <v>42376</v>
      </c>
      <c r="B61" s="509"/>
      <c r="C61" s="507" t="s">
        <v>548</v>
      </c>
      <c r="D61" s="487"/>
      <c r="E61" s="487"/>
      <c r="F61" s="487"/>
      <c r="G61" s="487"/>
      <c r="H61" s="498"/>
      <c r="I61" s="498"/>
      <c r="J61" s="498"/>
      <c r="K61" s="627">
        <v>3000</v>
      </c>
      <c r="L61" s="628"/>
      <c r="M61" s="628"/>
    </row>
    <row r="62" spans="1:13" x14ac:dyDescent="0.2">
      <c r="A62" s="607">
        <v>42376</v>
      </c>
      <c r="B62" s="509"/>
      <c r="C62" s="507" t="s">
        <v>549</v>
      </c>
      <c r="D62" s="487"/>
      <c r="E62" s="487"/>
      <c r="F62" s="487"/>
      <c r="G62" s="487"/>
      <c r="H62" s="498"/>
      <c r="I62" s="498"/>
      <c r="J62" s="498"/>
      <c r="K62" s="627"/>
      <c r="L62" s="628"/>
      <c r="M62" s="628"/>
    </row>
    <row r="63" spans="1:13" x14ac:dyDescent="0.2">
      <c r="A63" s="508" t="s">
        <v>309</v>
      </c>
      <c r="B63" s="509"/>
      <c r="C63" s="507" t="s">
        <v>357</v>
      </c>
      <c r="D63" s="502"/>
      <c r="E63" s="497"/>
      <c r="F63" s="487"/>
      <c r="G63" s="487"/>
      <c r="H63" s="498">
        <v>1650</v>
      </c>
      <c r="I63" s="498"/>
      <c r="J63" s="498"/>
      <c r="K63" s="627"/>
      <c r="L63" s="628"/>
      <c r="M63" s="628"/>
    </row>
    <row r="64" spans="1:13" x14ac:dyDescent="0.2">
      <c r="A64" s="500" t="s">
        <v>311</v>
      </c>
      <c r="B64" s="501"/>
      <c r="C64" s="486" t="s">
        <v>358</v>
      </c>
      <c r="D64" s="502"/>
      <c r="E64" s="506"/>
      <c r="F64" s="487"/>
      <c r="G64" s="487"/>
      <c r="H64" s="498">
        <v>3000</v>
      </c>
      <c r="I64" s="498">
        <v>13000</v>
      </c>
      <c r="J64" s="498">
        <v>11960</v>
      </c>
      <c r="K64" s="627"/>
      <c r="L64" s="628"/>
      <c r="M64" s="628"/>
    </row>
    <row r="65" spans="1:13" x14ac:dyDescent="0.2">
      <c r="A65" s="508" t="s">
        <v>311</v>
      </c>
      <c r="B65" s="509"/>
      <c r="C65" s="507" t="s">
        <v>550</v>
      </c>
      <c r="D65" s="487"/>
      <c r="E65" s="487"/>
      <c r="F65" s="487"/>
      <c r="G65" s="487">
        <v>0</v>
      </c>
      <c r="H65" s="498">
        <v>2380</v>
      </c>
      <c r="I65" s="498"/>
      <c r="J65" s="498"/>
      <c r="K65" s="627"/>
      <c r="L65" s="628"/>
      <c r="M65" s="628"/>
    </row>
    <row r="66" spans="1:13" ht="24" x14ac:dyDescent="0.2">
      <c r="A66" s="508" t="s">
        <v>311</v>
      </c>
      <c r="B66" s="509"/>
      <c r="C66" s="507" t="s">
        <v>359</v>
      </c>
      <c r="D66" s="487"/>
      <c r="E66" s="487"/>
      <c r="F66" s="487"/>
      <c r="G66" s="487"/>
      <c r="H66" s="498">
        <v>0</v>
      </c>
      <c r="I66" s="498">
        <v>23000</v>
      </c>
      <c r="J66" s="498">
        <v>23000</v>
      </c>
      <c r="K66" s="627"/>
      <c r="L66" s="628"/>
      <c r="M66" s="628"/>
    </row>
    <row r="67" spans="1:13" hidden="1" x14ac:dyDescent="0.2">
      <c r="A67" s="508"/>
      <c r="B67" s="509"/>
      <c r="C67" s="507" t="s">
        <v>356</v>
      </c>
      <c r="D67" s="487"/>
      <c r="E67" s="487"/>
      <c r="F67" s="487"/>
      <c r="G67" s="487"/>
      <c r="H67" s="498"/>
      <c r="I67" s="498"/>
      <c r="J67" s="498"/>
      <c r="K67" s="627"/>
      <c r="L67" s="628"/>
      <c r="M67" s="628"/>
    </row>
    <row r="68" spans="1:13" x14ac:dyDescent="0.2">
      <c r="A68" s="607">
        <v>42590</v>
      </c>
      <c r="B68" s="509"/>
      <c r="C68" s="507" t="s">
        <v>633</v>
      </c>
      <c r="D68" s="487"/>
      <c r="E68" s="487"/>
      <c r="F68" s="487"/>
      <c r="G68" s="487"/>
      <c r="H68" s="498"/>
      <c r="I68" s="498"/>
      <c r="J68" s="498"/>
      <c r="K68" s="627">
        <v>26000</v>
      </c>
      <c r="L68" s="628"/>
      <c r="M68" s="628"/>
    </row>
    <row r="69" spans="1:13" x14ac:dyDescent="0.2">
      <c r="A69" s="484" t="s">
        <v>298</v>
      </c>
      <c r="B69" s="485"/>
      <c r="C69" s="486" t="s">
        <v>339</v>
      </c>
      <c r="D69" s="487"/>
      <c r="E69" s="497"/>
      <c r="F69" s="487"/>
      <c r="G69" s="487"/>
      <c r="H69" s="498">
        <v>2400</v>
      </c>
      <c r="I69" s="498"/>
      <c r="J69" s="498"/>
      <c r="K69" s="627"/>
      <c r="L69" s="628"/>
      <c r="M69" s="628"/>
    </row>
    <row r="70" spans="1:13" x14ac:dyDescent="0.2">
      <c r="A70" s="484" t="s">
        <v>298</v>
      </c>
      <c r="B70" s="485"/>
      <c r="C70" s="486" t="s">
        <v>340</v>
      </c>
      <c r="D70" s="487"/>
      <c r="E70" s="497"/>
      <c r="F70" s="487"/>
      <c r="G70" s="487"/>
      <c r="H70" s="498">
        <v>4500</v>
      </c>
      <c r="I70" s="498"/>
      <c r="J70" s="498"/>
      <c r="K70" s="627"/>
      <c r="L70" s="628"/>
      <c r="M70" s="628"/>
    </row>
    <row r="71" spans="1:13" x14ac:dyDescent="0.2">
      <c r="A71" s="484" t="s">
        <v>298</v>
      </c>
      <c r="B71" s="485"/>
      <c r="C71" s="486" t="s">
        <v>341</v>
      </c>
      <c r="D71" s="487"/>
      <c r="E71" s="497"/>
      <c r="F71" s="487"/>
      <c r="G71" s="487"/>
      <c r="H71" s="498">
        <v>3000</v>
      </c>
      <c r="I71" s="498"/>
      <c r="J71" s="498"/>
      <c r="K71" s="627"/>
      <c r="L71" s="628"/>
      <c r="M71" s="628"/>
    </row>
    <row r="72" spans="1:13" x14ac:dyDescent="0.2">
      <c r="A72" s="484" t="s">
        <v>298</v>
      </c>
      <c r="B72" s="485"/>
      <c r="C72" s="486" t="s">
        <v>342</v>
      </c>
      <c r="D72" s="487"/>
      <c r="E72" s="497"/>
      <c r="F72" s="487"/>
      <c r="G72" s="487"/>
      <c r="H72" s="498">
        <v>0</v>
      </c>
      <c r="I72" s="498">
        <v>2000</v>
      </c>
      <c r="J72" s="498">
        <v>0</v>
      </c>
      <c r="K72" s="627">
        <v>5000</v>
      </c>
      <c r="L72" s="628"/>
      <c r="M72" s="628"/>
    </row>
    <row r="73" spans="1:13" x14ac:dyDescent="0.2">
      <c r="A73" s="484" t="s">
        <v>298</v>
      </c>
      <c r="B73" s="485"/>
      <c r="C73" s="486" t="s">
        <v>343</v>
      </c>
      <c r="D73" s="487"/>
      <c r="E73" s="497"/>
      <c r="F73" s="487"/>
      <c r="G73" s="487"/>
      <c r="H73" s="498">
        <v>0</v>
      </c>
      <c r="I73" s="498">
        <v>2000</v>
      </c>
      <c r="J73" s="498">
        <v>0</v>
      </c>
      <c r="K73" s="627">
        <v>5000</v>
      </c>
      <c r="L73" s="628"/>
      <c r="M73" s="628"/>
    </row>
    <row r="74" spans="1:13" x14ac:dyDescent="0.2">
      <c r="A74" s="500" t="s">
        <v>312</v>
      </c>
      <c r="B74" s="501"/>
      <c r="C74" s="486" t="s">
        <v>346</v>
      </c>
      <c r="D74" s="502"/>
      <c r="E74" s="497">
        <v>480</v>
      </c>
      <c r="F74" s="487">
        <v>480</v>
      </c>
      <c r="G74" s="487"/>
      <c r="H74" s="498">
        <v>1734</v>
      </c>
      <c r="I74" s="498">
        <v>22000</v>
      </c>
      <c r="J74" s="498">
        <v>12268</v>
      </c>
      <c r="K74" s="627">
        <v>15000</v>
      </c>
      <c r="L74" s="628"/>
      <c r="M74" s="628"/>
    </row>
    <row r="75" spans="1:13" x14ac:dyDescent="0.2">
      <c r="A75" s="500" t="s">
        <v>312</v>
      </c>
      <c r="B75" s="501"/>
      <c r="C75" s="486" t="s">
        <v>347</v>
      </c>
      <c r="D75" s="502"/>
      <c r="E75" s="497"/>
      <c r="F75" s="487"/>
      <c r="G75" s="487"/>
      <c r="H75" s="498">
        <v>0</v>
      </c>
      <c r="I75" s="498">
        <v>24000</v>
      </c>
      <c r="J75" s="498">
        <v>0</v>
      </c>
      <c r="K75" s="627">
        <v>26000</v>
      </c>
      <c r="L75" s="628"/>
      <c r="M75" s="628"/>
    </row>
    <row r="76" spans="1:13" x14ac:dyDescent="0.2">
      <c r="A76" s="500" t="s">
        <v>312</v>
      </c>
      <c r="B76" s="501"/>
      <c r="C76" s="486" t="s">
        <v>348</v>
      </c>
      <c r="D76" s="502"/>
      <c r="E76" s="497"/>
      <c r="F76" s="487"/>
      <c r="G76" s="487"/>
      <c r="H76" s="498">
        <v>0</v>
      </c>
      <c r="I76" s="498">
        <v>5000</v>
      </c>
      <c r="J76" s="498">
        <v>1152</v>
      </c>
      <c r="K76" s="627">
        <v>26000</v>
      </c>
      <c r="L76" s="628"/>
      <c r="M76" s="628"/>
    </row>
    <row r="77" spans="1:13" x14ac:dyDescent="0.2">
      <c r="A77" s="500" t="s">
        <v>312</v>
      </c>
      <c r="B77" s="501"/>
      <c r="C77" s="486" t="s">
        <v>519</v>
      </c>
      <c r="D77" s="502"/>
      <c r="E77" s="487">
        <v>1500</v>
      </c>
      <c r="F77" s="487">
        <v>1500</v>
      </c>
      <c r="G77" s="487"/>
      <c r="H77" s="498"/>
      <c r="I77" s="498">
        <v>24000</v>
      </c>
      <c r="J77" s="498">
        <v>24000</v>
      </c>
      <c r="K77" s="627"/>
      <c r="L77" s="628"/>
      <c r="M77" s="628"/>
    </row>
    <row r="78" spans="1:13" hidden="1" x14ac:dyDescent="0.2">
      <c r="A78" s="500" t="s">
        <v>312</v>
      </c>
      <c r="B78" s="501"/>
      <c r="C78" s="486" t="s">
        <v>360</v>
      </c>
      <c r="D78" s="487"/>
      <c r="E78" s="487"/>
      <c r="F78" s="487"/>
      <c r="G78" s="487"/>
      <c r="H78" s="498"/>
      <c r="I78" s="498"/>
      <c r="J78" s="498"/>
      <c r="K78" s="627"/>
      <c r="L78" s="628"/>
      <c r="M78" s="628"/>
    </row>
    <row r="79" spans="1:13" x14ac:dyDescent="0.2">
      <c r="A79" s="500" t="s">
        <v>312</v>
      </c>
      <c r="B79" s="501"/>
      <c r="C79" s="486" t="s">
        <v>361</v>
      </c>
      <c r="D79" s="487"/>
      <c r="E79" s="487"/>
      <c r="F79" s="487"/>
      <c r="G79" s="487"/>
      <c r="H79" s="498">
        <v>770</v>
      </c>
      <c r="I79" s="498"/>
      <c r="J79" s="498"/>
      <c r="K79" s="627"/>
      <c r="L79" s="628"/>
      <c r="M79" s="628"/>
    </row>
    <row r="80" spans="1:13" x14ac:dyDescent="0.2">
      <c r="A80" s="500" t="s">
        <v>312</v>
      </c>
      <c r="B80" s="501"/>
      <c r="C80" s="486" t="s">
        <v>362</v>
      </c>
      <c r="D80" s="487"/>
      <c r="E80" s="487">
        <v>2000</v>
      </c>
      <c r="F80" s="487">
        <v>2000</v>
      </c>
      <c r="G80" s="487">
        <v>1758</v>
      </c>
      <c r="H80" s="498"/>
      <c r="I80" s="498">
        <v>9730</v>
      </c>
      <c r="J80" s="498">
        <v>9730</v>
      </c>
      <c r="K80" s="627">
        <v>7000</v>
      </c>
      <c r="L80" s="628">
        <v>2000</v>
      </c>
      <c r="M80" s="628">
        <v>2000</v>
      </c>
    </row>
    <row r="81" spans="1:13" x14ac:dyDescent="0.2">
      <c r="A81" s="500" t="s">
        <v>312</v>
      </c>
      <c r="B81" s="501"/>
      <c r="C81" s="486" t="s">
        <v>363</v>
      </c>
      <c r="D81" s="487"/>
      <c r="E81" s="487"/>
      <c r="F81" s="487"/>
      <c r="G81" s="487"/>
      <c r="H81" s="498"/>
      <c r="I81" s="498">
        <v>9200</v>
      </c>
      <c r="J81" s="498">
        <v>4000</v>
      </c>
      <c r="K81" s="627"/>
      <c r="L81" s="628"/>
      <c r="M81" s="628"/>
    </row>
    <row r="82" spans="1:13" x14ac:dyDescent="0.2">
      <c r="A82" s="500" t="s">
        <v>312</v>
      </c>
      <c r="B82" s="501"/>
      <c r="C82" s="486" t="s">
        <v>364</v>
      </c>
      <c r="D82" s="487"/>
      <c r="E82" s="487"/>
      <c r="F82" s="487"/>
      <c r="G82" s="487"/>
      <c r="H82" s="498"/>
      <c r="I82" s="498">
        <v>2500</v>
      </c>
      <c r="J82" s="498">
        <v>0</v>
      </c>
      <c r="K82" s="627"/>
      <c r="L82" s="628"/>
      <c r="M82" s="628"/>
    </row>
    <row r="83" spans="1:13" x14ac:dyDescent="0.2">
      <c r="A83" s="500" t="s">
        <v>312</v>
      </c>
      <c r="B83" s="501"/>
      <c r="C83" s="486" t="s">
        <v>527</v>
      </c>
      <c r="D83" s="487"/>
      <c r="E83" s="487"/>
      <c r="F83" s="487"/>
      <c r="G83" s="487"/>
      <c r="H83" s="498">
        <v>950</v>
      </c>
      <c r="I83" s="498"/>
      <c r="J83" s="498"/>
      <c r="K83" s="627"/>
      <c r="L83" s="628"/>
      <c r="M83" s="628"/>
    </row>
    <row r="84" spans="1:13" x14ac:dyDescent="0.2">
      <c r="A84" s="500" t="s">
        <v>312</v>
      </c>
      <c r="B84" s="501"/>
      <c r="C84" s="486" t="s">
        <v>365</v>
      </c>
      <c r="D84" s="487"/>
      <c r="E84" s="487"/>
      <c r="F84" s="487"/>
      <c r="G84" s="487"/>
      <c r="H84" s="498">
        <v>1100</v>
      </c>
      <c r="I84" s="498"/>
      <c r="J84" s="498"/>
      <c r="K84" s="627"/>
      <c r="L84" s="628"/>
      <c r="M84" s="628"/>
    </row>
    <row r="85" spans="1:13" x14ac:dyDescent="0.2">
      <c r="A85" s="510">
        <v>42409</v>
      </c>
      <c r="B85" s="501"/>
      <c r="C85" s="486" t="s">
        <v>509</v>
      </c>
      <c r="D85" s="487"/>
      <c r="E85" s="487"/>
      <c r="F85" s="487"/>
      <c r="G85" s="487"/>
      <c r="H85" s="498"/>
      <c r="I85" s="498">
        <v>3850</v>
      </c>
      <c r="J85" s="498">
        <v>0</v>
      </c>
      <c r="K85" s="627"/>
      <c r="L85" s="628"/>
      <c r="M85" s="628"/>
    </row>
    <row r="86" spans="1:13" x14ac:dyDescent="0.2">
      <c r="A86" s="510">
        <v>42409</v>
      </c>
      <c r="B86" s="501"/>
      <c r="C86" s="486" t="s">
        <v>510</v>
      </c>
      <c r="D86" s="487"/>
      <c r="E86" s="487"/>
      <c r="F86" s="487"/>
      <c r="G86" s="487"/>
      <c r="H86" s="498"/>
      <c r="I86" s="498">
        <v>5900</v>
      </c>
      <c r="J86" s="498">
        <v>0</v>
      </c>
      <c r="K86" s="627">
        <v>5900</v>
      </c>
      <c r="L86" s="628"/>
      <c r="M86" s="628"/>
    </row>
    <row r="87" spans="1:13" x14ac:dyDescent="0.2">
      <c r="A87" s="510">
        <v>42409</v>
      </c>
      <c r="B87" s="501"/>
      <c r="C87" s="486" t="s">
        <v>520</v>
      </c>
      <c r="D87" s="487"/>
      <c r="E87" s="487"/>
      <c r="F87" s="487"/>
      <c r="G87" s="487"/>
      <c r="H87" s="498"/>
      <c r="I87" s="498">
        <v>13000</v>
      </c>
      <c r="J87" s="498">
        <v>13000</v>
      </c>
      <c r="K87" s="627"/>
      <c r="L87" s="628"/>
      <c r="M87" s="628"/>
    </row>
    <row r="88" spans="1:13" x14ac:dyDescent="0.2">
      <c r="A88" s="500" t="s">
        <v>366</v>
      </c>
      <c r="B88" s="501"/>
      <c r="C88" s="486" t="s">
        <v>367</v>
      </c>
      <c r="D88" s="502"/>
      <c r="E88" s="487"/>
      <c r="F88" s="487"/>
      <c r="G88" s="487"/>
      <c r="H88" s="498"/>
      <c r="I88" s="498">
        <v>25000</v>
      </c>
      <c r="J88" s="498">
        <v>0</v>
      </c>
      <c r="K88" s="627">
        <v>25000</v>
      </c>
      <c r="L88" s="628">
        <v>25000</v>
      </c>
      <c r="M88" s="628">
        <v>25000</v>
      </c>
    </row>
    <row r="89" spans="1:13" x14ac:dyDescent="0.2">
      <c r="A89" s="500" t="s">
        <v>366</v>
      </c>
      <c r="B89" s="501"/>
      <c r="C89" s="486" t="s">
        <v>368</v>
      </c>
      <c r="D89" s="502"/>
      <c r="E89" s="487"/>
      <c r="F89" s="487"/>
      <c r="G89" s="487">
        <v>1500</v>
      </c>
      <c r="H89" s="498">
        <v>600</v>
      </c>
      <c r="I89" s="498"/>
      <c r="J89" s="498"/>
      <c r="K89" s="627"/>
      <c r="L89" s="628"/>
      <c r="M89" s="628"/>
    </row>
    <row r="90" spans="1:13" x14ac:dyDescent="0.2">
      <c r="A90" s="500" t="s">
        <v>366</v>
      </c>
      <c r="B90" s="501"/>
      <c r="C90" s="486" t="s">
        <v>551</v>
      </c>
      <c r="D90" s="502"/>
      <c r="E90" s="487">
        <v>0</v>
      </c>
      <c r="F90" s="487">
        <v>0</v>
      </c>
      <c r="G90" s="487"/>
      <c r="H90" s="498"/>
      <c r="I90" s="498"/>
      <c r="J90" s="498"/>
      <c r="K90" s="627">
        <v>7000</v>
      </c>
      <c r="L90" s="628"/>
      <c r="M90" s="628"/>
    </row>
    <row r="91" spans="1:13" x14ac:dyDescent="0.2">
      <c r="A91" s="500" t="s">
        <v>315</v>
      </c>
      <c r="B91" s="501"/>
      <c r="C91" s="486" t="s">
        <v>369</v>
      </c>
      <c r="D91" s="502"/>
      <c r="E91" s="487">
        <v>0</v>
      </c>
      <c r="F91" s="487">
        <v>0</v>
      </c>
      <c r="G91" s="487">
        <v>0</v>
      </c>
      <c r="H91" s="498"/>
      <c r="I91" s="498">
        <v>15000</v>
      </c>
      <c r="J91" s="498">
        <v>11360</v>
      </c>
      <c r="K91" s="627"/>
      <c r="L91" s="628"/>
      <c r="M91" s="628"/>
    </row>
    <row r="92" spans="1:13" x14ac:dyDescent="0.2">
      <c r="A92" s="500" t="s">
        <v>370</v>
      </c>
      <c r="B92" s="501"/>
      <c r="C92" s="486" t="s">
        <v>371</v>
      </c>
      <c r="D92" s="487"/>
      <c r="E92" s="487"/>
      <c r="F92" s="487"/>
      <c r="G92" s="487"/>
      <c r="H92" s="498"/>
      <c r="I92" s="498">
        <v>2000</v>
      </c>
      <c r="J92" s="498">
        <v>960</v>
      </c>
      <c r="K92" s="627"/>
      <c r="L92" s="628"/>
      <c r="M92" s="628"/>
    </row>
    <row r="93" spans="1:13" x14ac:dyDescent="0.2">
      <c r="A93" s="510" t="s">
        <v>372</v>
      </c>
      <c r="B93" s="501"/>
      <c r="C93" s="486"/>
      <c r="D93" s="487"/>
      <c r="E93" s="487">
        <v>7000</v>
      </c>
      <c r="F93" s="487">
        <v>7000</v>
      </c>
      <c r="G93" s="487"/>
      <c r="H93" s="498"/>
      <c r="I93" s="498"/>
      <c r="J93" s="498"/>
      <c r="K93" s="627"/>
      <c r="L93" s="628"/>
      <c r="M93" s="628"/>
    </row>
    <row r="94" spans="1:13" x14ac:dyDescent="0.2">
      <c r="A94" s="510" t="s">
        <v>373</v>
      </c>
      <c r="B94" s="501"/>
      <c r="C94" s="486" t="s">
        <v>374</v>
      </c>
      <c r="D94" s="487"/>
      <c r="E94" s="487"/>
      <c r="F94" s="487"/>
      <c r="G94" s="487"/>
      <c r="H94" s="498"/>
      <c r="I94" s="498">
        <v>10000</v>
      </c>
      <c r="J94" s="498">
        <v>7500</v>
      </c>
      <c r="K94" s="627"/>
      <c r="L94" s="628"/>
      <c r="M94" s="628"/>
    </row>
    <row r="95" spans="1:13" x14ac:dyDescent="0.2">
      <c r="A95" s="500" t="s">
        <v>375</v>
      </c>
      <c r="B95" s="501"/>
      <c r="C95" s="486" t="s">
        <v>376</v>
      </c>
      <c r="D95" s="487"/>
      <c r="E95" s="487">
        <v>5105</v>
      </c>
      <c r="F95" s="487">
        <v>5105</v>
      </c>
      <c r="G95" s="487"/>
      <c r="H95" s="498">
        <v>4998</v>
      </c>
      <c r="I95" s="498"/>
      <c r="J95" s="498"/>
      <c r="K95" s="627"/>
      <c r="L95" s="628"/>
      <c r="M95" s="628"/>
    </row>
    <row r="96" spans="1:13" x14ac:dyDescent="0.2">
      <c r="A96" s="500" t="s">
        <v>375</v>
      </c>
      <c r="B96" s="501"/>
      <c r="C96" s="486" t="s">
        <v>377</v>
      </c>
      <c r="D96" s="487"/>
      <c r="E96" s="487"/>
      <c r="F96" s="487"/>
      <c r="G96" s="487">
        <v>13</v>
      </c>
      <c r="H96" s="498">
        <v>1440</v>
      </c>
      <c r="I96" s="498"/>
      <c r="J96" s="498"/>
      <c r="K96" s="627"/>
      <c r="L96" s="628"/>
      <c r="M96" s="628"/>
    </row>
    <row r="97" spans="1:13" x14ac:dyDescent="0.2">
      <c r="A97" s="500" t="s">
        <v>378</v>
      </c>
      <c r="B97" s="501"/>
      <c r="C97" s="486" t="s">
        <v>379</v>
      </c>
      <c r="D97" s="487"/>
      <c r="E97" s="487"/>
      <c r="F97" s="487"/>
      <c r="G97" s="487">
        <v>0</v>
      </c>
      <c r="H97" s="498">
        <v>19980</v>
      </c>
      <c r="I97" s="498"/>
      <c r="J97" s="498"/>
      <c r="K97" s="627"/>
      <c r="L97" s="628"/>
      <c r="M97" s="628"/>
    </row>
    <row r="98" spans="1:13" x14ac:dyDescent="0.2">
      <c r="A98" s="500" t="s">
        <v>321</v>
      </c>
      <c r="B98" s="501"/>
      <c r="C98" s="486" t="s">
        <v>380</v>
      </c>
      <c r="D98" s="487"/>
      <c r="E98" s="487"/>
      <c r="F98" s="487"/>
      <c r="G98" s="487">
        <v>585</v>
      </c>
      <c r="H98" s="498"/>
      <c r="I98" s="498"/>
      <c r="J98" s="498"/>
      <c r="K98" s="627"/>
      <c r="L98" s="628"/>
      <c r="M98" s="628"/>
    </row>
    <row r="99" spans="1:13" x14ac:dyDescent="0.2">
      <c r="A99" s="500" t="s">
        <v>319</v>
      </c>
      <c r="B99" s="501"/>
      <c r="C99" s="486" t="s">
        <v>381</v>
      </c>
      <c r="D99" s="502"/>
      <c r="E99" s="487"/>
      <c r="F99" s="487"/>
      <c r="G99" s="487"/>
      <c r="H99" s="498">
        <v>3480</v>
      </c>
      <c r="I99" s="498"/>
      <c r="J99" s="498"/>
      <c r="K99" s="627"/>
      <c r="L99" s="628"/>
      <c r="M99" s="628"/>
    </row>
    <row r="100" spans="1:13" x14ac:dyDescent="0.2">
      <c r="A100" s="510">
        <v>42383</v>
      </c>
      <c r="B100" s="501"/>
      <c r="C100" s="486" t="s">
        <v>383</v>
      </c>
      <c r="D100" s="502"/>
      <c r="E100" s="487">
        <v>4000</v>
      </c>
      <c r="F100" s="487">
        <v>4000</v>
      </c>
      <c r="G100" s="487">
        <v>450</v>
      </c>
      <c r="H100" s="498"/>
      <c r="I100" s="498"/>
      <c r="J100" s="498"/>
      <c r="K100" s="627"/>
      <c r="L100" s="628"/>
      <c r="M100" s="628"/>
    </row>
    <row r="101" spans="1:13" x14ac:dyDescent="0.2">
      <c r="A101" s="510">
        <v>42383</v>
      </c>
      <c r="B101" s="501"/>
      <c r="C101" s="486" t="s">
        <v>384</v>
      </c>
      <c r="D101" s="502"/>
      <c r="E101" s="487"/>
      <c r="F101" s="487"/>
      <c r="G101" s="487"/>
      <c r="H101" s="498">
        <v>0</v>
      </c>
      <c r="I101" s="498">
        <v>5000</v>
      </c>
      <c r="J101" s="498">
        <v>3220</v>
      </c>
      <c r="K101" s="627"/>
      <c r="L101" s="628"/>
      <c r="M101" s="628"/>
    </row>
    <row r="102" spans="1:13" x14ac:dyDescent="0.2">
      <c r="A102" s="510">
        <v>42383</v>
      </c>
      <c r="B102" s="501"/>
      <c r="C102" s="486" t="s">
        <v>385</v>
      </c>
      <c r="D102" s="502"/>
      <c r="E102" s="487"/>
      <c r="F102" s="487"/>
      <c r="G102" s="487"/>
      <c r="H102" s="498"/>
      <c r="I102" s="498">
        <v>10000</v>
      </c>
      <c r="J102" s="498">
        <v>10000</v>
      </c>
      <c r="K102" s="627"/>
      <c r="L102" s="628"/>
      <c r="M102" s="628"/>
    </row>
    <row r="103" spans="1:13" x14ac:dyDescent="0.2">
      <c r="A103" s="510">
        <v>42383</v>
      </c>
      <c r="B103" s="501"/>
      <c r="C103" s="486" t="s">
        <v>511</v>
      </c>
      <c r="D103" s="502"/>
      <c r="E103" s="487"/>
      <c r="F103" s="487"/>
      <c r="G103" s="487"/>
      <c r="H103" s="498"/>
      <c r="I103" s="498">
        <v>8000</v>
      </c>
      <c r="J103" s="498">
        <v>7500</v>
      </c>
      <c r="K103" s="627">
        <v>3500</v>
      </c>
      <c r="L103" s="628"/>
      <c r="M103" s="628"/>
    </row>
    <row r="104" spans="1:13" x14ac:dyDescent="0.2">
      <c r="A104" s="511"/>
      <c r="B104" s="492"/>
      <c r="C104" s="493" t="s">
        <v>386</v>
      </c>
      <c r="D104" s="494"/>
      <c r="E104" s="495">
        <f>SUM(E33:E100)</f>
        <v>30750</v>
      </c>
      <c r="F104" s="495">
        <f>SUM(F34:F100)</f>
        <v>30675</v>
      </c>
      <c r="G104" s="495">
        <f>SUM(G33:G100)</f>
        <v>7280</v>
      </c>
      <c r="H104" s="496">
        <f>SUM(H33:H101)</f>
        <v>61906</v>
      </c>
      <c r="I104" s="496">
        <f>SUM(I33:I103)</f>
        <v>332840</v>
      </c>
      <c r="J104" s="496">
        <f>SUM(J33:J103)</f>
        <v>182250</v>
      </c>
      <c r="K104" s="626">
        <f>SUM(K33:K103)</f>
        <v>182600</v>
      </c>
      <c r="L104" s="629">
        <f>SUM(L33:L103)</f>
        <v>27000</v>
      </c>
      <c r="M104" s="629">
        <f>SUM(M33:M103)</f>
        <v>27000</v>
      </c>
    </row>
    <row r="105" spans="1:13" x14ac:dyDescent="0.2">
      <c r="A105" s="500" t="s">
        <v>331</v>
      </c>
      <c r="B105" s="501">
        <v>717</v>
      </c>
      <c r="C105" s="486" t="s">
        <v>552</v>
      </c>
      <c r="D105" s="502"/>
      <c r="E105" s="487">
        <v>149445</v>
      </c>
      <c r="F105" s="487">
        <v>149241</v>
      </c>
      <c r="G105" s="487"/>
      <c r="H105" s="504"/>
      <c r="I105" s="504"/>
      <c r="J105" s="504"/>
      <c r="K105" s="627">
        <v>5000</v>
      </c>
      <c r="L105" s="628"/>
      <c r="M105" s="628"/>
    </row>
    <row r="106" spans="1:13" hidden="1" x14ac:dyDescent="0.2">
      <c r="A106" s="500" t="s">
        <v>331</v>
      </c>
      <c r="B106" s="501"/>
      <c r="C106" s="486" t="s">
        <v>387</v>
      </c>
      <c r="D106" s="487"/>
      <c r="E106" s="487">
        <v>0</v>
      </c>
      <c r="F106" s="487">
        <v>0</v>
      </c>
      <c r="G106" s="487"/>
      <c r="H106" s="498"/>
      <c r="I106" s="498"/>
      <c r="J106" s="498"/>
      <c r="K106" s="627"/>
      <c r="L106" s="628"/>
      <c r="M106" s="628"/>
    </row>
    <row r="107" spans="1:13" x14ac:dyDescent="0.2">
      <c r="A107" s="500" t="s">
        <v>331</v>
      </c>
      <c r="B107" s="501"/>
      <c r="C107" s="486" t="s">
        <v>388</v>
      </c>
      <c r="D107" s="487"/>
      <c r="E107" s="487"/>
      <c r="F107" s="487"/>
      <c r="G107" s="487">
        <v>255</v>
      </c>
      <c r="H107" s="498">
        <v>0</v>
      </c>
      <c r="I107" s="498">
        <v>35000</v>
      </c>
      <c r="J107" s="498">
        <v>0</v>
      </c>
      <c r="K107" s="627">
        <v>35000</v>
      </c>
      <c r="L107" s="628">
        <v>35000</v>
      </c>
      <c r="M107" s="628">
        <v>35000</v>
      </c>
    </row>
    <row r="108" spans="1:13" x14ac:dyDescent="0.2">
      <c r="A108" s="500" t="s">
        <v>302</v>
      </c>
      <c r="B108" s="501"/>
      <c r="C108" s="486" t="s">
        <v>389</v>
      </c>
      <c r="D108" s="487"/>
      <c r="E108" s="487"/>
      <c r="F108" s="487"/>
      <c r="G108" s="487"/>
      <c r="H108" s="498">
        <v>0</v>
      </c>
      <c r="I108" s="498">
        <v>19020</v>
      </c>
      <c r="J108" s="498">
        <v>10000</v>
      </c>
      <c r="K108" s="627"/>
      <c r="L108" s="628"/>
      <c r="M108" s="628"/>
    </row>
    <row r="109" spans="1:13" x14ac:dyDescent="0.2">
      <c r="A109" s="500" t="s">
        <v>333</v>
      </c>
      <c r="B109" s="501"/>
      <c r="C109" s="486" t="s">
        <v>528</v>
      </c>
      <c r="D109" s="502"/>
      <c r="E109" s="487">
        <v>540</v>
      </c>
      <c r="F109" s="487">
        <v>540</v>
      </c>
      <c r="G109" s="487">
        <v>0</v>
      </c>
      <c r="H109" s="498">
        <v>952</v>
      </c>
      <c r="I109" s="498"/>
      <c r="J109" s="498"/>
      <c r="K109" s="627"/>
      <c r="L109" s="628"/>
      <c r="M109" s="628"/>
    </row>
    <row r="110" spans="1:13" x14ac:dyDescent="0.2">
      <c r="A110" s="500" t="s">
        <v>333</v>
      </c>
      <c r="B110" s="501"/>
      <c r="C110" s="486" t="s">
        <v>390</v>
      </c>
      <c r="D110" s="502"/>
      <c r="E110" s="502"/>
      <c r="F110" s="487"/>
      <c r="G110" s="487">
        <v>20</v>
      </c>
      <c r="H110" s="498">
        <v>0</v>
      </c>
      <c r="I110" s="498"/>
      <c r="J110" s="498"/>
      <c r="K110" s="627"/>
      <c r="L110" s="628"/>
      <c r="M110" s="628"/>
    </row>
    <row r="111" spans="1:13" x14ac:dyDescent="0.2">
      <c r="A111" s="500" t="s">
        <v>333</v>
      </c>
      <c r="B111" s="501"/>
      <c r="C111" s="486" t="s">
        <v>391</v>
      </c>
      <c r="D111" s="502"/>
      <c r="E111" s="502"/>
      <c r="F111" s="487"/>
      <c r="G111" s="487">
        <v>0</v>
      </c>
      <c r="H111" s="498">
        <v>0</v>
      </c>
      <c r="I111" s="498"/>
      <c r="J111" s="498"/>
      <c r="K111" s="627"/>
      <c r="L111" s="628"/>
      <c r="M111" s="628"/>
    </row>
    <row r="112" spans="1:13" x14ac:dyDescent="0.2">
      <c r="A112" s="500" t="s">
        <v>333</v>
      </c>
      <c r="B112" s="501"/>
      <c r="C112" s="486" t="s">
        <v>392</v>
      </c>
      <c r="D112" s="502"/>
      <c r="E112" s="502"/>
      <c r="F112" s="487"/>
      <c r="G112" s="487">
        <v>1780</v>
      </c>
      <c r="H112" s="498"/>
      <c r="I112" s="498"/>
      <c r="J112" s="498"/>
      <c r="K112" s="627"/>
      <c r="L112" s="628"/>
      <c r="M112" s="628"/>
    </row>
    <row r="113" spans="1:13" x14ac:dyDescent="0.2">
      <c r="A113" s="500" t="s">
        <v>333</v>
      </c>
      <c r="B113" s="501"/>
      <c r="C113" s="486" t="s">
        <v>522</v>
      </c>
      <c r="D113" s="502"/>
      <c r="E113" s="502"/>
      <c r="F113" s="487"/>
      <c r="G113" s="487"/>
      <c r="H113" s="498"/>
      <c r="I113" s="498">
        <v>12000</v>
      </c>
      <c r="J113" s="498">
        <v>7123</v>
      </c>
      <c r="K113" s="627"/>
      <c r="L113" s="628"/>
      <c r="M113" s="628"/>
    </row>
    <row r="114" spans="1:13" x14ac:dyDescent="0.2">
      <c r="A114" s="500" t="s">
        <v>333</v>
      </c>
      <c r="B114" s="501"/>
      <c r="C114" s="486" t="s">
        <v>393</v>
      </c>
      <c r="D114" s="502"/>
      <c r="E114" s="502"/>
      <c r="F114" s="487"/>
      <c r="G114" s="487">
        <v>585</v>
      </c>
      <c r="H114" s="498"/>
      <c r="I114" s="498"/>
      <c r="J114" s="498"/>
      <c r="K114" s="627"/>
      <c r="L114" s="628"/>
      <c r="M114" s="628"/>
    </row>
    <row r="115" spans="1:13" x14ac:dyDescent="0.2">
      <c r="A115" s="500" t="s">
        <v>333</v>
      </c>
      <c r="B115" s="501"/>
      <c r="C115" s="486" t="s">
        <v>394</v>
      </c>
      <c r="D115" s="502"/>
      <c r="E115" s="487">
        <v>620000</v>
      </c>
      <c r="F115" s="487">
        <v>620000</v>
      </c>
      <c r="G115" s="487">
        <v>675</v>
      </c>
      <c r="H115" s="498"/>
      <c r="I115" s="498"/>
      <c r="J115" s="498"/>
      <c r="K115" s="627"/>
      <c r="L115" s="628"/>
      <c r="M115" s="628"/>
    </row>
    <row r="116" spans="1:13" x14ac:dyDescent="0.2">
      <c r="A116" s="500" t="s">
        <v>333</v>
      </c>
      <c r="B116" s="501"/>
      <c r="C116" s="486" t="s">
        <v>395</v>
      </c>
      <c r="D116" s="487"/>
      <c r="E116" s="487"/>
      <c r="F116" s="487"/>
      <c r="G116" s="487">
        <v>4200</v>
      </c>
      <c r="H116" s="498">
        <v>5949</v>
      </c>
      <c r="I116" s="498"/>
      <c r="J116" s="498"/>
      <c r="K116" s="627"/>
      <c r="L116" s="628"/>
      <c r="M116" s="628"/>
    </row>
    <row r="117" spans="1:13" x14ac:dyDescent="0.2">
      <c r="A117" s="500" t="s">
        <v>333</v>
      </c>
      <c r="B117" s="501"/>
      <c r="C117" s="486" t="s">
        <v>396</v>
      </c>
      <c r="D117" s="487"/>
      <c r="E117" s="487">
        <v>0</v>
      </c>
      <c r="F117" s="487"/>
      <c r="G117" s="487">
        <v>0</v>
      </c>
      <c r="H117" s="498">
        <v>0</v>
      </c>
      <c r="I117" s="498">
        <v>5000</v>
      </c>
      <c r="J117" s="498">
        <v>0</v>
      </c>
      <c r="K117" s="627">
        <v>200000</v>
      </c>
      <c r="L117" s="628">
        <v>250000</v>
      </c>
      <c r="M117" s="628">
        <v>250000</v>
      </c>
    </row>
    <row r="118" spans="1:13" hidden="1" x14ac:dyDescent="0.2">
      <c r="A118" s="500" t="s">
        <v>333</v>
      </c>
      <c r="B118" s="501"/>
      <c r="C118" s="486" t="s">
        <v>391</v>
      </c>
      <c r="D118" s="487"/>
      <c r="E118" s="487"/>
      <c r="F118" s="487"/>
      <c r="G118" s="487">
        <v>0</v>
      </c>
      <c r="H118" s="498"/>
      <c r="I118" s="498"/>
      <c r="J118" s="498"/>
      <c r="K118" s="627"/>
      <c r="L118" s="628"/>
      <c r="M118" s="628"/>
    </row>
    <row r="119" spans="1:13" x14ac:dyDescent="0.2">
      <c r="A119" s="500" t="s">
        <v>333</v>
      </c>
      <c r="B119" s="501"/>
      <c r="C119" s="486" t="s">
        <v>553</v>
      </c>
      <c r="D119" s="487"/>
      <c r="E119" s="487"/>
      <c r="F119" s="487"/>
      <c r="G119" s="487"/>
      <c r="H119" s="498"/>
      <c r="I119" s="498">
        <v>10000</v>
      </c>
      <c r="J119" s="498">
        <v>22</v>
      </c>
      <c r="K119" s="627">
        <v>85000</v>
      </c>
      <c r="L119" s="628"/>
      <c r="M119" s="628"/>
    </row>
    <row r="120" spans="1:13" x14ac:dyDescent="0.2">
      <c r="A120" s="500" t="s">
        <v>333</v>
      </c>
      <c r="B120" s="501"/>
      <c r="C120" s="486" t="s">
        <v>554</v>
      </c>
      <c r="D120" s="487"/>
      <c r="E120" s="487"/>
      <c r="F120" s="487"/>
      <c r="G120" s="487"/>
      <c r="H120" s="498"/>
      <c r="I120" s="498">
        <v>10000</v>
      </c>
      <c r="J120" s="498">
        <v>0</v>
      </c>
      <c r="K120" s="627">
        <v>85000</v>
      </c>
      <c r="L120" s="628"/>
      <c r="M120" s="628"/>
    </row>
    <row r="121" spans="1:13" x14ac:dyDescent="0.2">
      <c r="A121" s="510">
        <v>42404</v>
      </c>
      <c r="B121" s="501"/>
      <c r="C121" s="486" t="s">
        <v>555</v>
      </c>
      <c r="D121" s="487"/>
      <c r="E121" s="487"/>
      <c r="F121" s="487"/>
      <c r="G121" s="487"/>
      <c r="H121" s="498"/>
      <c r="I121" s="498"/>
      <c r="J121" s="498"/>
      <c r="K121" s="627">
        <v>15000</v>
      </c>
      <c r="L121" s="628">
        <v>15000</v>
      </c>
      <c r="M121" s="628">
        <v>15000</v>
      </c>
    </row>
    <row r="122" spans="1:13" x14ac:dyDescent="0.2">
      <c r="A122" s="500" t="s">
        <v>333</v>
      </c>
      <c r="B122" s="501"/>
      <c r="C122" s="486" t="s">
        <v>397</v>
      </c>
      <c r="D122" s="487"/>
      <c r="E122" s="487"/>
      <c r="F122" s="487"/>
      <c r="G122" s="487"/>
      <c r="H122" s="498"/>
      <c r="I122" s="498">
        <v>60000</v>
      </c>
      <c r="J122" s="498">
        <v>0</v>
      </c>
      <c r="K122" s="627">
        <v>70000</v>
      </c>
      <c r="L122" s="628"/>
      <c r="M122" s="628"/>
    </row>
    <row r="123" spans="1:13" x14ac:dyDescent="0.2">
      <c r="A123" s="625">
        <v>42374</v>
      </c>
      <c r="B123" s="501"/>
      <c r="C123" s="486" t="s">
        <v>398</v>
      </c>
      <c r="D123" s="487"/>
      <c r="E123" s="487">
        <v>150000</v>
      </c>
      <c r="F123" s="487">
        <v>150000</v>
      </c>
      <c r="G123" s="487">
        <v>59987</v>
      </c>
      <c r="H123" s="498">
        <v>142828</v>
      </c>
      <c r="I123" s="498">
        <v>100000</v>
      </c>
      <c r="J123" s="498">
        <v>99407</v>
      </c>
      <c r="K123" s="627">
        <v>15000</v>
      </c>
      <c r="L123" s="628">
        <v>10000</v>
      </c>
      <c r="M123" s="628">
        <v>10000</v>
      </c>
    </row>
    <row r="124" spans="1:13" x14ac:dyDescent="0.2">
      <c r="A124" s="510">
        <v>42374</v>
      </c>
      <c r="B124" s="501"/>
      <c r="C124" s="486" t="s">
        <v>399</v>
      </c>
      <c r="D124" s="487"/>
      <c r="E124" s="487">
        <v>15000</v>
      </c>
      <c r="F124" s="487">
        <v>50</v>
      </c>
      <c r="G124" s="487"/>
      <c r="H124" s="498">
        <v>0</v>
      </c>
      <c r="I124" s="498">
        <v>10000</v>
      </c>
      <c r="J124" s="498">
        <v>0</v>
      </c>
      <c r="K124" s="627">
        <v>15000</v>
      </c>
      <c r="L124" s="628">
        <v>10000</v>
      </c>
      <c r="M124" s="628">
        <v>10000</v>
      </c>
    </row>
    <row r="125" spans="1:13" hidden="1" x14ac:dyDescent="0.2">
      <c r="A125" s="500" t="s">
        <v>344</v>
      </c>
      <c r="B125" s="501"/>
      <c r="C125" s="486" t="s">
        <v>400</v>
      </c>
      <c r="D125" s="487"/>
      <c r="E125" s="487"/>
      <c r="F125" s="487"/>
      <c r="G125" s="487"/>
      <c r="H125" s="498"/>
      <c r="I125" s="498"/>
      <c r="J125" s="498"/>
      <c r="K125" s="627"/>
      <c r="L125" s="628"/>
      <c r="M125" s="628"/>
    </row>
    <row r="126" spans="1:13" hidden="1" x14ac:dyDescent="0.2">
      <c r="A126" s="500" t="s">
        <v>344</v>
      </c>
      <c r="B126" s="501"/>
      <c r="C126" s="486" t="s">
        <v>401</v>
      </c>
      <c r="D126" s="502"/>
      <c r="E126" s="487"/>
      <c r="F126" s="487"/>
      <c r="G126" s="487"/>
      <c r="H126" s="498"/>
      <c r="I126" s="498"/>
      <c r="J126" s="498"/>
      <c r="K126" s="627"/>
      <c r="L126" s="628"/>
      <c r="M126" s="628"/>
    </row>
    <row r="127" spans="1:13" x14ac:dyDescent="0.2">
      <c r="A127" s="510">
        <v>42374</v>
      </c>
      <c r="B127" s="501"/>
      <c r="C127" s="486" t="s">
        <v>402</v>
      </c>
      <c r="D127" s="502"/>
      <c r="E127" s="487">
        <v>2000</v>
      </c>
      <c r="F127" s="487">
        <v>2000</v>
      </c>
      <c r="G127" s="487">
        <v>254715</v>
      </c>
      <c r="H127" s="498">
        <v>78931</v>
      </c>
      <c r="I127" s="498"/>
      <c r="J127" s="498"/>
      <c r="K127" s="627"/>
      <c r="L127" s="628"/>
      <c r="M127" s="628"/>
    </row>
    <row r="128" spans="1:13" x14ac:dyDescent="0.2">
      <c r="A128" s="625">
        <v>42374</v>
      </c>
      <c r="B128" s="501"/>
      <c r="C128" s="486" t="s">
        <v>556</v>
      </c>
      <c r="D128" s="502"/>
      <c r="E128" s="487"/>
      <c r="F128" s="487"/>
      <c r="G128" s="487"/>
      <c r="H128" s="498"/>
      <c r="I128" s="498"/>
      <c r="J128" s="498"/>
      <c r="K128" s="627">
        <v>45000</v>
      </c>
      <c r="L128" s="628"/>
      <c r="M128" s="628"/>
    </row>
    <row r="129" spans="1:13" x14ac:dyDescent="0.2">
      <c r="A129" s="510">
        <v>42374</v>
      </c>
      <c r="B129" s="501"/>
      <c r="C129" s="486" t="s">
        <v>403</v>
      </c>
      <c r="D129" s="487"/>
      <c r="E129" s="487">
        <v>0</v>
      </c>
      <c r="F129" s="487">
        <v>0</v>
      </c>
      <c r="G129" s="487">
        <v>30</v>
      </c>
      <c r="H129" s="498">
        <v>0</v>
      </c>
      <c r="I129" s="498">
        <v>60000</v>
      </c>
      <c r="J129" s="498">
        <v>50000</v>
      </c>
      <c r="K129" s="627">
        <v>10000</v>
      </c>
      <c r="L129" s="628"/>
      <c r="M129" s="628"/>
    </row>
    <row r="130" spans="1:13" x14ac:dyDescent="0.2">
      <c r="A130" s="510">
        <v>42374</v>
      </c>
      <c r="B130" s="501"/>
      <c r="C130" s="486" t="s">
        <v>523</v>
      </c>
      <c r="D130" s="487"/>
      <c r="E130" s="487">
        <v>50000</v>
      </c>
      <c r="F130" s="487">
        <v>50000</v>
      </c>
      <c r="G130" s="487"/>
      <c r="H130" s="498"/>
      <c r="I130" s="498">
        <v>50000</v>
      </c>
      <c r="J130" s="498">
        <v>0</v>
      </c>
      <c r="K130" s="627">
        <v>50000</v>
      </c>
      <c r="L130" s="628">
        <v>30000</v>
      </c>
      <c r="M130" s="628"/>
    </row>
    <row r="131" spans="1:13" x14ac:dyDescent="0.2">
      <c r="A131" s="510">
        <v>42374</v>
      </c>
      <c r="B131" s="501"/>
      <c r="C131" s="486" t="s">
        <v>404</v>
      </c>
      <c r="D131" s="487"/>
      <c r="E131" s="487">
        <v>0</v>
      </c>
      <c r="F131" s="487">
        <v>0</v>
      </c>
      <c r="G131" s="487">
        <v>12078</v>
      </c>
      <c r="H131" s="498">
        <v>33127</v>
      </c>
      <c r="I131" s="498"/>
      <c r="J131" s="498"/>
      <c r="K131" s="627"/>
      <c r="L131" s="628"/>
      <c r="M131" s="628"/>
    </row>
    <row r="132" spans="1:13" x14ac:dyDescent="0.2">
      <c r="A132" s="510">
        <v>42374</v>
      </c>
      <c r="B132" s="501"/>
      <c r="C132" s="486" t="s">
        <v>405</v>
      </c>
      <c r="D132" s="487"/>
      <c r="E132" s="487">
        <v>0</v>
      </c>
      <c r="F132" s="487">
        <v>0</v>
      </c>
      <c r="G132" s="487">
        <v>0</v>
      </c>
      <c r="H132" s="498">
        <v>49492</v>
      </c>
      <c r="I132" s="498">
        <v>5000</v>
      </c>
      <c r="J132" s="498">
        <v>584</v>
      </c>
      <c r="K132" s="627"/>
      <c r="L132" s="628"/>
      <c r="M132" s="628"/>
    </row>
    <row r="133" spans="1:13" x14ac:dyDescent="0.2">
      <c r="A133" s="510">
        <v>42374</v>
      </c>
      <c r="B133" s="501"/>
      <c r="C133" s="486" t="s">
        <v>406</v>
      </c>
      <c r="D133" s="487"/>
      <c r="E133" s="487">
        <v>1000</v>
      </c>
      <c r="F133" s="487">
        <v>1000</v>
      </c>
      <c r="G133" s="487">
        <v>98438</v>
      </c>
      <c r="H133" s="498"/>
      <c r="I133" s="498"/>
      <c r="J133" s="498"/>
      <c r="K133" s="627"/>
      <c r="L133" s="628"/>
      <c r="M133" s="628"/>
    </row>
    <row r="134" spans="1:13" x14ac:dyDescent="0.2">
      <c r="A134" s="625">
        <v>42374</v>
      </c>
      <c r="B134" s="501"/>
      <c r="C134" s="486" t="s">
        <v>557</v>
      </c>
      <c r="D134" s="487"/>
      <c r="E134" s="487"/>
      <c r="F134" s="487"/>
      <c r="G134" s="487"/>
      <c r="H134" s="498"/>
      <c r="I134" s="498"/>
      <c r="J134" s="498"/>
      <c r="K134" s="627">
        <v>40000</v>
      </c>
      <c r="L134" s="628"/>
      <c r="M134" s="628"/>
    </row>
    <row r="135" spans="1:13" x14ac:dyDescent="0.2">
      <c r="A135" s="510">
        <v>42374</v>
      </c>
      <c r="B135" s="501"/>
      <c r="C135" s="486" t="s">
        <v>407</v>
      </c>
      <c r="D135" s="487"/>
      <c r="E135" s="487">
        <v>115000</v>
      </c>
      <c r="F135" s="487">
        <v>50000</v>
      </c>
      <c r="G135" s="487">
        <v>215944</v>
      </c>
      <c r="H135" s="498">
        <v>97920</v>
      </c>
      <c r="I135" s="498">
        <v>16000</v>
      </c>
      <c r="J135" s="498">
        <v>10000</v>
      </c>
      <c r="K135" s="627"/>
      <c r="L135" s="628"/>
      <c r="M135" s="628"/>
    </row>
    <row r="136" spans="1:13" x14ac:dyDescent="0.2">
      <c r="A136" s="510">
        <v>42374</v>
      </c>
      <c r="B136" s="501"/>
      <c r="C136" s="486" t="s">
        <v>558</v>
      </c>
      <c r="D136" s="487"/>
      <c r="E136" s="487"/>
      <c r="F136" s="487"/>
      <c r="G136" s="487"/>
      <c r="H136" s="498"/>
      <c r="I136" s="498"/>
      <c r="J136" s="498"/>
      <c r="K136" s="627"/>
      <c r="L136" s="628">
        <v>50000</v>
      </c>
      <c r="M136" s="628">
        <v>100000</v>
      </c>
    </row>
    <row r="137" spans="1:13" x14ac:dyDescent="0.2">
      <c r="A137" s="510">
        <v>42374</v>
      </c>
      <c r="B137" s="501"/>
      <c r="C137" s="486" t="s">
        <v>408</v>
      </c>
      <c r="D137" s="487"/>
      <c r="E137" s="487"/>
      <c r="F137" s="487"/>
      <c r="G137" s="487">
        <v>30</v>
      </c>
      <c r="H137" s="498">
        <v>68425</v>
      </c>
      <c r="I137" s="498">
        <v>37125</v>
      </c>
      <c r="J137" s="498">
        <v>37124</v>
      </c>
      <c r="K137" s="627"/>
      <c r="L137" s="628"/>
      <c r="M137" s="628"/>
    </row>
    <row r="138" spans="1:13" x14ac:dyDescent="0.2">
      <c r="A138" s="500" t="s">
        <v>147</v>
      </c>
      <c r="B138" s="501"/>
      <c r="C138" s="486" t="s">
        <v>409</v>
      </c>
      <c r="D138" s="502"/>
      <c r="E138" s="487">
        <v>713000</v>
      </c>
      <c r="F138" s="487">
        <v>713000</v>
      </c>
      <c r="G138" s="487">
        <v>1759</v>
      </c>
      <c r="H138" s="498"/>
      <c r="I138" s="498"/>
      <c r="J138" s="498"/>
      <c r="K138" s="627"/>
      <c r="L138" s="628"/>
      <c r="M138" s="628"/>
    </row>
    <row r="139" spans="1:13" x14ac:dyDescent="0.2">
      <c r="A139" s="500" t="s">
        <v>147</v>
      </c>
      <c r="B139" s="501"/>
      <c r="C139" s="486" t="s">
        <v>410</v>
      </c>
      <c r="D139" s="502"/>
      <c r="E139" s="487"/>
      <c r="F139" s="487"/>
      <c r="G139" s="487">
        <v>34958</v>
      </c>
      <c r="H139" s="498">
        <v>0</v>
      </c>
      <c r="I139" s="498"/>
      <c r="J139" s="498"/>
      <c r="K139" s="627"/>
      <c r="L139" s="628"/>
      <c r="M139" s="628"/>
    </row>
    <row r="140" spans="1:13" x14ac:dyDescent="0.2">
      <c r="A140" s="500" t="s">
        <v>147</v>
      </c>
      <c r="B140" s="501"/>
      <c r="C140" s="486" t="s">
        <v>411</v>
      </c>
      <c r="D140" s="502"/>
      <c r="E140" s="487"/>
      <c r="F140" s="487"/>
      <c r="G140" s="487">
        <v>36509</v>
      </c>
      <c r="H140" s="498">
        <v>4995</v>
      </c>
      <c r="I140" s="498">
        <v>5070</v>
      </c>
      <c r="J140" s="498">
        <v>5066</v>
      </c>
      <c r="K140" s="627"/>
      <c r="L140" s="628"/>
      <c r="M140" s="628"/>
    </row>
    <row r="141" spans="1:13" x14ac:dyDescent="0.2">
      <c r="A141" s="510">
        <v>42375</v>
      </c>
      <c r="B141" s="501"/>
      <c r="C141" s="486" t="s">
        <v>524</v>
      </c>
      <c r="D141" s="502"/>
      <c r="E141" s="487"/>
      <c r="F141" s="487"/>
      <c r="G141" s="487"/>
      <c r="H141" s="498"/>
      <c r="I141" s="498">
        <v>20000</v>
      </c>
      <c r="J141" s="498">
        <v>0</v>
      </c>
      <c r="K141" s="627">
        <v>20000</v>
      </c>
      <c r="L141" s="628"/>
      <c r="M141" s="628"/>
    </row>
    <row r="142" spans="1:13" hidden="1" x14ac:dyDescent="0.2">
      <c r="A142" s="500" t="s">
        <v>149</v>
      </c>
      <c r="B142" s="501"/>
      <c r="C142" s="486" t="s">
        <v>412</v>
      </c>
      <c r="D142" s="487"/>
      <c r="E142" s="487"/>
      <c r="F142" s="487"/>
      <c r="G142" s="487"/>
      <c r="H142" s="498"/>
      <c r="I142" s="498"/>
      <c r="J142" s="498"/>
      <c r="K142" s="627"/>
      <c r="L142" s="628"/>
      <c r="M142" s="628"/>
    </row>
    <row r="143" spans="1:13" hidden="1" x14ac:dyDescent="0.2">
      <c r="A143" s="500" t="s">
        <v>149</v>
      </c>
      <c r="B143" s="501"/>
      <c r="C143" s="486" t="s">
        <v>413</v>
      </c>
      <c r="D143" s="487"/>
      <c r="E143" s="487"/>
      <c r="F143" s="487"/>
      <c r="G143" s="487"/>
      <c r="H143" s="498"/>
      <c r="I143" s="498"/>
      <c r="J143" s="498"/>
      <c r="K143" s="627"/>
      <c r="L143" s="628"/>
      <c r="M143" s="628"/>
    </row>
    <row r="144" spans="1:13" hidden="1" x14ac:dyDescent="0.2">
      <c r="A144" s="500" t="s">
        <v>149</v>
      </c>
      <c r="B144" s="501"/>
      <c r="C144" s="486" t="s">
        <v>414</v>
      </c>
      <c r="D144" s="487"/>
      <c r="E144" s="487"/>
      <c r="F144" s="487"/>
      <c r="G144" s="487"/>
      <c r="H144" s="498"/>
      <c r="I144" s="498"/>
      <c r="J144" s="498"/>
      <c r="K144" s="627"/>
      <c r="L144" s="628"/>
      <c r="M144" s="628"/>
    </row>
    <row r="145" spans="1:13" hidden="1" x14ac:dyDescent="0.2">
      <c r="A145" s="500" t="s">
        <v>149</v>
      </c>
      <c r="B145" s="501"/>
      <c r="C145" s="486" t="s">
        <v>415</v>
      </c>
      <c r="D145" s="487"/>
      <c r="E145" s="487"/>
      <c r="F145" s="487"/>
      <c r="G145" s="487"/>
      <c r="H145" s="498"/>
      <c r="I145" s="498"/>
      <c r="J145" s="498"/>
      <c r="K145" s="627"/>
      <c r="L145" s="628"/>
      <c r="M145" s="628"/>
    </row>
    <row r="146" spans="1:13" hidden="1" x14ac:dyDescent="0.2">
      <c r="A146" s="500" t="s">
        <v>149</v>
      </c>
      <c r="B146" s="501"/>
      <c r="C146" s="486" t="s">
        <v>416</v>
      </c>
      <c r="D146" s="487"/>
      <c r="E146" s="487"/>
      <c r="F146" s="487"/>
      <c r="G146" s="487"/>
      <c r="H146" s="498"/>
      <c r="I146" s="498"/>
      <c r="J146" s="498"/>
      <c r="K146" s="627"/>
      <c r="L146" s="628"/>
      <c r="M146" s="628"/>
    </row>
    <row r="147" spans="1:13" x14ac:dyDescent="0.2">
      <c r="A147" s="500" t="s">
        <v>417</v>
      </c>
      <c r="B147" s="501"/>
      <c r="C147" s="486" t="s">
        <v>418</v>
      </c>
      <c r="D147" s="487"/>
      <c r="E147" s="487">
        <v>212900</v>
      </c>
      <c r="F147" s="487">
        <v>212900</v>
      </c>
      <c r="G147" s="487"/>
      <c r="H147" s="498"/>
      <c r="I147" s="498"/>
      <c r="J147" s="498"/>
      <c r="K147" s="627">
        <v>200000</v>
      </c>
      <c r="L147" s="628">
        <v>200000</v>
      </c>
      <c r="M147" s="628"/>
    </row>
    <row r="148" spans="1:13" hidden="1" x14ac:dyDescent="0.2">
      <c r="A148" s="500" t="s">
        <v>306</v>
      </c>
      <c r="B148" s="501"/>
      <c r="C148" s="486" t="s">
        <v>419</v>
      </c>
      <c r="D148" s="487"/>
      <c r="E148" s="487">
        <v>0</v>
      </c>
      <c r="F148" s="487"/>
      <c r="G148" s="487"/>
      <c r="H148" s="498"/>
      <c r="I148" s="498"/>
      <c r="J148" s="498"/>
      <c r="K148" s="627"/>
      <c r="L148" s="628"/>
      <c r="M148" s="628"/>
    </row>
    <row r="149" spans="1:13" x14ac:dyDescent="0.2">
      <c r="A149" s="500" t="s">
        <v>306</v>
      </c>
      <c r="B149" s="501"/>
      <c r="C149" s="486" t="s">
        <v>421</v>
      </c>
      <c r="D149" s="502"/>
      <c r="E149" s="487"/>
      <c r="F149" s="487"/>
      <c r="G149" s="487"/>
      <c r="H149" s="498"/>
      <c r="I149" s="498">
        <v>52720</v>
      </c>
      <c r="J149" s="498">
        <v>0</v>
      </c>
      <c r="K149" s="627"/>
      <c r="L149" s="628"/>
      <c r="M149" s="628"/>
    </row>
    <row r="150" spans="1:13" x14ac:dyDescent="0.2">
      <c r="A150" s="500" t="s">
        <v>306</v>
      </c>
      <c r="B150" s="501"/>
      <c r="C150" s="486" t="s">
        <v>422</v>
      </c>
      <c r="D150" s="502"/>
      <c r="E150" s="487">
        <v>10000</v>
      </c>
      <c r="F150" s="487">
        <v>0</v>
      </c>
      <c r="G150" s="487">
        <v>26367</v>
      </c>
      <c r="H150" s="498"/>
      <c r="I150" s="498"/>
      <c r="J150" s="498"/>
      <c r="K150" s="627"/>
      <c r="L150" s="628"/>
      <c r="M150" s="628"/>
    </row>
    <row r="151" spans="1:13" x14ac:dyDescent="0.2">
      <c r="A151" s="510">
        <v>42376</v>
      </c>
      <c r="B151" s="501"/>
      <c r="C151" s="486" t="s">
        <v>559</v>
      </c>
      <c r="D151" s="502"/>
      <c r="E151" s="487"/>
      <c r="F151" s="487"/>
      <c r="G151" s="487"/>
      <c r="H151" s="498"/>
      <c r="I151" s="498"/>
      <c r="J151" s="498"/>
      <c r="K151" s="627">
        <v>4000</v>
      </c>
      <c r="L151" s="628"/>
      <c r="M151" s="628"/>
    </row>
    <row r="152" spans="1:13" x14ac:dyDescent="0.2">
      <c r="A152" s="500" t="s">
        <v>309</v>
      </c>
      <c r="B152" s="501"/>
      <c r="C152" s="486" t="s">
        <v>423</v>
      </c>
      <c r="D152" s="502"/>
      <c r="E152" s="487">
        <v>1410</v>
      </c>
      <c r="F152" s="487">
        <v>1410</v>
      </c>
      <c r="G152" s="487"/>
      <c r="H152" s="498"/>
      <c r="I152" s="498"/>
      <c r="J152" s="498"/>
      <c r="K152" s="627">
        <v>12000</v>
      </c>
      <c r="L152" s="628"/>
      <c r="M152" s="628"/>
    </row>
    <row r="153" spans="1:13" hidden="1" x14ac:dyDescent="0.2">
      <c r="A153" s="500" t="s">
        <v>309</v>
      </c>
      <c r="B153" s="501"/>
      <c r="C153" s="486" t="s">
        <v>424</v>
      </c>
      <c r="D153" s="487"/>
      <c r="E153" s="487">
        <v>3000</v>
      </c>
      <c r="F153" s="487">
        <v>3000</v>
      </c>
      <c r="G153" s="487"/>
      <c r="H153" s="498"/>
      <c r="I153" s="498"/>
      <c r="J153" s="498"/>
      <c r="K153" s="627"/>
      <c r="L153" s="628"/>
      <c r="M153" s="628"/>
    </row>
    <row r="154" spans="1:13" x14ac:dyDescent="0.2">
      <c r="A154" s="510">
        <v>42376</v>
      </c>
      <c r="B154" s="501"/>
      <c r="C154" s="486" t="s">
        <v>560</v>
      </c>
      <c r="D154" s="487"/>
      <c r="E154" s="487"/>
      <c r="F154" s="487"/>
      <c r="G154" s="487"/>
      <c r="H154" s="498"/>
      <c r="I154" s="498"/>
      <c r="J154" s="498"/>
      <c r="K154" s="627">
        <v>100000</v>
      </c>
      <c r="L154" s="628">
        <v>150000</v>
      </c>
      <c r="M154" s="628"/>
    </row>
    <row r="155" spans="1:13" x14ac:dyDescent="0.2">
      <c r="A155" s="500" t="s">
        <v>309</v>
      </c>
      <c r="B155" s="501"/>
      <c r="C155" s="486" t="s">
        <v>425</v>
      </c>
      <c r="D155" s="487"/>
      <c r="E155" s="487"/>
      <c r="F155" s="487"/>
      <c r="G155" s="487"/>
      <c r="H155" s="498"/>
      <c r="I155" s="498"/>
      <c r="J155" s="498"/>
      <c r="K155" s="627"/>
      <c r="L155" s="628"/>
      <c r="M155" s="628">
        <v>50000</v>
      </c>
    </row>
    <row r="156" spans="1:13" x14ac:dyDescent="0.2">
      <c r="A156" s="500" t="s">
        <v>311</v>
      </c>
      <c r="B156" s="501"/>
      <c r="C156" s="486" t="s">
        <v>426</v>
      </c>
      <c r="D156" s="487"/>
      <c r="E156" s="487"/>
      <c r="F156" s="487"/>
      <c r="G156" s="487"/>
      <c r="H156" s="498"/>
      <c r="I156" s="498"/>
      <c r="J156" s="498"/>
      <c r="K156" s="627">
        <v>100000</v>
      </c>
      <c r="L156" s="628">
        <v>180000</v>
      </c>
      <c r="M156" s="628">
        <v>100000</v>
      </c>
    </row>
    <row r="157" spans="1:13" x14ac:dyDescent="0.2">
      <c r="A157" s="500" t="s">
        <v>311</v>
      </c>
      <c r="B157" s="501"/>
      <c r="C157" s="486" t="s">
        <v>427</v>
      </c>
      <c r="D157" s="487"/>
      <c r="E157" s="487">
        <v>0</v>
      </c>
      <c r="F157" s="487">
        <v>0</v>
      </c>
      <c r="G157" s="487"/>
      <c r="H157" s="498"/>
      <c r="I157" s="498">
        <v>100000</v>
      </c>
      <c r="J157" s="498">
        <v>100000</v>
      </c>
      <c r="K157" s="627">
        <v>25000</v>
      </c>
      <c r="L157" s="628"/>
      <c r="M157" s="628"/>
    </row>
    <row r="158" spans="1:13" x14ac:dyDescent="0.2">
      <c r="A158" s="510">
        <v>42590</v>
      </c>
      <c r="B158" s="501"/>
      <c r="C158" s="486" t="s">
        <v>420</v>
      </c>
      <c r="D158" s="487"/>
      <c r="E158" s="487"/>
      <c r="F158" s="487"/>
      <c r="G158" s="487"/>
      <c r="H158" s="498"/>
      <c r="I158" s="498"/>
      <c r="J158" s="498"/>
      <c r="K158" s="627"/>
      <c r="L158" s="628"/>
      <c r="M158" s="628">
        <v>200000</v>
      </c>
    </row>
    <row r="159" spans="1:13" x14ac:dyDescent="0.2">
      <c r="A159" s="510">
        <v>42590</v>
      </c>
      <c r="B159" s="501"/>
      <c r="C159" s="486" t="s">
        <v>561</v>
      </c>
      <c r="D159" s="487"/>
      <c r="E159" s="487"/>
      <c r="F159" s="487"/>
      <c r="G159" s="487"/>
      <c r="H159" s="498"/>
      <c r="I159" s="498"/>
      <c r="J159" s="498"/>
      <c r="K159" s="627">
        <v>50000</v>
      </c>
      <c r="L159" s="628"/>
      <c r="M159" s="628"/>
    </row>
    <row r="160" spans="1:13" hidden="1" x14ac:dyDescent="0.2">
      <c r="A160" s="500" t="s">
        <v>312</v>
      </c>
      <c r="B160" s="501"/>
      <c r="C160" s="486" t="s">
        <v>428</v>
      </c>
      <c r="D160" s="502"/>
      <c r="E160" s="487"/>
      <c r="F160" s="487"/>
      <c r="G160" s="487"/>
      <c r="H160" s="498"/>
      <c r="I160" s="498"/>
      <c r="J160" s="498"/>
      <c r="K160" s="627"/>
      <c r="L160" s="628"/>
      <c r="M160" s="628"/>
    </row>
    <row r="161" spans="1:13" hidden="1" x14ac:dyDescent="0.2">
      <c r="A161" s="500" t="s">
        <v>312</v>
      </c>
      <c r="B161" s="501"/>
      <c r="C161" s="486" t="s">
        <v>429</v>
      </c>
      <c r="D161" s="502"/>
      <c r="E161" s="487"/>
      <c r="F161" s="487"/>
      <c r="G161" s="487"/>
      <c r="H161" s="498"/>
      <c r="I161" s="498"/>
      <c r="J161" s="498"/>
      <c r="K161" s="627"/>
      <c r="L161" s="628"/>
      <c r="M161" s="628"/>
    </row>
    <row r="162" spans="1:13" hidden="1" x14ac:dyDescent="0.2">
      <c r="A162" s="500" t="s">
        <v>312</v>
      </c>
      <c r="B162" s="501"/>
      <c r="C162" s="486" t="s">
        <v>430</v>
      </c>
      <c r="D162" s="502"/>
      <c r="E162" s="487"/>
      <c r="F162" s="487"/>
      <c r="G162" s="487"/>
      <c r="H162" s="498"/>
      <c r="I162" s="498"/>
      <c r="J162" s="498"/>
      <c r="K162" s="627"/>
      <c r="L162" s="628"/>
      <c r="M162" s="628"/>
    </row>
    <row r="163" spans="1:13" x14ac:dyDescent="0.2">
      <c r="A163" s="500" t="s">
        <v>312</v>
      </c>
      <c r="B163" s="501"/>
      <c r="C163" s="486" t="s">
        <v>431</v>
      </c>
      <c r="D163" s="487"/>
      <c r="E163" s="502"/>
      <c r="F163" s="487"/>
      <c r="G163" s="487"/>
      <c r="H163" s="498"/>
      <c r="I163" s="498">
        <v>0</v>
      </c>
      <c r="J163" s="498">
        <v>0</v>
      </c>
      <c r="K163" s="627">
        <v>50000</v>
      </c>
      <c r="L163" s="628">
        <v>50000</v>
      </c>
      <c r="M163" s="628">
        <v>50000</v>
      </c>
    </row>
    <row r="164" spans="1:13" x14ac:dyDescent="0.2">
      <c r="A164" s="500" t="s">
        <v>312</v>
      </c>
      <c r="B164" s="501"/>
      <c r="C164" s="486" t="s">
        <v>432</v>
      </c>
      <c r="D164" s="487"/>
      <c r="E164" s="502"/>
      <c r="F164" s="487"/>
      <c r="G164" s="487"/>
      <c r="H164" s="498"/>
      <c r="I164" s="498">
        <v>0</v>
      </c>
      <c r="J164" s="498">
        <v>0</v>
      </c>
      <c r="K164" s="627">
        <v>300000</v>
      </c>
      <c r="L164" s="628">
        <v>250000</v>
      </c>
      <c r="M164" s="628">
        <v>180000</v>
      </c>
    </row>
    <row r="165" spans="1:13" x14ac:dyDescent="0.2">
      <c r="A165" s="500" t="s">
        <v>312</v>
      </c>
      <c r="B165" s="501"/>
      <c r="C165" s="486" t="s">
        <v>433</v>
      </c>
      <c r="D165" s="487"/>
      <c r="E165" s="487">
        <v>0</v>
      </c>
      <c r="F165" s="487"/>
      <c r="G165" s="487"/>
      <c r="H165" s="498">
        <v>0</v>
      </c>
      <c r="I165" s="498">
        <v>30000</v>
      </c>
      <c r="J165" s="498">
        <v>0</v>
      </c>
      <c r="K165" s="627">
        <v>35000</v>
      </c>
      <c r="L165" s="628"/>
      <c r="M165" s="628"/>
    </row>
    <row r="166" spans="1:13" x14ac:dyDescent="0.2">
      <c r="A166" s="500" t="s">
        <v>312</v>
      </c>
      <c r="B166" s="501"/>
      <c r="C166" s="486" t="s">
        <v>434</v>
      </c>
      <c r="D166" s="487"/>
      <c r="E166" s="487"/>
      <c r="F166" s="487"/>
      <c r="G166" s="487">
        <v>9504</v>
      </c>
      <c r="H166" s="498"/>
      <c r="I166" s="498"/>
      <c r="J166" s="498"/>
      <c r="K166" s="627"/>
      <c r="L166" s="628"/>
      <c r="M166" s="628"/>
    </row>
    <row r="167" spans="1:13" x14ac:dyDescent="0.2">
      <c r="A167" s="510">
        <v>42409</v>
      </c>
      <c r="B167" s="501"/>
      <c r="C167" s="486" t="s">
        <v>562</v>
      </c>
      <c r="D167" s="487"/>
      <c r="E167" s="487"/>
      <c r="F167" s="487"/>
      <c r="G167" s="487"/>
      <c r="H167" s="498"/>
      <c r="I167" s="498"/>
      <c r="J167" s="498"/>
      <c r="K167" s="627"/>
      <c r="L167" s="628">
        <v>180000</v>
      </c>
      <c r="M167" s="628"/>
    </row>
    <row r="168" spans="1:13" x14ac:dyDescent="0.2">
      <c r="A168" s="500" t="s">
        <v>312</v>
      </c>
      <c r="B168" s="501"/>
      <c r="C168" s="486" t="s">
        <v>435</v>
      </c>
      <c r="D168" s="487"/>
      <c r="E168" s="487">
        <v>0</v>
      </c>
      <c r="F168" s="487">
        <v>0</v>
      </c>
      <c r="G168" s="487">
        <v>23587</v>
      </c>
      <c r="H168" s="498">
        <v>7658</v>
      </c>
      <c r="I168" s="498">
        <v>12000</v>
      </c>
      <c r="J168" s="498">
        <v>0</v>
      </c>
      <c r="K168" s="627">
        <v>12000</v>
      </c>
      <c r="L168" s="628"/>
      <c r="M168" s="628"/>
    </row>
    <row r="169" spans="1:13" x14ac:dyDescent="0.2">
      <c r="A169" s="500" t="s">
        <v>366</v>
      </c>
      <c r="B169" s="501"/>
      <c r="C169" s="486" t="s">
        <v>436</v>
      </c>
      <c r="D169" s="502"/>
      <c r="E169" s="487"/>
      <c r="F169" s="487"/>
      <c r="G169" s="487"/>
      <c r="H169" s="498">
        <v>28135</v>
      </c>
      <c r="I169" s="498"/>
      <c r="J169" s="498"/>
      <c r="K169" s="627">
        <v>84000</v>
      </c>
      <c r="L169" s="628">
        <v>200000</v>
      </c>
      <c r="M169" s="628">
        <v>200000</v>
      </c>
    </row>
    <row r="170" spans="1:13" x14ac:dyDescent="0.2">
      <c r="A170" s="500" t="s">
        <v>366</v>
      </c>
      <c r="B170" s="501"/>
      <c r="C170" s="486" t="s">
        <v>437</v>
      </c>
      <c r="D170" s="502"/>
      <c r="E170" s="487">
        <v>0</v>
      </c>
      <c r="F170" s="487">
        <v>0</v>
      </c>
      <c r="G170" s="487"/>
      <c r="H170" s="498">
        <v>4995</v>
      </c>
      <c r="I170" s="498"/>
      <c r="J170" s="498"/>
      <c r="K170" s="627"/>
      <c r="L170" s="628"/>
      <c r="M170" s="628"/>
    </row>
    <row r="171" spans="1:13" x14ac:dyDescent="0.2">
      <c r="A171" s="500" t="s">
        <v>366</v>
      </c>
      <c r="B171" s="501"/>
      <c r="C171" s="486" t="s">
        <v>438</v>
      </c>
      <c r="D171" s="502"/>
      <c r="E171" s="487"/>
      <c r="F171" s="487"/>
      <c r="G171" s="487"/>
      <c r="H171" s="498">
        <v>94905</v>
      </c>
      <c r="I171" s="498"/>
      <c r="J171" s="498"/>
      <c r="K171" s="627"/>
      <c r="L171" s="628"/>
      <c r="M171" s="628"/>
    </row>
    <row r="172" spans="1:13" x14ac:dyDescent="0.2">
      <c r="A172" s="500" t="s">
        <v>366</v>
      </c>
      <c r="B172" s="501"/>
      <c r="C172" s="486" t="s">
        <v>439</v>
      </c>
      <c r="D172" s="502"/>
      <c r="E172" s="487"/>
      <c r="F172" s="487"/>
      <c r="G172" s="487">
        <v>32505</v>
      </c>
      <c r="H172" s="498"/>
      <c r="I172" s="498"/>
      <c r="J172" s="498"/>
      <c r="K172" s="627"/>
      <c r="L172" s="628"/>
      <c r="M172" s="628"/>
    </row>
    <row r="173" spans="1:13" x14ac:dyDescent="0.2">
      <c r="A173" s="500" t="s">
        <v>366</v>
      </c>
      <c r="B173" s="501"/>
      <c r="C173" s="486" t="s">
        <v>440</v>
      </c>
      <c r="D173" s="502"/>
      <c r="E173" s="487"/>
      <c r="F173" s="487"/>
      <c r="G173" s="487"/>
      <c r="H173" s="498">
        <v>57740</v>
      </c>
      <c r="I173" s="498">
        <v>47000</v>
      </c>
      <c r="J173" s="498">
        <v>43534</v>
      </c>
      <c r="K173" s="627"/>
      <c r="L173" s="628"/>
      <c r="M173" s="628"/>
    </row>
    <row r="174" spans="1:13" x14ac:dyDescent="0.2">
      <c r="A174" s="510">
        <v>42469</v>
      </c>
      <c r="B174" s="501"/>
      <c r="C174" s="486" t="s">
        <v>525</v>
      </c>
      <c r="D174" s="502"/>
      <c r="E174" s="487"/>
      <c r="F174" s="487"/>
      <c r="G174" s="487"/>
      <c r="H174" s="498"/>
      <c r="I174" s="498">
        <v>190000</v>
      </c>
      <c r="J174" s="498">
        <v>104980</v>
      </c>
      <c r="K174" s="627"/>
      <c r="L174" s="628"/>
      <c r="M174" s="628"/>
    </row>
    <row r="175" spans="1:13" x14ac:dyDescent="0.2">
      <c r="A175" s="500" t="s">
        <v>315</v>
      </c>
      <c r="B175" s="501"/>
      <c r="C175" s="486" t="s">
        <v>441</v>
      </c>
      <c r="D175" s="502"/>
      <c r="E175" s="487"/>
      <c r="F175" s="487"/>
      <c r="G175" s="487"/>
      <c r="H175" s="498">
        <v>5554</v>
      </c>
      <c r="I175" s="498"/>
      <c r="J175" s="498"/>
      <c r="K175" s="627"/>
      <c r="L175" s="628"/>
      <c r="M175" s="628"/>
    </row>
    <row r="176" spans="1:13" x14ac:dyDescent="0.2">
      <c r="A176" s="500" t="s">
        <v>442</v>
      </c>
      <c r="B176" s="501"/>
      <c r="C176" s="486" t="s">
        <v>232</v>
      </c>
      <c r="D176" s="487"/>
      <c r="E176" s="487">
        <v>4100</v>
      </c>
      <c r="F176" s="487">
        <v>4100</v>
      </c>
      <c r="G176" s="487">
        <v>16033</v>
      </c>
      <c r="H176" s="498">
        <v>2645</v>
      </c>
      <c r="I176" s="498">
        <v>5000</v>
      </c>
      <c r="J176" s="498">
        <v>1005</v>
      </c>
      <c r="K176" s="627">
        <v>15000</v>
      </c>
      <c r="L176" s="628">
        <v>5000</v>
      </c>
      <c r="M176" s="628">
        <v>5000</v>
      </c>
    </row>
    <row r="177" spans="1:13" x14ac:dyDescent="0.2">
      <c r="A177" s="500" t="s">
        <v>370</v>
      </c>
      <c r="B177" s="501"/>
      <c r="C177" s="486" t="s">
        <v>443</v>
      </c>
      <c r="D177" s="502"/>
      <c r="E177" s="487"/>
      <c r="F177" s="487"/>
      <c r="G177" s="487"/>
      <c r="H177" s="498"/>
      <c r="I177" s="498">
        <v>15000</v>
      </c>
      <c r="J177" s="498">
        <v>0</v>
      </c>
      <c r="K177" s="627">
        <v>30000</v>
      </c>
      <c r="L177" s="628"/>
      <c r="M177" s="628"/>
    </row>
    <row r="178" spans="1:13" x14ac:dyDescent="0.2">
      <c r="A178" s="510">
        <v>42560</v>
      </c>
      <c r="B178" s="501"/>
      <c r="C178" s="486" t="s">
        <v>563</v>
      </c>
      <c r="D178" s="502"/>
      <c r="E178" s="487"/>
      <c r="F178" s="487"/>
      <c r="G178" s="487"/>
      <c r="H178" s="498"/>
      <c r="I178" s="498"/>
      <c r="J178" s="498"/>
      <c r="K178" s="627">
        <v>45000</v>
      </c>
      <c r="L178" s="628"/>
      <c r="M178" s="628"/>
    </row>
    <row r="179" spans="1:13" x14ac:dyDescent="0.2">
      <c r="A179" s="510">
        <v>42560</v>
      </c>
      <c r="B179" s="501"/>
      <c r="C179" s="486" t="s">
        <v>564</v>
      </c>
      <c r="D179" s="502"/>
      <c r="E179" s="487"/>
      <c r="F179" s="487"/>
      <c r="G179" s="487"/>
      <c r="H179" s="498"/>
      <c r="I179" s="498"/>
      <c r="J179" s="498"/>
      <c r="K179" s="627">
        <v>100000</v>
      </c>
      <c r="L179" s="628"/>
      <c r="M179" s="628"/>
    </row>
    <row r="180" spans="1:13" x14ac:dyDescent="0.2">
      <c r="A180" s="500" t="s">
        <v>373</v>
      </c>
      <c r="B180" s="501"/>
      <c r="C180" s="486" t="s">
        <v>444</v>
      </c>
      <c r="D180" s="487"/>
      <c r="E180" s="502"/>
      <c r="F180" s="487"/>
      <c r="G180" s="487">
        <v>58976</v>
      </c>
      <c r="H180" s="498">
        <v>203582</v>
      </c>
      <c r="I180" s="498"/>
      <c r="J180" s="498"/>
      <c r="K180" s="627"/>
      <c r="L180" s="628"/>
      <c r="M180" s="628"/>
    </row>
    <row r="181" spans="1:13" x14ac:dyDescent="0.2">
      <c r="A181" s="500" t="s">
        <v>373</v>
      </c>
      <c r="B181" s="501"/>
      <c r="C181" s="486" t="s">
        <v>445</v>
      </c>
      <c r="D181" s="487"/>
      <c r="E181" s="502"/>
      <c r="F181" s="487"/>
      <c r="G181" s="487"/>
      <c r="H181" s="498">
        <v>360000</v>
      </c>
      <c r="I181" s="498"/>
      <c r="J181" s="498"/>
      <c r="K181" s="627"/>
      <c r="L181" s="628"/>
      <c r="M181" s="628"/>
    </row>
    <row r="182" spans="1:13" x14ac:dyDescent="0.2">
      <c r="A182" s="500" t="s">
        <v>375</v>
      </c>
      <c r="B182" s="501"/>
      <c r="C182" s="486" t="s">
        <v>446</v>
      </c>
      <c r="D182" s="487"/>
      <c r="E182" s="487">
        <v>0</v>
      </c>
      <c r="F182" s="487"/>
      <c r="G182" s="487">
        <v>17641</v>
      </c>
      <c r="H182" s="498">
        <v>43730</v>
      </c>
      <c r="I182" s="498">
        <v>136180</v>
      </c>
      <c r="J182" s="498">
        <v>100000</v>
      </c>
      <c r="K182" s="627">
        <v>120000</v>
      </c>
      <c r="L182" s="628"/>
      <c r="M182" s="628"/>
    </row>
    <row r="183" spans="1:13" x14ac:dyDescent="0.2">
      <c r="A183" s="500" t="s">
        <v>375</v>
      </c>
      <c r="B183" s="501"/>
      <c r="C183" s="486" t="s">
        <v>447</v>
      </c>
      <c r="D183" s="487"/>
      <c r="E183" s="487"/>
      <c r="F183" s="487"/>
      <c r="G183" s="487">
        <v>35525</v>
      </c>
      <c r="H183" s="498"/>
      <c r="I183" s="498"/>
      <c r="J183" s="498"/>
      <c r="K183" s="627"/>
      <c r="L183" s="628"/>
      <c r="M183" s="628"/>
    </row>
    <row r="184" spans="1:13" x14ac:dyDescent="0.2">
      <c r="A184" s="500" t="s">
        <v>321</v>
      </c>
      <c r="B184" s="501"/>
      <c r="C184" s="486" t="s">
        <v>448</v>
      </c>
      <c r="D184" s="487"/>
      <c r="E184" s="487">
        <v>40</v>
      </c>
      <c r="F184" s="487">
        <v>40</v>
      </c>
      <c r="G184" s="487">
        <v>31741</v>
      </c>
      <c r="H184" s="498"/>
      <c r="I184" s="498">
        <v>5000</v>
      </c>
      <c r="J184" s="498">
        <v>230</v>
      </c>
      <c r="K184" s="627">
        <v>10000</v>
      </c>
      <c r="L184" s="628"/>
      <c r="M184" s="628"/>
    </row>
    <row r="185" spans="1:13" x14ac:dyDescent="0.2">
      <c r="A185" s="500" t="s">
        <v>321</v>
      </c>
      <c r="B185" s="501"/>
      <c r="C185" s="486" t="s">
        <v>449</v>
      </c>
      <c r="D185" s="487"/>
      <c r="E185" s="487"/>
      <c r="F185" s="487"/>
      <c r="G185" s="487">
        <v>0</v>
      </c>
      <c r="H185" s="498"/>
      <c r="I185" s="498">
        <v>100000</v>
      </c>
      <c r="J185" s="498">
        <v>50000</v>
      </c>
      <c r="K185" s="627">
        <v>580000</v>
      </c>
      <c r="L185" s="628"/>
      <c r="M185" s="628"/>
    </row>
    <row r="186" spans="1:13" x14ac:dyDescent="0.2">
      <c r="A186" s="500" t="s">
        <v>321</v>
      </c>
      <c r="B186" s="501"/>
      <c r="C186" s="486" t="s">
        <v>450</v>
      </c>
      <c r="D186" s="487"/>
      <c r="E186" s="487"/>
      <c r="F186" s="487"/>
      <c r="G186" s="487">
        <v>10187</v>
      </c>
      <c r="H186" s="498"/>
      <c r="I186" s="498"/>
      <c r="J186" s="498"/>
      <c r="K186" s="627"/>
      <c r="L186" s="628"/>
      <c r="M186" s="628"/>
    </row>
    <row r="187" spans="1:13" x14ac:dyDescent="0.2">
      <c r="A187" s="500" t="s">
        <v>319</v>
      </c>
      <c r="B187" s="501"/>
      <c r="C187" s="486" t="s">
        <v>451</v>
      </c>
      <c r="D187" s="487"/>
      <c r="E187" s="487"/>
      <c r="F187" s="487"/>
      <c r="G187" s="487"/>
      <c r="H187" s="498"/>
      <c r="I187" s="498">
        <v>100000</v>
      </c>
      <c r="J187" s="498">
        <v>23696</v>
      </c>
      <c r="K187" s="627">
        <v>155000</v>
      </c>
      <c r="L187" s="628"/>
      <c r="M187" s="628"/>
    </row>
    <row r="188" spans="1:13" x14ac:dyDescent="0.2">
      <c r="A188" s="500" t="s">
        <v>319</v>
      </c>
      <c r="B188" s="501"/>
      <c r="C188" s="486" t="s">
        <v>565</v>
      </c>
      <c r="D188" s="487"/>
      <c r="E188" s="502"/>
      <c r="F188" s="487"/>
      <c r="G188" s="487"/>
      <c r="H188" s="498"/>
      <c r="I188" s="498"/>
      <c r="J188" s="498"/>
      <c r="K188" s="627">
        <v>70000</v>
      </c>
      <c r="L188" s="628"/>
      <c r="M188" s="628"/>
    </row>
    <row r="189" spans="1:13" x14ac:dyDescent="0.2">
      <c r="A189" s="500" t="s">
        <v>319</v>
      </c>
      <c r="B189" s="501"/>
      <c r="C189" s="486" t="s">
        <v>452</v>
      </c>
      <c r="D189" s="487"/>
      <c r="E189" s="502"/>
      <c r="F189" s="487"/>
      <c r="G189" s="487">
        <v>1440</v>
      </c>
      <c r="H189" s="498"/>
      <c r="I189" s="498"/>
      <c r="J189" s="498"/>
      <c r="K189" s="627"/>
      <c r="L189" s="628"/>
      <c r="M189" s="628"/>
    </row>
    <row r="190" spans="1:13" x14ac:dyDescent="0.2">
      <c r="A190" s="510">
        <v>42383</v>
      </c>
      <c r="B190" s="501"/>
      <c r="C190" s="486" t="s">
        <v>453</v>
      </c>
      <c r="D190" s="502"/>
      <c r="E190" s="487">
        <v>0</v>
      </c>
      <c r="F190" s="487">
        <v>0</v>
      </c>
      <c r="G190" s="487">
        <v>0</v>
      </c>
      <c r="H190" s="498">
        <v>24747</v>
      </c>
      <c r="I190" s="498"/>
      <c r="J190" s="498"/>
      <c r="K190" s="627"/>
      <c r="L190" s="628"/>
      <c r="M190" s="628"/>
    </row>
    <row r="191" spans="1:13" x14ac:dyDescent="0.2">
      <c r="A191" s="510">
        <v>42383</v>
      </c>
      <c r="B191" s="501"/>
      <c r="C191" s="486" t="s">
        <v>454</v>
      </c>
      <c r="D191" s="487"/>
      <c r="E191" s="487">
        <v>0</v>
      </c>
      <c r="F191" s="487">
        <v>0</v>
      </c>
      <c r="G191" s="487">
        <v>11612</v>
      </c>
      <c r="H191" s="498"/>
      <c r="I191" s="498"/>
      <c r="J191" s="498"/>
      <c r="K191" s="627">
        <v>70000</v>
      </c>
      <c r="L191" s="628"/>
      <c r="M191" s="628"/>
    </row>
    <row r="192" spans="1:13" hidden="1" x14ac:dyDescent="0.2">
      <c r="A192" s="500" t="s">
        <v>382</v>
      </c>
      <c r="B192" s="501"/>
      <c r="C192" s="486" t="s">
        <v>455</v>
      </c>
      <c r="D192" s="487"/>
      <c r="E192" s="487"/>
      <c r="F192" s="487"/>
      <c r="G192" s="487"/>
      <c r="H192" s="498"/>
      <c r="I192" s="498"/>
      <c r="J192" s="498"/>
      <c r="K192" s="627"/>
      <c r="L192" s="628"/>
      <c r="M192" s="628"/>
    </row>
    <row r="193" spans="1:14" x14ac:dyDescent="0.2">
      <c r="A193" s="510">
        <v>42383</v>
      </c>
      <c r="B193" s="501"/>
      <c r="C193" s="486" t="s">
        <v>456</v>
      </c>
      <c r="D193" s="487"/>
      <c r="E193" s="487"/>
      <c r="F193" s="487"/>
      <c r="G193" s="487"/>
      <c r="H193" s="498"/>
      <c r="I193" s="498">
        <v>100000</v>
      </c>
      <c r="J193" s="498">
        <v>100000</v>
      </c>
      <c r="K193" s="627">
        <v>85000</v>
      </c>
      <c r="L193" s="628">
        <v>50000</v>
      </c>
      <c r="M193" s="628">
        <v>50000</v>
      </c>
    </row>
    <row r="194" spans="1:14" x14ac:dyDescent="0.2">
      <c r="A194" s="510">
        <v>42383</v>
      </c>
      <c r="B194" s="501"/>
      <c r="C194" s="486" t="s">
        <v>566</v>
      </c>
      <c r="D194" s="487"/>
      <c r="E194" s="487"/>
      <c r="F194" s="487"/>
      <c r="G194" s="487"/>
      <c r="H194" s="498"/>
      <c r="I194" s="498">
        <v>180000</v>
      </c>
      <c r="J194" s="498">
        <v>0</v>
      </c>
      <c r="K194" s="627">
        <v>180000</v>
      </c>
      <c r="L194" s="628"/>
      <c r="M194" s="628"/>
    </row>
    <row r="195" spans="1:14" x14ac:dyDescent="0.2">
      <c r="A195" s="511"/>
      <c r="B195" s="492"/>
      <c r="C195" s="493" t="s">
        <v>457</v>
      </c>
      <c r="D195" s="494"/>
      <c r="E195" s="495">
        <f>SUM(E105:E192)</f>
        <v>2047435</v>
      </c>
      <c r="F195" s="495">
        <f>SUM(F105:F192)</f>
        <v>1957281</v>
      </c>
      <c r="G195" s="495">
        <f>SUM(G107+G110+G112+G114+G115+G116+G123+G127+G129+G131+G133+G135+G137+G138+G139+G140+G150+G166+G168+G172+G176+G180+G182+G183+G184+G186+G189+G190+G191)</f>
        <v>997081</v>
      </c>
      <c r="H195" s="496">
        <f>SUM(H107:H194)</f>
        <v>1316310</v>
      </c>
      <c r="I195" s="496">
        <f>SUM(I107:I194)</f>
        <v>1527115</v>
      </c>
      <c r="J195" s="496">
        <f>SUM(J105:J194)</f>
        <v>742771</v>
      </c>
      <c r="K195" s="626">
        <f>SUM(K105:K194)</f>
        <v>3122000</v>
      </c>
      <c r="L195" s="629">
        <f>SUM(L105:L194)</f>
        <v>1665000</v>
      </c>
      <c r="M195" s="629">
        <f>SUM(M105:M194)</f>
        <v>1255000</v>
      </c>
    </row>
    <row r="196" spans="1:14" x14ac:dyDescent="0.2">
      <c r="A196" s="500" t="s">
        <v>321</v>
      </c>
      <c r="B196" s="501">
        <v>719</v>
      </c>
      <c r="C196" s="512" t="s">
        <v>458</v>
      </c>
      <c r="D196" s="513"/>
      <c r="E196" s="513"/>
      <c r="F196" s="513"/>
      <c r="G196" s="495">
        <v>1625</v>
      </c>
      <c r="H196" s="514"/>
      <c r="I196" s="514"/>
      <c r="J196" s="514"/>
      <c r="K196" s="627"/>
      <c r="L196" s="628"/>
      <c r="M196" s="628"/>
    </row>
    <row r="197" spans="1:14" x14ac:dyDescent="0.2">
      <c r="A197" s="511"/>
      <c r="B197" s="492"/>
      <c r="C197" s="515" t="s">
        <v>459</v>
      </c>
      <c r="D197" s="516"/>
      <c r="E197" s="517" t="e">
        <f>E5+E26+E32+E104+E195+#REF!</f>
        <v>#REF!</v>
      </c>
      <c r="F197" s="517" t="e">
        <f>SUM(F26+F32+F104+F195+#REF!)</f>
        <v>#REF!</v>
      </c>
      <c r="G197" s="517">
        <f>SUM(G5+G26+G32+G104+G195+G196)</f>
        <v>1059884</v>
      </c>
      <c r="H197" s="518">
        <f>SUM(H5+H26+H32+H104+H195)</f>
        <v>1483610</v>
      </c>
      <c r="I197" s="518">
        <f>SUM(I5+I26+I104+I195)</f>
        <v>1956947</v>
      </c>
      <c r="J197" s="518">
        <f>SUM(J5+J26+J104+J195)</f>
        <v>983815</v>
      </c>
      <c r="K197" s="627">
        <f>SUM(K5+K26+K32+K104+K195)</f>
        <v>3484600</v>
      </c>
      <c r="L197" s="628">
        <f>SUM(L5+L26+L104+L195)</f>
        <v>1747000</v>
      </c>
      <c r="M197" s="628">
        <f>SUM(M5+M26+M104+M195)</f>
        <v>1337000</v>
      </c>
    </row>
    <row r="207" spans="1:14" x14ac:dyDescent="0.2">
      <c r="E207" s="519"/>
      <c r="F207" s="519"/>
      <c r="G207" s="519"/>
      <c r="H207" s="519"/>
      <c r="I207" s="519"/>
      <c r="J207" s="519"/>
      <c r="K207" s="519"/>
      <c r="L207" s="519"/>
      <c r="M207" s="519"/>
      <c r="N207" s="519"/>
    </row>
  </sheetData>
  <pageMargins left="0.75" right="0.75" top="1" bottom="1" header="0.4921259845" footer="0.4921259845"/>
  <pageSetup paperSize="9" orientation="landscape" r:id="rId1"/>
  <headerFooter alignWithMargins="0">
    <oddFooter>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workbookViewId="0">
      <selection activeCell="E70" sqref="A1:E70"/>
    </sheetView>
  </sheetViews>
  <sheetFormatPr defaultRowHeight="12.75" x14ac:dyDescent="0.2"/>
  <cols>
    <col min="1" max="1" width="5" customWidth="1"/>
    <col min="2" max="2" width="5.28515625" customWidth="1"/>
    <col min="3" max="3" width="51.5703125" customWidth="1"/>
    <col min="5" max="5" width="55.28515625" customWidth="1"/>
  </cols>
  <sheetData>
    <row r="1" spans="1:5" ht="18" x14ac:dyDescent="0.25">
      <c r="A1" s="663" t="s">
        <v>631</v>
      </c>
      <c r="B1" s="664"/>
      <c r="C1" s="664"/>
    </row>
    <row r="2" spans="1:5" x14ac:dyDescent="0.2">
      <c r="A2" s="476" t="s">
        <v>296</v>
      </c>
      <c r="B2" s="477"/>
      <c r="C2" s="477" t="s">
        <v>297</v>
      </c>
      <c r="D2" s="26">
        <v>2017</v>
      </c>
      <c r="E2" s="29"/>
    </row>
    <row r="3" spans="1:5" ht="25.5" x14ac:dyDescent="0.2">
      <c r="A3" s="484" t="s">
        <v>298</v>
      </c>
      <c r="B3" s="485">
        <v>711</v>
      </c>
      <c r="C3" s="486" t="s">
        <v>299</v>
      </c>
      <c r="D3" s="627">
        <v>80000</v>
      </c>
      <c r="E3" s="680" t="s">
        <v>634</v>
      </c>
    </row>
    <row r="4" spans="1:5" x14ac:dyDescent="0.2">
      <c r="A4" s="491"/>
      <c r="B4" s="492"/>
      <c r="C4" s="493" t="s">
        <v>300</v>
      </c>
      <c r="D4" s="626">
        <f>SUM(D3)</f>
        <v>80000</v>
      </c>
      <c r="E4" s="660"/>
    </row>
    <row r="5" spans="1:5" x14ac:dyDescent="0.2">
      <c r="A5" s="510">
        <v>42404</v>
      </c>
      <c r="B5" s="501"/>
      <c r="C5" s="486" t="s">
        <v>530</v>
      </c>
      <c r="D5" s="627">
        <v>10000</v>
      </c>
      <c r="E5" s="29" t="s">
        <v>567</v>
      </c>
    </row>
    <row r="6" spans="1:5" x14ac:dyDescent="0.2">
      <c r="A6" s="510">
        <v>42374</v>
      </c>
      <c r="B6" s="501"/>
      <c r="C6" s="486" t="s">
        <v>542</v>
      </c>
      <c r="D6" s="627">
        <v>16000</v>
      </c>
      <c r="E6" s="29" t="s">
        <v>568</v>
      </c>
    </row>
    <row r="7" spans="1:5" ht="25.5" x14ac:dyDescent="0.2">
      <c r="A7" s="510">
        <v>42408</v>
      </c>
      <c r="B7" s="501"/>
      <c r="C7" s="486" t="s">
        <v>543</v>
      </c>
      <c r="D7" s="627">
        <v>9000</v>
      </c>
      <c r="E7" s="591" t="s">
        <v>569</v>
      </c>
    </row>
    <row r="8" spans="1:5" x14ac:dyDescent="0.2">
      <c r="A8" s="500" t="s">
        <v>312</v>
      </c>
      <c r="B8" s="501"/>
      <c r="C8" s="486" t="s">
        <v>313</v>
      </c>
      <c r="D8" s="627">
        <v>25000</v>
      </c>
      <c r="E8" s="29" t="s">
        <v>570</v>
      </c>
    </row>
    <row r="9" spans="1:5" ht="38.25" x14ac:dyDescent="0.2">
      <c r="A9" s="500" t="s">
        <v>312</v>
      </c>
      <c r="B9" s="501"/>
      <c r="C9" s="486" t="s">
        <v>314</v>
      </c>
      <c r="D9" s="627">
        <v>15000</v>
      </c>
      <c r="E9" s="661" t="s">
        <v>571</v>
      </c>
    </row>
    <row r="10" spans="1:5" x14ac:dyDescent="0.2">
      <c r="A10" s="484" t="s">
        <v>321</v>
      </c>
      <c r="B10" s="485"/>
      <c r="C10" s="486" t="s">
        <v>572</v>
      </c>
      <c r="D10" s="627">
        <v>5000</v>
      </c>
      <c r="E10" s="661" t="s">
        <v>573</v>
      </c>
    </row>
    <row r="11" spans="1:5" x14ac:dyDescent="0.2">
      <c r="A11" s="491"/>
      <c r="B11" s="503"/>
      <c r="C11" s="493" t="s">
        <v>326</v>
      </c>
      <c r="D11" s="626">
        <f>SUM(D5:D10)</f>
        <v>80000</v>
      </c>
      <c r="E11" s="660"/>
    </row>
    <row r="12" spans="1:5" ht="25.5" x14ac:dyDescent="0.2">
      <c r="A12" s="616">
        <v>42381</v>
      </c>
      <c r="B12" s="485"/>
      <c r="C12" s="486" t="s">
        <v>531</v>
      </c>
      <c r="D12" s="627">
        <v>20000</v>
      </c>
      <c r="E12" s="591" t="s">
        <v>574</v>
      </c>
    </row>
    <row r="13" spans="1:5" x14ac:dyDescent="0.2">
      <c r="A13" s="491"/>
      <c r="B13" s="503"/>
      <c r="C13" s="493" t="s">
        <v>328</v>
      </c>
      <c r="D13" s="626">
        <f>SUM(D12:D12)</f>
        <v>20000</v>
      </c>
      <c r="E13" s="660"/>
    </row>
    <row r="14" spans="1:5" ht="25.5" x14ac:dyDescent="0.2">
      <c r="A14" s="616">
        <v>42404</v>
      </c>
      <c r="B14" s="485"/>
      <c r="C14" s="507" t="s">
        <v>335</v>
      </c>
      <c r="D14" s="627">
        <v>12700</v>
      </c>
      <c r="E14" s="591" t="s">
        <v>575</v>
      </c>
    </row>
    <row r="15" spans="1:5" ht="25.5" x14ac:dyDescent="0.2">
      <c r="A15" s="510">
        <v>42374</v>
      </c>
      <c r="B15" s="501"/>
      <c r="C15" s="486" t="s">
        <v>546</v>
      </c>
      <c r="D15" s="627">
        <v>2500</v>
      </c>
      <c r="E15" s="591" t="s">
        <v>576</v>
      </c>
    </row>
    <row r="16" spans="1:5" ht="25.5" x14ac:dyDescent="0.2">
      <c r="A16" s="510">
        <v>42374</v>
      </c>
      <c r="B16" s="501"/>
      <c r="C16" s="486" t="s">
        <v>577</v>
      </c>
      <c r="D16" s="627">
        <v>7000</v>
      </c>
      <c r="E16" s="591" t="s">
        <v>578</v>
      </c>
    </row>
    <row r="17" spans="1:5" ht="25.5" x14ac:dyDescent="0.2">
      <c r="A17" s="510">
        <v>42374</v>
      </c>
      <c r="B17" s="501"/>
      <c r="C17" s="486" t="s">
        <v>579</v>
      </c>
      <c r="D17" s="627">
        <v>6000</v>
      </c>
      <c r="E17" s="591" t="s">
        <v>575</v>
      </c>
    </row>
    <row r="18" spans="1:5" ht="38.25" x14ac:dyDescent="0.2">
      <c r="A18" s="607">
        <v>42376</v>
      </c>
      <c r="B18" s="509"/>
      <c r="C18" s="507" t="s">
        <v>548</v>
      </c>
      <c r="D18" s="627">
        <v>3000</v>
      </c>
      <c r="E18" s="591" t="s">
        <v>580</v>
      </c>
    </row>
    <row r="19" spans="1:5" ht="38.25" x14ac:dyDescent="0.2">
      <c r="A19" s="607">
        <v>42590</v>
      </c>
      <c r="B19" s="509"/>
      <c r="C19" s="507" t="s">
        <v>633</v>
      </c>
      <c r="D19" s="627">
        <v>26000</v>
      </c>
      <c r="E19" s="680" t="s">
        <v>581</v>
      </c>
    </row>
    <row r="20" spans="1:5" ht="25.5" x14ac:dyDescent="0.2">
      <c r="A20" s="484" t="s">
        <v>298</v>
      </c>
      <c r="B20" s="485"/>
      <c r="C20" s="486" t="s">
        <v>342</v>
      </c>
      <c r="D20" s="627">
        <v>5000</v>
      </c>
      <c r="E20" s="591" t="s">
        <v>582</v>
      </c>
    </row>
    <row r="21" spans="1:5" ht="25.5" x14ac:dyDescent="0.2">
      <c r="A21" s="484" t="s">
        <v>298</v>
      </c>
      <c r="B21" s="485"/>
      <c r="C21" s="486" t="s">
        <v>343</v>
      </c>
      <c r="D21" s="627">
        <v>5000</v>
      </c>
      <c r="E21" s="591" t="s">
        <v>582</v>
      </c>
    </row>
    <row r="22" spans="1:5" ht="38.25" x14ac:dyDescent="0.2">
      <c r="A22" s="500" t="s">
        <v>312</v>
      </c>
      <c r="B22" s="501"/>
      <c r="C22" s="486" t="s">
        <v>346</v>
      </c>
      <c r="D22" s="627">
        <v>15000</v>
      </c>
      <c r="E22" s="591" t="s">
        <v>583</v>
      </c>
    </row>
    <row r="23" spans="1:5" ht="25.5" x14ac:dyDescent="0.2">
      <c r="A23" s="500" t="s">
        <v>312</v>
      </c>
      <c r="B23" s="501"/>
      <c r="C23" s="486" t="s">
        <v>347</v>
      </c>
      <c r="D23" s="627">
        <v>26000</v>
      </c>
      <c r="E23" s="591" t="s">
        <v>584</v>
      </c>
    </row>
    <row r="24" spans="1:5" ht="25.5" x14ac:dyDescent="0.2">
      <c r="A24" s="500" t="s">
        <v>312</v>
      </c>
      <c r="B24" s="501"/>
      <c r="C24" s="486" t="s">
        <v>348</v>
      </c>
      <c r="D24" s="627">
        <v>26000</v>
      </c>
      <c r="E24" s="591" t="s">
        <v>585</v>
      </c>
    </row>
    <row r="25" spans="1:5" x14ac:dyDescent="0.2">
      <c r="A25" s="500" t="s">
        <v>312</v>
      </c>
      <c r="B25" s="501"/>
      <c r="C25" s="486" t="s">
        <v>362</v>
      </c>
      <c r="D25" s="627">
        <v>7000</v>
      </c>
      <c r="E25" s="29" t="s">
        <v>586</v>
      </c>
    </row>
    <row r="26" spans="1:5" ht="25.5" x14ac:dyDescent="0.2">
      <c r="A26" s="510">
        <v>42409</v>
      </c>
      <c r="B26" s="501"/>
      <c r="C26" s="486" t="s">
        <v>510</v>
      </c>
      <c r="D26" s="627">
        <v>5900</v>
      </c>
      <c r="E26" s="591" t="s">
        <v>587</v>
      </c>
    </row>
    <row r="27" spans="1:5" ht="38.25" x14ac:dyDescent="0.2">
      <c r="A27" s="500" t="s">
        <v>366</v>
      </c>
      <c r="B27" s="501"/>
      <c r="C27" s="486" t="s">
        <v>367</v>
      </c>
      <c r="D27" s="627">
        <v>25000</v>
      </c>
      <c r="E27" s="591" t="s">
        <v>588</v>
      </c>
    </row>
    <row r="28" spans="1:5" ht="25.5" x14ac:dyDescent="0.2">
      <c r="A28" s="500" t="s">
        <v>366</v>
      </c>
      <c r="B28" s="501"/>
      <c r="C28" s="486" t="s">
        <v>551</v>
      </c>
      <c r="D28" s="627">
        <v>7000</v>
      </c>
      <c r="E28" s="591" t="s">
        <v>589</v>
      </c>
    </row>
    <row r="29" spans="1:5" ht="25.5" x14ac:dyDescent="0.2">
      <c r="A29" s="500">
        <v>14</v>
      </c>
      <c r="B29" s="501"/>
      <c r="C29" s="486" t="s">
        <v>511</v>
      </c>
      <c r="D29" s="627">
        <v>3500</v>
      </c>
      <c r="E29" s="591" t="s">
        <v>590</v>
      </c>
    </row>
    <row r="30" spans="1:5" x14ac:dyDescent="0.2">
      <c r="A30" s="511"/>
      <c r="B30" s="492"/>
      <c r="C30" s="493" t="s">
        <v>386</v>
      </c>
      <c r="D30" s="626">
        <f>SUM(D14:D29)</f>
        <v>182600</v>
      </c>
      <c r="E30" s="660"/>
    </row>
    <row r="31" spans="1:5" x14ac:dyDescent="0.2">
      <c r="A31" s="500" t="s">
        <v>331</v>
      </c>
      <c r="B31" s="501">
        <v>717</v>
      </c>
      <c r="C31" s="486" t="s">
        <v>591</v>
      </c>
      <c r="D31" s="627">
        <v>5000</v>
      </c>
      <c r="E31" s="29" t="s">
        <v>592</v>
      </c>
    </row>
    <row r="32" spans="1:5" ht="25.5" x14ac:dyDescent="0.2">
      <c r="A32" s="500" t="s">
        <v>331</v>
      </c>
      <c r="B32" s="501"/>
      <c r="C32" s="486" t="s">
        <v>388</v>
      </c>
      <c r="D32" s="627">
        <v>35000</v>
      </c>
      <c r="E32" s="591" t="s">
        <v>593</v>
      </c>
    </row>
    <row r="33" spans="1:5" ht="38.25" x14ac:dyDescent="0.2">
      <c r="A33" s="500" t="s">
        <v>333</v>
      </c>
      <c r="B33" s="501"/>
      <c r="C33" s="486" t="s">
        <v>396</v>
      </c>
      <c r="D33" s="627">
        <v>200000</v>
      </c>
      <c r="E33" s="591" t="s">
        <v>594</v>
      </c>
    </row>
    <row r="34" spans="1:5" ht="38.25" x14ac:dyDescent="0.2">
      <c r="A34" s="500" t="s">
        <v>333</v>
      </c>
      <c r="B34" s="501"/>
      <c r="C34" s="486" t="s">
        <v>595</v>
      </c>
      <c r="D34" s="627">
        <v>85000</v>
      </c>
      <c r="E34" s="591" t="s">
        <v>596</v>
      </c>
    </row>
    <row r="35" spans="1:5" ht="25.5" x14ac:dyDescent="0.2">
      <c r="A35" s="500" t="s">
        <v>333</v>
      </c>
      <c r="B35" s="501"/>
      <c r="C35" s="486" t="s">
        <v>554</v>
      </c>
      <c r="D35" s="627">
        <v>85000</v>
      </c>
      <c r="E35" s="591" t="s">
        <v>597</v>
      </c>
    </row>
    <row r="36" spans="1:5" ht="25.5" x14ac:dyDescent="0.2">
      <c r="A36" s="510">
        <v>42404</v>
      </c>
      <c r="B36" s="501"/>
      <c r="C36" s="486" t="s">
        <v>555</v>
      </c>
      <c r="D36" s="627">
        <v>15000</v>
      </c>
      <c r="E36" s="591" t="s">
        <v>598</v>
      </c>
    </row>
    <row r="37" spans="1:5" ht="25.5" x14ac:dyDescent="0.2">
      <c r="A37" s="500" t="s">
        <v>333</v>
      </c>
      <c r="B37" s="501"/>
      <c r="C37" s="486" t="s">
        <v>397</v>
      </c>
      <c r="D37" s="627">
        <v>70000</v>
      </c>
      <c r="E37" s="591" t="s">
        <v>599</v>
      </c>
    </row>
    <row r="38" spans="1:5" ht="25.5" x14ac:dyDescent="0.2">
      <c r="A38" s="625">
        <v>42374</v>
      </c>
      <c r="B38" s="501"/>
      <c r="C38" s="486" t="s">
        <v>398</v>
      </c>
      <c r="D38" s="627">
        <v>15000</v>
      </c>
      <c r="E38" s="591" t="s">
        <v>600</v>
      </c>
    </row>
    <row r="39" spans="1:5" x14ac:dyDescent="0.2">
      <c r="A39" s="510">
        <v>42374</v>
      </c>
      <c r="B39" s="501"/>
      <c r="C39" s="486" t="s">
        <v>399</v>
      </c>
      <c r="D39" s="627">
        <v>15000</v>
      </c>
      <c r="E39" s="29" t="s">
        <v>601</v>
      </c>
    </row>
    <row r="40" spans="1:5" ht="25.5" x14ac:dyDescent="0.2">
      <c r="A40" s="625">
        <v>42374</v>
      </c>
      <c r="B40" s="501"/>
      <c r="C40" s="486" t="s">
        <v>556</v>
      </c>
      <c r="D40" s="627">
        <v>45000</v>
      </c>
      <c r="E40" s="591" t="s">
        <v>602</v>
      </c>
    </row>
    <row r="41" spans="1:5" x14ac:dyDescent="0.2">
      <c r="A41" s="510">
        <v>42374</v>
      </c>
      <c r="B41" s="501"/>
      <c r="C41" s="486" t="s">
        <v>403</v>
      </c>
      <c r="D41" s="627">
        <v>10000</v>
      </c>
      <c r="E41" s="591" t="s">
        <v>603</v>
      </c>
    </row>
    <row r="42" spans="1:5" ht="25.5" x14ac:dyDescent="0.2">
      <c r="A42" s="510">
        <v>42374</v>
      </c>
      <c r="B42" s="501"/>
      <c r="C42" s="486" t="s">
        <v>523</v>
      </c>
      <c r="D42" s="627">
        <v>50000</v>
      </c>
      <c r="E42" s="591" t="s">
        <v>604</v>
      </c>
    </row>
    <row r="43" spans="1:5" ht="25.5" x14ac:dyDescent="0.2">
      <c r="A43" s="625">
        <v>42374</v>
      </c>
      <c r="B43" s="501"/>
      <c r="C43" s="486" t="s">
        <v>605</v>
      </c>
      <c r="D43" s="627">
        <v>40000</v>
      </c>
      <c r="E43" s="591" t="s">
        <v>576</v>
      </c>
    </row>
    <row r="44" spans="1:5" x14ac:dyDescent="0.2">
      <c r="A44" s="510">
        <v>42375</v>
      </c>
      <c r="B44" s="501"/>
      <c r="C44" s="486" t="s">
        <v>524</v>
      </c>
      <c r="D44" s="627">
        <v>20000</v>
      </c>
      <c r="E44" s="591" t="s">
        <v>606</v>
      </c>
    </row>
    <row r="45" spans="1:5" ht="25.5" x14ac:dyDescent="0.2">
      <c r="A45" s="500" t="s">
        <v>417</v>
      </c>
      <c r="B45" s="501"/>
      <c r="C45" s="486" t="s">
        <v>418</v>
      </c>
      <c r="D45" s="627">
        <v>200000</v>
      </c>
      <c r="E45" s="591" t="s">
        <v>607</v>
      </c>
    </row>
    <row r="46" spans="1:5" x14ac:dyDescent="0.2">
      <c r="A46" s="510">
        <v>42376</v>
      </c>
      <c r="B46" s="501"/>
      <c r="C46" s="486" t="s">
        <v>559</v>
      </c>
      <c r="D46" s="627">
        <v>4000</v>
      </c>
      <c r="E46" s="591" t="s">
        <v>608</v>
      </c>
    </row>
    <row r="47" spans="1:5" ht="25.5" x14ac:dyDescent="0.2">
      <c r="A47" s="500" t="s">
        <v>309</v>
      </c>
      <c r="B47" s="501"/>
      <c r="C47" s="486" t="s">
        <v>423</v>
      </c>
      <c r="D47" s="627">
        <v>12000</v>
      </c>
      <c r="E47" s="591" t="s">
        <v>609</v>
      </c>
    </row>
    <row r="48" spans="1:5" x14ac:dyDescent="0.2">
      <c r="A48" s="510">
        <v>42376</v>
      </c>
      <c r="B48" s="501"/>
      <c r="C48" s="486" t="s">
        <v>610</v>
      </c>
      <c r="D48" s="627">
        <v>100000</v>
      </c>
      <c r="E48" s="591" t="s">
        <v>611</v>
      </c>
    </row>
    <row r="49" spans="1:5" x14ac:dyDescent="0.2">
      <c r="A49" s="500" t="s">
        <v>311</v>
      </c>
      <c r="B49" s="501"/>
      <c r="C49" s="486" t="s">
        <v>426</v>
      </c>
      <c r="D49" s="627">
        <v>100000</v>
      </c>
      <c r="E49" s="591" t="s">
        <v>612</v>
      </c>
    </row>
    <row r="50" spans="1:5" ht="25.5" x14ac:dyDescent="0.2">
      <c r="A50" s="500" t="s">
        <v>311</v>
      </c>
      <c r="B50" s="501"/>
      <c r="C50" s="486" t="s">
        <v>427</v>
      </c>
      <c r="D50" s="627">
        <v>25000</v>
      </c>
      <c r="E50" s="591" t="s">
        <v>613</v>
      </c>
    </row>
    <row r="51" spans="1:5" ht="25.5" x14ac:dyDescent="0.2">
      <c r="A51" s="510">
        <v>42590</v>
      </c>
      <c r="B51" s="501"/>
      <c r="C51" s="486" t="s">
        <v>561</v>
      </c>
      <c r="D51" s="627">
        <v>50000</v>
      </c>
      <c r="E51" s="591" t="s">
        <v>614</v>
      </c>
    </row>
    <row r="52" spans="1:5" ht="25.5" x14ac:dyDescent="0.2">
      <c r="A52" s="500" t="s">
        <v>312</v>
      </c>
      <c r="B52" s="501"/>
      <c r="C52" s="486" t="s">
        <v>431</v>
      </c>
      <c r="D52" s="627">
        <v>50000</v>
      </c>
      <c r="E52" s="591" t="s">
        <v>615</v>
      </c>
    </row>
    <row r="53" spans="1:5" ht="25.5" x14ac:dyDescent="0.2">
      <c r="A53" s="500" t="s">
        <v>312</v>
      </c>
      <c r="B53" s="501"/>
      <c r="C53" s="486" t="s">
        <v>432</v>
      </c>
      <c r="D53" s="627">
        <v>300000</v>
      </c>
      <c r="E53" s="591" t="s">
        <v>615</v>
      </c>
    </row>
    <row r="54" spans="1:5" x14ac:dyDescent="0.2">
      <c r="A54" s="500" t="s">
        <v>312</v>
      </c>
      <c r="B54" s="501"/>
      <c r="C54" s="486" t="s">
        <v>433</v>
      </c>
      <c r="D54" s="627">
        <v>35000</v>
      </c>
      <c r="E54" s="591" t="s">
        <v>616</v>
      </c>
    </row>
    <row r="55" spans="1:5" ht="25.5" x14ac:dyDescent="0.2">
      <c r="A55" s="500" t="s">
        <v>312</v>
      </c>
      <c r="B55" s="501"/>
      <c r="C55" s="486" t="s">
        <v>617</v>
      </c>
      <c r="D55" s="627">
        <v>12000</v>
      </c>
      <c r="E55" s="591" t="s">
        <v>618</v>
      </c>
    </row>
    <row r="56" spans="1:5" x14ac:dyDescent="0.2">
      <c r="A56" s="500" t="s">
        <v>366</v>
      </c>
      <c r="B56" s="501"/>
      <c r="C56" s="486" t="s">
        <v>619</v>
      </c>
      <c r="D56" s="627">
        <v>84000</v>
      </c>
      <c r="E56" s="662" t="s">
        <v>620</v>
      </c>
    </row>
    <row r="57" spans="1:5" ht="25.5" x14ac:dyDescent="0.2">
      <c r="A57" s="500" t="s">
        <v>442</v>
      </c>
      <c r="B57" s="501"/>
      <c r="C57" s="486" t="s">
        <v>232</v>
      </c>
      <c r="D57" s="627">
        <v>15000</v>
      </c>
      <c r="E57" s="591" t="s">
        <v>621</v>
      </c>
    </row>
    <row r="58" spans="1:5" ht="25.5" x14ac:dyDescent="0.2">
      <c r="A58" s="500" t="s">
        <v>370</v>
      </c>
      <c r="B58" s="501"/>
      <c r="C58" s="486" t="s">
        <v>443</v>
      </c>
      <c r="D58" s="627">
        <v>30000</v>
      </c>
      <c r="E58" s="591" t="s">
        <v>622</v>
      </c>
    </row>
    <row r="59" spans="1:5" ht="25.5" x14ac:dyDescent="0.2">
      <c r="A59" s="510">
        <v>42560</v>
      </c>
      <c r="B59" s="501"/>
      <c r="C59" s="486" t="s">
        <v>563</v>
      </c>
      <c r="D59" s="627">
        <v>45000</v>
      </c>
      <c r="E59" s="591" t="s">
        <v>622</v>
      </c>
    </row>
    <row r="60" spans="1:5" ht="25.5" x14ac:dyDescent="0.2">
      <c r="A60" s="510">
        <v>42560</v>
      </c>
      <c r="B60" s="501"/>
      <c r="C60" s="486" t="s">
        <v>564</v>
      </c>
      <c r="D60" s="627">
        <v>100000</v>
      </c>
      <c r="E60" s="591" t="s">
        <v>622</v>
      </c>
    </row>
    <row r="61" spans="1:5" x14ac:dyDescent="0.2">
      <c r="A61" s="500" t="s">
        <v>375</v>
      </c>
      <c r="B61" s="501"/>
      <c r="C61" s="486" t="s">
        <v>446</v>
      </c>
      <c r="D61" s="627">
        <v>120000</v>
      </c>
      <c r="E61" s="591" t="s">
        <v>623</v>
      </c>
    </row>
    <row r="62" spans="1:5" x14ac:dyDescent="0.2">
      <c r="A62" s="500" t="s">
        <v>321</v>
      </c>
      <c r="B62" s="501"/>
      <c r="C62" s="486" t="s">
        <v>448</v>
      </c>
      <c r="D62" s="627">
        <v>10000</v>
      </c>
      <c r="E62" s="591" t="s">
        <v>624</v>
      </c>
    </row>
    <row r="63" spans="1:5" ht="26.25" customHeight="1" x14ac:dyDescent="0.2">
      <c r="A63" s="500" t="s">
        <v>321</v>
      </c>
      <c r="B63" s="501"/>
      <c r="C63" s="486" t="s">
        <v>449</v>
      </c>
      <c r="D63" s="627">
        <v>580000</v>
      </c>
      <c r="E63" s="591" t="s">
        <v>625</v>
      </c>
    </row>
    <row r="64" spans="1:5" x14ac:dyDescent="0.2">
      <c r="A64" s="500" t="s">
        <v>319</v>
      </c>
      <c r="B64" s="501"/>
      <c r="C64" s="486" t="s">
        <v>451</v>
      </c>
      <c r="D64" s="627">
        <v>155000</v>
      </c>
      <c r="E64" s="591" t="s">
        <v>626</v>
      </c>
    </row>
    <row r="65" spans="1:5" ht="25.5" x14ac:dyDescent="0.2">
      <c r="A65" s="500" t="s">
        <v>319</v>
      </c>
      <c r="B65" s="501"/>
      <c r="C65" s="486" t="s">
        <v>565</v>
      </c>
      <c r="D65" s="627">
        <v>70000</v>
      </c>
      <c r="E65" s="680" t="s">
        <v>627</v>
      </c>
    </row>
    <row r="66" spans="1:5" ht="25.5" x14ac:dyDescent="0.2">
      <c r="A66" s="500" t="s">
        <v>382</v>
      </c>
      <c r="B66" s="501"/>
      <c r="C66" s="486" t="s">
        <v>454</v>
      </c>
      <c r="D66" s="627">
        <v>70000</v>
      </c>
      <c r="E66" s="591" t="s">
        <v>628</v>
      </c>
    </row>
    <row r="67" spans="1:5" ht="25.5" x14ac:dyDescent="0.2">
      <c r="A67" s="500" t="s">
        <v>382</v>
      </c>
      <c r="B67" s="501"/>
      <c r="C67" s="486" t="s">
        <v>456</v>
      </c>
      <c r="D67" s="627">
        <v>85000</v>
      </c>
      <c r="E67" s="591" t="s">
        <v>629</v>
      </c>
    </row>
    <row r="68" spans="1:5" x14ac:dyDescent="0.2">
      <c r="A68" s="500" t="s">
        <v>382</v>
      </c>
      <c r="B68" s="501"/>
      <c r="C68" s="486" t="s">
        <v>566</v>
      </c>
      <c r="D68" s="627">
        <v>180000</v>
      </c>
      <c r="E68" s="591" t="s">
        <v>630</v>
      </c>
    </row>
    <row r="69" spans="1:5" x14ac:dyDescent="0.2">
      <c r="A69" s="511"/>
      <c r="B69" s="492"/>
      <c r="C69" s="493" t="s">
        <v>457</v>
      </c>
      <c r="D69" s="626">
        <f>SUM(D31:D68)</f>
        <v>3122000</v>
      </c>
      <c r="E69" s="626"/>
    </row>
    <row r="70" spans="1:5" x14ac:dyDescent="0.2">
      <c r="A70" s="511"/>
      <c r="B70" s="492"/>
      <c r="C70" s="515" t="s">
        <v>459</v>
      </c>
      <c r="D70" s="627">
        <f>D4+D11+D13+D30+D69</f>
        <v>3484600</v>
      </c>
      <c r="E70" s="627"/>
    </row>
  </sheetData>
  <pageMargins left="0.7" right="0.7" top="0.75" bottom="0.75" header="0.3" footer="0.3"/>
  <pageSetup paperSize="9" scale="7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B1:M74"/>
  <sheetViews>
    <sheetView workbookViewId="0">
      <selection activeCell="J23" sqref="B1:J23"/>
    </sheetView>
  </sheetViews>
  <sheetFormatPr defaultRowHeight="12.75" x14ac:dyDescent="0.2"/>
  <cols>
    <col min="1" max="1" width="0.28515625" customWidth="1"/>
    <col min="2" max="2" width="28.140625" customWidth="1"/>
    <col min="3" max="3" width="6.7109375" customWidth="1"/>
    <col min="4" max="4" width="9.85546875" customWidth="1"/>
    <col min="5" max="5" width="14.140625" style="585" customWidth="1"/>
    <col min="6" max="7" width="14.140625" customWidth="1"/>
    <col min="8" max="8" width="14" customWidth="1"/>
    <col min="9" max="9" width="14" hidden="1" customWidth="1"/>
    <col min="10" max="10" width="15.7109375" customWidth="1"/>
    <col min="11" max="11" width="11.140625" style="7" customWidth="1"/>
    <col min="12" max="12" width="11.5703125" style="7" customWidth="1"/>
    <col min="13" max="13" width="12.5703125" style="7" customWidth="1"/>
  </cols>
  <sheetData>
    <row r="1" spans="2:13" ht="15.75" x14ac:dyDescent="0.25">
      <c r="B1" s="520" t="s">
        <v>460</v>
      </c>
      <c r="C1" s="520"/>
      <c r="D1" s="520"/>
      <c r="E1" s="521"/>
      <c r="F1" s="522"/>
      <c r="G1" s="522"/>
      <c r="H1" s="522"/>
      <c r="I1" s="522"/>
    </row>
    <row r="2" spans="2:13" x14ac:dyDescent="0.2">
      <c r="B2" s="523"/>
      <c r="C2" s="523"/>
      <c r="D2" s="523"/>
      <c r="E2" s="524"/>
      <c r="F2" s="525"/>
      <c r="G2" s="525"/>
      <c r="H2" s="526"/>
      <c r="I2" s="526"/>
    </row>
    <row r="3" spans="2:13" ht="14.25" x14ac:dyDescent="0.2">
      <c r="B3" s="527"/>
      <c r="C3" s="527"/>
      <c r="D3" s="527"/>
      <c r="E3" s="528"/>
      <c r="F3" s="529"/>
      <c r="G3" s="529"/>
      <c r="H3" s="529"/>
      <c r="I3" s="522"/>
    </row>
    <row r="4" spans="2:13" x14ac:dyDescent="0.2">
      <c r="B4" s="522"/>
      <c r="C4" s="522"/>
      <c r="D4" s="522"/>
      <c r="E4" s="530"/>
      <c r="F4" s="522"/>
      <c r="G4" s="522"/>
      <c r="H4" s="522"/>
      <c r="I4" s="522"/>
    </row>
    <row r="5" spans="2:13" ht="15.75" x14ac:dyDescent="0.25">
      <c r="B5" s="531" t="s">
        <v>461</v>
      </c>
      <c r="C5" s="532"/>
      <c r="D5" s="532"/>
      <c r="E5" s="533"/>
      <c r="F5" s="532"/>
      <c r="G5" s="532"/>
      <c r="H5" s="534"/>
      <c r="I5" s="522"/>
    </row>
    <row r="6" spans="2:13" x14ac:dyDescent="0.2">
      <c r="B6" s="535"/>
      <c r="C6" s="536" t="s">
        <v>462</v>
      </c>
      <c r="D6" s="612" t="s">
        <v>5</v>
      </c>
      <c r="E6" s="537" t="s">
        <v>6</v>
      </c>
      <c r="F6" s="537" t="s">
        <v>7</v>
      </c>
      <c r="G6" s="537" t="s">
        <v>8</v>
      </c>
      <c r="H6" s="538" t="s">
        <v>513</v>
      </c>
      <c r="I6" s="539"/>
      <c r="K6" s="540"/>
      <c r="L6" s="541"/>
      <c r="M6" s="541"/>
    </row>
    <row r="7" spans="2:13" x14ac:dyDescent="0.2">
      <c r="B7" s="535"/>
      <c r="C7" s="536"/>
      <c r="D7" s="612" t="s">
        <v>11</v>
      </c>
      <c r="E7" s="537" t="s">
        <v>40</v>
      </c>
      <c r="F7" s="537" t="s">
        <v>13</v>
      </c>
      <c r="G7" s="537" t="s">
        <v>13</v>
      </c>
      <c r="H7" s="538" t="s">
        <v>13</v>
      </c>
      <c r="I7" s="539"/>
      <c r="K7" s="540"/>
      <c r="L7" s="541"/>
      <c r="M7" s="541"/>
    </row>
    <row r="8" spans="2:13" x14ac:dyDescent="0.2">
      <c r="B8" s="542" t="s">
        <v>463</v>
      </c>
      <c r="C8" s="536">
        <v>312012</v>
      </c>
      <c r="D8" s="536"/>
      <c r="E8" s="543">
        <v>115200</v>
      </c>
      <c r="F8" s="544">
        <v>115200</v>
      </c>
      <c r="G8" s="544">
        <v>115200</v>
      </c>
      <c r="H8" s="545">
        <v>115200</v>
      </c>
      <c r="I8" s="546"/>
      <c r="K8" s="547"/>
      <c r="L8" s="547"/>
      <c r="M8" s="547"/>
    </row>
    <row r="9" spans="2:13" x14ac:dyDescent="0.2">
      <c r="B9" s="542" t="s">
        <v>464</v>
      </c>
      <c r="C9" s="536">
        <v>223001</v>
      </c>
      <c r="D9" s="536"/>
      <c r="E9" s="543">
        <v>75000</v>
      </c>
      <c r="F9" s="543">
        <v>94800</v>
      </c>
      <c r="G9" s="543">
        <v>94800</v>
      </c>
      <c r="H9" s="548">
        <v>94800</v>
      </c>
      <c r="I9" s="549"/>
      <c r="K9" s="547"/>
      <c r="L9" s="547"/>
      <c r="M9" s="547"/>
    </row>
    <row r="10" spans="2:13" x14ac:dyDescent="0.2">
      <c r="B10" s="542" t="s">
        <v>465</v>
      </c>
      <c r="C10" s="536">
        <v>223003</v>
      </c>
      <c r="D10" s="536"/>
      <c r="E10" s="543">
        <v>63500</v>
      </c>
      <c r="F10" s="544">
        <v>70000</v>
      </c>
      <c r="G10" s="544">
        <v>70000</v>
      </c>
      <c r="H10" s="545">
        <v>70000</v>
      </c>
      <c r="I10" s="546"/>
      <c r="K10" s="547"/>
      <c r="L10" s="547"/>
      <c r="M10" s="547"/>
    </row>
    <row r="11" spans="2:13" x14ac:dyDescent="0.2">
      <c r="B11" s="542" t="s">
        <v>466</v>
      </c>
      <c r="C11" s="536">
        <v>223003</v>
      </c>
      <c r="D11" s="536"/>
      <c r="E11" s="543">
        <v>0</v>
      </c>
      <c r="F11" s="544">
        <v>0</v>
      </c>
      <c r="G11" s="544">
        <v>0</v>
      </c>
      <c r="H11" s="545">
        <v>0</v>
      </c>
      <c r="I11" s="546"/>
      <c r="K11" s="547"/>
      <c r="L11" s="547"/>
      <c r="M11" s="547"/>
    </row>
    <row r="12" spans="2:13" x14ac:dyDescent="0.2">
      <c r="B12" s="550" t="s">
        <v>467</v>
      </c>
      <c r="C12" s="551"/>
      <c r="D12" s="551"/>
      <c r="E12" s="552">
        <f>SUM(E8:E11)</f>
        <v>253700</v>
      </c>
      <c r="F12" s="553">
        <v>280000</v>
      </c>
      <c r="G12" s="553">
        <f>SUM(G8:G11)</f>
        <v>280000</v>
      </c>
      <c r="H12" s="554">
        <f>SUM(H8:H11)</f>
        <v>280000</v>
      </c>
      <c r="I12" s="555"/>
      <c r="K12" s="547"/>
      <c r="L12" s="547"/>
      <c r="M12" s="547"/>
    </row>
    <row r="13" spans="2:13" x14ac:dyDescent="0.2">
      <c r="B13" s="542" t="s">
        <v>468</v>
      </c>
      <c r="C13" s="536"/>
      <c r="D13" s="536">
        <v>10000</v>
      </c>
      <c r="E13" s="556">
        <v>48590</v>
      </c>
      <c r="F13" s="557">
        <v>42000</v>
      </c>
      <c r="G13" s="557">
        <v>44300</v>
      </c>
      <c r="H13" s="558">
        <v>46400</v>
      </c>
      <c r="I13" s="555"/>
      <c r="K13" s="547"/>
      <c r="L13" s="547"/>
      <c r="M13" s="547"/>
    </row>
    <row r="14" spans="2:13" x14ac:dyDescent="0.2">
      <c r="B14" s="559" t="s">
        <v>469</v>
      </c>
      <c r="C14" s="536"/>
      <c r="D14" s="536">
        <v>10000</v>
      </c>
      <c r="E14" s="560">
        <f>SUM(E12:E13)</f>
        <v>302290</v>
      </c>
      <c r="F14" s="561">
        <f>SUM(F12:F13)</f>
        <v>322000</v>
      </c>
      <c r="G14" s="561">
        <f>SUM(G12:G13)</f>
        <v>324300</v>
      </c>
      <c r="H14" s="562">
        <f>SUM(H12:H13)</f>
        <v>326400</v>
      </c>
      <c r="I14" s="555"/>
      <c r="K14" s="547"/>
      <c r="L14" s="547"/>
      <c r="M14" s="547"/>
    </row>
    <row r="15" spans="2:13" x14ac:dyDescent="0.2">
      <c r="B15" s="563"/>
      <c r="C15" s="564"/>
      <c r="D15" s="564"/>
      <c r="E15" s="565"/>
      <c r="F15" s="566"/>
      <c r="G15" s="566"/>
      <c r="H15" s="567"/>
      <c r="I15" s="568"/>
      <c r="K15" s="569"/>
      <c r="L15" s="569"/>
      <c r="M15" s="569"/>
    </row>
    <row r="16" spans="2:13" ht="15.75" x14ac:dyDescent="0.25">
      <c r="B16" s="570" t="s">
        <v>470</v>
      </c>
      <c r="C16" s="571"/>
      <c r="D16" s="571"/>
      <c r="E16" s="572"/>
      <c r="F16" s="557"/>
      <c r="G16" s="557"/>
      <c r="H16" s="558"/>
      <c r="I16" s="555"/>
      <c r="K16" s="573"/>
      <c r="L16" s="547"/>
      <c r="M16" s="547"/>
    </row>
    <row r="17" spans="2:13" x14ac:dyDescent="0.2">
      <c r="B17" s="542"/>
      <c r="C17" s="536" t="s">
        <v>462</v>
      </c>
      <c r="D17" s="612" t="s">
        <v>5</v>
      </c>
      <c r="E17" s="574" t="s">
        <v>6</v>
      </c>
      <c r="F17" s="574" t="s">
        <v>7</v>
      </c>
      <c r="G17" s="574" t="s">
        <v>8</v>
      </c>
      <c r="H17" s="575" t="s">
        <v>513</v>
      </c>
      <c r="I17" s="555"/>
      <c r="K17" s="547"/>
      <c r="L17" s="547"/>
      <c r="M17" s="547"/>
    </row>
    <row r="18" spans="2:13" x14ac:dyDescent="0.2">
      <c r="B18" s="542"/>
      <c r="C18" s="536"/>
      <c r="D18" s="612" t="s">
        <v>11</v>
      </c>
      <c r="E18" s="574" t="s">
        <v>40</v>
      </c>
      <c r="F18" s="574" t="s">
        <v>13</v>
      </c>
      <c r="G18" s="574" t="s">
        <v>13</v>
      </c>
      <c r="H18" s="575" t="s">
        <v>13</v>
      </c>
      <c r="I18" s="555"/>
      <c r="K18" s="547"/>
      <c r="L18" s="547"/>
      <c r="M18" s="547"/>
    </row>
    <row r="19" spans="2:13" x14ac:dyDescent="0.2">
      <c r="B19" s="542" t="s">
        <v>471</v>
      </c>
      <c r="C19" s="536">
        <v>610</v>
      </c>
      <c r="D19" s="536">
        <v>5643</v>
      </c>
      <c r="E19" s="543">
        <v>140133</v>
      </c>
      <c r="F19" s="557">
        <v>159000</v>
      </c>
      <c r="G19" s="557">
        <v>160600</v>
      </c>
      <c r="H19" s="558">
        <v>162200</v>
      </c>
      <c r="I19" s="555"/>
      <c r="K19" s="547"/>
      <c r="L19" s="547"/>
      <c r="M19" s="547"/>
    </row>
    <row r="20" spans="2:13" x14ac:dyDescent="0.2">
      <c r="B20" s="542" t="s">
        <v>472</v>
      </c>
      <c r="C20" s="536">
        <v>620</v>
      </c>
      <c r="D20" s="536">
        <v>1972</v>
      </c>
      <c r="E20" s="543">
        <v>49000</v>
      </c>
      <c r="F20" s="557">
        <v>55600</v>
      </c>
      <c r="G20" s="557">
        <v>56200</v>
      </c>
      <c r="H20" s="558">
        <v>56700</v>
      </c>
      <c r="I20" s="555"/>
      <c r="K20" s="547"/>
      <c r="L20" s="547"/>
      <c r="M20" s="547"/>
    </row>
    <row r="21" spans="2:13" x14ac:dyDescent="0.2">
      <c r="B21" s="542" t="s">
        <v>473</v>
      </c>
      <c r="C21" s="576">
        <v>630</v>
      </c>
      <c r="D21" s="576">
        <v>2370</v>
      </c>
      <c r="E21" s="556">
        <v>112157</v>
      </c>
      <c r="F21" s="557">
        <v>106400</v>
      </c>
      <c r="G21" s="557">
        <v>106500</v>
      </c>
      <c r="H21" s="558">
        <v>106500</v>
      </c>
      <c r="I21" s="555"/>
      <c r="K21" s="547"/>
      <c r="L21" s="547"/>
      <c r="M21" s="547"/>
    </row>
    <row r="22" spans="2:13" x14ac:dyDescent="0.2">
      <c r="B22" s="542" t="s">
        <v>474</v>
      </c>
      <c r="C22" s="576">
        <v>640</v>
      </c>
      <c r="D22" s="576"/>
      <c r="E22" s="556">
        <v>1000</v>
      </c>
      <c r="F22" s="557">
        <v>1000</v>
      </c>
      <c r="G22" s="557">
        <v>1000</v>
      </c>
      <c r="H22" s="558">
        <v>1000</v>
      </c>
      <c r="I22" s="555"/>
      <c r="K22" s="547"/>
      <c r="L22" s="547"/>
      <c r="M22" s="547"/>
    </row>
    <row r="23" spans="2:13" x14ac:dyDescent="0.2">
      <c r="B23" s="559" t="s">
        <v>469</v>
      </c>
      <c r="C23" s="576"/>
      <c r="D23" s="576">
        <f>SUM(D19:D22)</f>
        <v>9985</v>
      </c>
      <c r="E23" s="560">
        <f>SUM(E19:E22)</f>
        <v>302290</v>
      </c>
      <c r="F23" s="561">
        <f>SUM(F19:F22)</f>
        <v>322000</v>
      </c>
      <c r="G23" s="561">
        <f>SUM(G19:G22)</f>
        <v>324300</v>
      </c>
      <c r="H23" s="562">
        <f>SUM(H19:H22)</f>
        <v>326400</v>
      </c>
      <c r="I23" s="555"/>
      <c r="K23" s="547"/>
      <c r="L23" s="547"/>
      <c r="M23" s="547"/>
    </row>
    <row r="24" spans="2:13" x14ac:dyDescent="0.2">
      <c r="B24" s="577"/>
      <c r="C24" s="577"/>
      <c r="D24" s="577"/>
      <c r="E24" s="578"/>
      <c r="F24" s="577"/>
      <c r="G24" s="577"/>
      <c r="H24" s="577"/>
      <c r="I24" s="579"/>
    </row>
    <row r="25" spans="2:13" x14ac:dyDescent="0.2">
      <c r="B25" s="577"/>
      <c r="C25" s="577"/>
      <c r="D25" s="577"/>
      <c r="E25" s="578"/>
      <c r="F25" s="577"/>
      <c r="G25" s="577"/>
      <c r="H25" s="577"/>
      <c r="I25" s="579"/>
    </row>
    <row r="26" spans="2:13" x14ac:dyDescent="0.2">
      <c r="B26" s="577"/>
      <c r="C26" s="577"/>
      <c r="D26" s="577"/>
      <c r="E26" s="578"/>
      <c r="F26" s="577"/>
      <c r="G26" s="577"/>
      <c r="H26" s="577"/>
      <c r="I26" s="579"/>
    </row>
    <row r="27" spans="2:13" x14ac:dyDescent="0.2">
      <c r="B27" s="577"/>
      <c r="C27" s="577"/>
      <c r="D27" s="577"/>
      <c r="E27" s="578"/>
      <c r="F27" s="577"/>
      <c r="G27" s="577"/>
      <c r="H27" s="577"/>
      <c r="I27" s="579"/>
    </row>
    <row r="28" spans="2:13" x14ac:dyDescent="0.2">
      <c r="B28" s="577"/>
      <c r="C28" s="577"/>
      <c r="D28" s="577"/>
      <c r="E28" s="578"/>
      <c r="F28" s="577"/>
      <c r="G28" s="577"/>
      <c r="H28" s="577"/>
      <c r="I28" s="579"/>
    </row>
    <row r="29" spans="2:13" x14ac:dyDescent="0.2">
      <c r="B29" s="577"/>
      <c r="C29" s="577"/>
      <c r="D29" s="577"/>
      <c r="E29" s="578"/>
      <c r="F29" s="577"/>
      <c r="G29" s="577"/>
      <c r="H29" s="577"/>
      <c r="I29" s="579"/>
    </row>
    <row r="30" spans="2:13" x14ac:dyDescent="0.2">
      <c r="B30" s="577"/>
      <c r="C30" s="577"/>
      <c r="D30" s="577"/>
      <c r="E30" s="578"/>
      <c r="F30" s="577"/>
      <c r="G30" s="577"/>
      <c r="H30" s="577"/>
      <c r="I30" s="579"/>
    </row>
    <row r="33" spans="2:9" x14ac:dyDescent="0.2">
      <c r="B33" s="580"/>
      <c r="C33" s="580"/>
      <c r="D33" s="580"/>
      <c r="E33" s="581"/>
      <c r="F33" s="580"/>
      <c r="G33" s="580"/>
      <c r="H33" s="580"/>
      <c r="I33" s="577"/>
    </row>
    <row r="34" spans="2:9" x14ac:dyDescent="0.2">
      <c r="B34" s="522"/>
      <c r="C34" s="522"/>
      <c r="D34" s="522"/>
      <c r="E34" s="530"/>
      <c r="F34" s="522"/>
      <c r="G34" s="522"/>
      <c r="H34" s="522"/>
      <c r="I34" s="522"/>
    </row>
    <row r="37" spans="2:9" x14ac:dyDescent="0.2">
      <c r="I37" s="7"/>
    </row>
    <row r="38" spans="2:9" x14ac:dyDescent="0.2">
      <c r="I38" s="582"/>
    </row>
    <row r="53" spans="2:9" x14ac:dyDescent="0.2">
      <c r="B53" s="583"/>
      <c r="C53" s="583"/>
      <c r="D53" s="583"/>
      <c r="E53" s="583"/>
      <c r="F53" s="569"/>
      <c r="G53" s="569"/>
      <c r="H53" s="569"/>
      <c r="I53" s="569"/>
    </row>
    <row r="54" spans="2:9" x14ac:dyDescent="0.2">
      <c r="B54" s="577"/>
      <c r="C54" s="577"/>
      <c r="D54" s="577"/>
      <c r="E54" s="577"/>
      <c r="F54" s="579"/>
      <c r="G54" s="579"/>
      <c r="H54" s="579"/>
      <c r="I54" s="579"/>
    </row>
    <row r="55" spans="2:9" x14ac:dyDescent="0.2">
      <c r="B55" s="584"/>
      <c r="C55" s="584"/>
      <c r="D55" s="584"/>
      <c r="E55" s="577"/>
      <c r="F55" s="579"/>
      <c r="G55" s="579"/>
      <c r="H55" s="579"/>
      <c r="I55" s="579"/>
    </row>
    <row r="56" spans="2:9" x14ac:dyDescent="0.2">
      <c r="B56" s="577"/>
      <c r="C56" s="577"/>
      <c r="D56" s="577"/>
      <c r="E56" s="577"/>
      <c r="F56" s="579"/>
      <c r="G56" s="579"/>
      <c r="H56" s="579"/>
      <c r="I56" s="579"/>
    </row>
    <row r="57" spans="2:9" x14ac:dyDescent="0.2">
      <c r="B57" s="577"/>
      <c r="C57" s="577"/>
      <c r="D57" s="577"/>
      <c r="E57" s="577"/>
      <c r="F57" s="579"/>
      <c r="G57" s="579"/>
      <c r="H57" s="579"/>
      <c r="I57" s="579"/>
    </row>
    <row r="58" spans="2:9" x14ac:dyDescent="0.2">
      <c r="B58" s="577"/>
      <c r="C58" s="577"/>
      <c r="D58" s="577"/>
      <c r="E58" s="577"/>
      <c r="F58" s="579"/>
      <c r="G58" s="579"/>
      <c r="H58" s="579"/>
      <c r="I58" s="579"/>
    </row>
    <row r="59" spans="2:9" x14ac:dyDescent="0.2">
      <c r="B59" s="577"/>
      <c r="C59" s="577"/>
      <c r="D59" s="577"/>
      <c r="E59" s="577"/>
      <c r="F59" s="579"/>
      <c r="G59" s="579"/>
      <c r="H59" s="579"/>
      <c r="I59" s="579"/>
    </row>
    <row r="60" spans="2:9" x14ac:dyDescent="0.2">
      <c r="B60" s="577"/>
      <c r="C60" s="577"/>
      <c r="D60" s="577"/>
      <c r="E60" s="577"/>
      <c r="F60" s="579"/>
      <c r="G60" s="579"/>
      <c r="H60" s="579"/>
      <c r="I60" s="579"/>
    </row>
    <row r="61" spans="2:9" x14ac:dyDescent="0.2">
      <c r="B61" s="577"/>
      <c r="C61" s="577"/>
      <c r="D61" s="577"/>
      <c r="E61" s="577"/>
      <c r="F61" s="579"/>
      <c r="G61" s="579"/>
      <c r="H61" s="579"/>
      <c r="I61" s="579"/>
    </row>
    <row r="62" spans="2:9" x14ac:dyDescent="0.2">
      <c r="B62" s="577"/>
      <c r="C62" s="577"/>
      <c r="D62" s="577"/>
      <c r="E62" s="577"/>
      <c r="F62" s="579"/>
      <c r="G62" s="579"/>
      <c r="H62" s="579"/>
      <c r="I62" s="579"/>
    </row>
    <row r="63" spans="2:9" x14ac:dyDescent="0.2">
      <c r="B63" s="577"/>
      <c r="C63" s="577"/>
      <c r="D63" s="577"/>
      <c r="E63" s="577"/>
      <c r="F63" s="579"/>
      <c r="G63" s="579"/>
      <c r="H63" s="579"/>
      <c r="I63" s="579"/>
    </row>
    <row r="64" spans="2:9" x14ac:dyDescent="0.2">
      <c r="B64" s="577"/>
      <c r="C64" s="577"/>
      <c r="D64" s="577"/>
      <c r="E64" s="577"/>
      <c r="F64" s="579"/>
      <c r="G64" s="579"/>
      <c r="H64" s="579"/>
      <c r="I64" s="579"/>
    </row>
    <row r="65" spans="2:9" x14ac:dyDescent="0.2">
      <c r="B65" s="577"/>
      <c r="C65" s="577"/>
      <c r="D65" s="577"/>
      <c r="E65" s="577"/>
      <c r="F65" s="579"/>
      <c r="G65" s="579"/>
      <c r="H65" s="579"/>
      <c r="I65" s="579"/>
    </row>
    <row r="66" spans="2:9" x14ac:dyDescent="0.2">
      <c r="B66" s="577"/>
      <c r="C66" s="577"/>
      <c r="D66" s="577"/>
      <c r="E66" s="577"/>
      <c r="F66" s="579"/>
      <c r="G66" s="579"/>
      <c r="H66" s="579"/>
      <c r="I66" s="579"/>
    </row>
    <row r="67" spans="2:9" x14ac:dyDescent="0.2">
      <c r="B67" s="577"/>
      <c r="C67" s="577"/>
      <c r="D67" s="577"/>
      <c r="E67" s="577"/>
      <c r="F67" s="579"/>
      <c r="G67" s="579"/>
      <c r="H67" s="579"/>
      <c r="I67" s="579"/>
    </row>
    <row r="68" spans="2:9" x14ac:dyDescent="0.2">
      <c r="B68" s="577"/>
      <c r="C68" s="577"/>
      <c r="D68" s="577"/>
      <c r="E68" s="577"/>
      <c r="F68" s="579"/>
      <c r="G68" s="579"/>
      <c r="H68" s="579"/>
      <c r="I68" s="579"/>
    </row>
    <row r="69" spans="2:9" x14ac:dyDescent="0.2">
      <c r="B69" s="577"/>
      <c r="C69" s="577"/>
      <c r="D69" s="577"/>
      <c r="E69" s="577"/>
      <c r="F69" s="579"/>
      <c r="G69" s="579"/>
      <c r="H69" s="579"/>
      <c r="I69" s="579"/>
    </row>
    <row r="70" spans="2:9" x14ac:dyDescent="0.2">
      <c r="B70" s="577"/>
      <c r="C70" s="577"/>
      <c r="D70" s="577"/>
      <c r="E70" s="577"/>
      <c r="F70" s="579"/>
      <c r="G70" s="579"/>
      <c r="H70" s="579"/>
      <c r="I70" s="579"/>
    </row>
    <row r="71" spans="2:9" x14ac:dyDescent="0.2">
      <c r="B71" s="577"/>
      <c r="C71" s="577"/>
      <c r="D71" s="577"/>
      <c r="E71" s="577"/>
      <c r="F71" s="579"/>
      <c r="G71" s="579"/>
      <c r="H71" s="579"/>
      <c r="I71" s="579"/>
    </row>
    <row r="72" spans="2:9" x14ac:dyDescent="0.2">
      <c r="B72" s="577"/>
      <c r="C72" s="577"/>
      <c r="D72" s="577"/>
      <c r="E72" s="577"/>
      <c r="F72" s="579"/>
      <c r="G72" s="579"/>
      <c r="H72" s="579"/>
      <c r="I72" s="579"/>
    </row>
    <row r="73" spans="2:9" x14ac:dyDescent="0.2">
      <c r="B73" s="577"/>
      <c r="C73" s="577"/>
      <c r="D73" s="577"/>
      <c r="E73" s="577"/>
      <c r="F73" s="579"/>
      <c r="G73" s="579"/>
      <c r="H73" s="579"/>
      <c r="I73" s="579"/>
    </row>
    <row r="74" spans="2:9" x14ac:dyDescent="0.2">
      <c r="B74" s="577"/>
      <c r="C74" s="577"/>
      <c r="D74" s="577"/>
      <c r="E74" s="577"/>
      <c r="F74" s="579"/>
      <c r="G74" s="579"/>
      <c r="H74" s="579"/>
      <c r="I74" s="579"/>
    </row>
  </sheetData>
  <pageMargins left="0.75" right="0.75" top="1" bottom="1" header="0.4921259845" footer="0.492125984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N61"/>
  <sheetViews>
    <sheetView zoomScaleNormal="100" workbookViewId="0">
      <selection activeCell="H62" sqref="A1:H62"/>
    </sheetView>
  </sheetViews>
  <sheetFormatPr defaultRowHeight="12.75" x14ac:dyDescent="0.2"/>
  <cols>
    <col min="1" max="1" width="20" customWidth="1"/>
    <col min="2" max="2" width="12.5703125" customWidth="1"/>
    <col min="3" max="3" width="11.85546875" customWidth="1"/>
    <col min="4" max="4" width="13" customWidth="1"/>
    <col min="5" max="5" width="12.28515625" customWidth="1"/>
    <col min="6" max="6" width="11.7109375" customWidth="1"/>
    <col min="7" max="7" width="11.140625" customWidth="1"/>
    <col min="8" max="8" width="10.85546875" customWidth="1"/>
    <col min="9" max="9" width="10.140625" bestFit="1" customWidth="1"/>
    <col min="14" max="14" width="10.140625" bestFit="1" customWidth="1"/>
    <col min="257" max="257" width="20" customWidth="1"/>
    <col min="258" max="258" width="12.5703125" customWidth="1"/>
    <col min="259" max="259" width="11.85546875" customWidth="1"/>
    <col min="260" max="260" width="13" customWidth="1"/>
    <col min="261" max="261" width="12.28515625" customWidth="1"/>
    <col min="262" max="262" width="11.7109375" customWidth="1"/>
    <col min="263" max="263" width="11.140625" customWidth="1"/>
    <col min="264" max="264" width="10.85546875" customWidth="1"/>
    <col min="265" max="265" width="10.140625" bestFit="1" customWidth="1"/>
    <col min="270" max="270" width="10.140625" bestFit="1" customWidth="1"/>
    <col min="513" max="513" width="20" customWidth="1"/>
    <col min="514" max="514" width="12.5703125" customWidth="1"/>
    <col min="515" max="515" width="11.85546875" customWidth="1"/>
    <col min="516" max="516" width="13" customWidth="1"/>
    <col min="517" max="517" width="12.28515625" customWidth="1"/>
    <col min="518" max="518" width="11.7109375" customWidth="1"/>
    <col min="519" max="519" width="11.140625" customWidth="1"/>
    <col min="520" max="520" width="10.85546875" customWidth="1"/>
    <col min="521" max="521" width="10.140625" bestFit="1" customWidth="1"/>
    <col min="526" max="526" width="10.140625" bestFit="1" customWidth="1"/>
    <col min="769" max="769" width="20" customWidth="1"/>
    <col min="770" max="770" width="12.5703125" customWidth="1"/>
    <col min="771" max="771" width="11.85546875" customWidth="1"/>
    <col min="772" max="772" width="13" customWidth="1"/>
    <col min="773" max="773" width="12.28515625" customWidth="1"/>
    <col min="774" max="774" width="11.7109375" customWidth="1"/>
    <col min="775" max="775" width="11.140625" customWidth="1"/>
    <col min="776" max="776" width="10.85546875" customWidth="1"/>
    <col min="777" max="777" width="10.140625" bestFit="1" customWidth="1"/>
    <col min="782" max="782" width="10.140625" bestFit="1" customWidth="1"/>
    <col min="1025" max="1025" width="20" customWidth="1"/>
    <col min="1026" max="1026" width="12.5703125" customWidth="1"/>
    <col min="1027" max="1027" width="11.85546875" customWidth="1"/>
    <col min="1028" max="1028" width="13" customWidth="1"/>
    <col min="1029" max="1029" width="12.28515625" customWidth="1"/>
    <col min="1030" max="1030" width="11.7109375" customWidth="1"/>
    <col min="1031" max="1031" width="11.140625" customWidth="1"/>
    <col min="1032" max="1032" width="10.85546875" customWidth="1"/>
    <col min="1033" max="1033" width="10.140625" bestFit="1" customWidth="1"/>
    <col min="1038" max="1038" width="10.140625" bestFit="1" customWidth="1"/>
    <col min="1281" max="1281" width="20" customWidth="1"/>
    <col min="1282" max="1282" width="12.5703125" customWidth="1"/>
    <col min="1283" max="1283" width="11.85546875" customWidth="1"/>
    <col min="1284" max="1284" width="13" customWidth="1"/>
    <col min="1285" max="1285" width="12.28515625" customWidth="1"/>
    <col min="1286" max="1286" width="11.7109375" customWidth="1"/>
    <col min="1287" max="1287" width="11.140625" customWidth="1"/>
    <col min="1288" max="1288" width="10.85546875" customWidth="1"/>
    <col min="1289" max="1289" width="10.140625" bestFit="1" customWidth="1"/>
    <col min="1294" max="1294" width="10.140625" bestFit="1" customWidth="1"/>
    <col min="1537" max="1537" width="20" customWidth="1"/>
    <col min="1538" max="1538" width="12.5703125" customWidth="1"/>
    <col min="1539" max="1539" width="11.85546875" customWidth="1"/>
    <col min="1540" max="1540" width="13" customWidth="1"/>
    <col min="1541" max="1541" width="12.28515625" customWidth="1"/>
    <col min="1542" max="1542" width="11.7109375" customWidth="1"/>
    <col min="1543" max="1543" width="11.140625" customWidth="1"/>
    <col min="1544" max="1544" width="10.85546875" customWidth="1"/>
    <col min="1545" max="1545" width="10.140625" bestFit="1" customWidth="1"/>
    <col min="1550" max="1550" width="10.140625" bestFit="1" customWidth="1"/>
    <col min="1793" max="1793" width="20" customWidth="1"/>
    <col min="1794" max="1794" width="12.5703125" customWidth="1"/>
    <col min="1795" max="1795" width="11.85546875" customWidth="1"/>
    <col min="1796" max="1796" width="13" customWidth="1"/>
    <col min="1797" max="1797" width="12.28515625" customWidth="1"/>
    <col min="1798" max="1798" width="11.7109375" customWidth="1"/>
    <col min="1799" max="1799" width="11.140625" customWidth="1"/>
    <col min="1800" max="1800" width="10.85546875" customWidth="1"/>
    <col min="1801" max="1801" width="10.140625" bestFit="1" customWidth="1"/>
    <col min="1806" max="1806" width="10.140625" bestFit="1" customWidth="1"/>
    <col min="2049" max="2049" width="20" customWidth="1"/>
    <col min="2050" max="2050" width="12.5703125" customWidth="1"/>
    <col min="2051" max="2051" width="11.85546875" customWidth="1"/>
    <col min="2052" max="2052" width="13" customWidth="1"/>
    <col min="2053" max="2053" width="12.28515625" customWidth="1"/>
    <col min="2054" max="2054" width="11.7109375" customWidth="1"/>
    <col min="2055" max="2055" width="11.140625" customWidth="1"/>
    <col min="2056" max="2056" width="10.85546875" customWidth="1"/>
    <col min="2057" max="2057" width="10.140625" bestFit="1" customWidth="1"/>
    <col min="2062" max="2062" width="10.140625" bestFit="1" customWidth="1"/>
    <col min="2305" max="2305" width="20" customWidth="1"/>
    <col min="2306" max="2306" width="12.5703125" customWidth="1"/>
    <col min="2307" max="2307" width="11.85546875" customWidth="1"/>
    <col min="2308" max="2308" width="13" customWidth="1"/>
    <col min="2309" max="2309" width="12.28515625" customWidth="1"/>
    <col min="2310" max="2310" width="11.7109375" customWidth="1"/>
    <col min="2311" max="2311" width="11.140625" customWidth="1"/>
    <col min="2312" max="2312" width="10.85546875" customWidth="1"/>
    <col min="2313" max="2313" width="10.140625" bestFit="1" customWidth="1"/>
    <col min="2318" max="2318" width="10.140625" bestFit="1" customWidth="1"/>
    <col min="2561" max="2561" width="20" customWidth="1"/>
    <col min="2562" max="2562" width="12.5703125" customWidth="1"/>
    <col min="2563" max="2563" width="11.85546875" customWidth="1"/>
    <col min="2564" max="2564" width="13" customWidth="1"/>
    <col min="2565" max="2565" width="12.28515625" customWidth="1"/>
    <col min="2566" max="2566" width="11.7109375" customWidth="1"/>
    <col min="2567" max="2567" width="11.140625" customWidth="1"/>
    <col min="2568" max="2568" width="10.85546875" customWidth="1"/>
    <col min="2569" max="2569" width="10.140625" bestFit="1" customWidth="1"/>
    <col min="2574" max="2574" width="10.140625" bestFit="1" customWidth="1"/>
    <col min="2817" max="2817" width="20" customWidth="1"/>
    <col min="2818" max="2818" width="12.5703125" customWidth="1"/>
    <col min="2819" max="2819" width="11.85546875" customWidth="1"/>
    <col min="2820" max="2820" width="13" customWidth="1"/>
    <col min="2821" max="2821" width="12.28515625" customWidth="1"/>
    <col min="2822" max="2822" width="11.7109375" customWidth="1"/>
    <col min="2823" max="2823" width="11.140625" customWidth="1"/>
    <col min="2824" max="2824" width="10.85546875" customWidth="1"/>
    <col min="2825" max="2825" width="10.140625" bestFit="1" customWidth="1"/>
    <col min="2830" max="2830" width="10.140625" bestFit="1" customWidth="1"/>
    <col min="3073" max="3073" width="20" customWidth="1"/>
    <col min="3074" max="3074" width="12.5703125" customWidth="1"/>
    <col min="3075" max="3075" width="11.85546875" customWidth="1"/>
    <col min="3076" max="3076" width="13" customWidth="1"/>
    <col min="3077" max="3077" width="12.28515625" customWidth="1"/>
    <col min="3078" max="3078" width="11.7109375" customWidth="1"/>
    <col min="3079" max="3079" width="11.140625" customWidth="1"/>
    <col min="3080" max="3080" width="10.85546875" customWidth="1"/>
    <col min="3081" max="3081" width="10.140625" bestFit="1" customWidth="1"/>
    <col min="3086" max="3086" width="10.140625" bestFit="1" customWidth="1"/>
    <col min="3329" max="3329" width="20" customWidth="1"/>
    <col min="3330" max="3330" width="12.5703125" customWidth="1"/>
    <col min="3331" max="3331" width="11.85546875" customWidth="1"/>
    <col min="3332" max="3332" width="13" customWidth="1"/>
    <col min="3333" max="3333" width="12.28515625" customWidth="1"/>
    <col min="3334" max="3334" width="11.7109375" customWidth="1"/>
    <col min="3335" max="3335" width="11.140625" customWidth="1"/>
    <col min="3336" max="3336" width="10.85546875" customWidth="1"/>
    <col min="3337" max="3337" width="10.140625" bestFit="1" customWidth="1"/>
    <col min="3342" max="3342" width="10.140625" bestFit="1" customWidth="1"/>
    <col min="3585" max="3585" width="20" customWidth="1"/>
    <col min="3586" max="3586" width="12.5703125" customWidth="1"/>
    <col min="3587" max="3587" width="11.85546875" customWidth="1"/>
    <col min="3588" max="3588" width="13" customWidth="1"/>
    <col min="3589" max="3589" width="12.28515625" customWidth="1"/>
    <col min="3590" max="3590" width="11.7109375" customWidth="1"/>
    <col min="3591" max="3591" width="11.140625" customWidth="1"/>
    <col min="3592" max="3592" width="10.85546875" customWidth="1"/>
    <col min="3593" max="3593" width="10.140625" bestFit="1" customWidth="1"/>
    <col min="3598" max="3598" width="10.140625" bestFit="1" customWidth="1"/>
    <col min="3841" max="3841" width="20" customWidth="1"/>
    <col min="3842" max="3842" width="12.5703125" customWidth="1"/>
    <col min="3843" max="3843" width="11.85546875" customWidth="1"/>
    <col min="3844" max="3844" width="13" customWidth="1"/>
    <col min="3845" max="3845" width="12.28515625" customWidth="1"/>
    <col min="3846" max="3846" width="11.7109375" customWidth="1"/>
    <col min="3847" max="3847" width="11.140625" customWidth="1"/>
    <col min="3848" max="3848" width="10.85546875" customWidth="1"/>
    <col min="3849" max="3849" width="10.140625" bestFit="1" customWidth="1"/>
    <col min="3854" max="3854" width="10.140625" bestFit="1" customWidth="1"/>
    <col min="4097" max="4097" width="20" customWidth="1"/>
    <col min="4098" max="4098" width="12.5703125" customWidth="1"/>
    <col min="4099" max="4099" width="11.85546875" customWidth="1"/>
    <col min="4100" max="4100" width="13" customWidth="1"/>
    <col min="4101" max="4101" width="12.28515625" customWidth="1"/>
    <col min="4102" max="4102" width="11.7109375" customWidth="1"/>
    <col min="4103" max="4103" width="11.140625" customWidth="1"/>
    <col min="4104" max="4104" width="10.85546875" customWidth="1"/>
    <col min="4105" max="4105" width="10.140625" bestFit="1" customWidth="1"/>
    <col min="4110" max="4110" width="10.140625" bestFit="1" customWidth="1"/>
    <col min="4353" max="4353" width="20" customWidth="1"/>
    <col min="4354" max="4354" width="12.5703125" customWidth="1"/>
    <col min="4355" max="4355" width="11.85546875" customWidth="1"/>
    <col min="4356" max="4356" width="13" customWidth="1"/>
    <col min="4357" max="4357" width="12.28515625" customWidth="1"/>
    <col min="4358" max="4358" width="11.7109375" customWidth="1"/>
    <col min="4359" max="4359" width="11.140625" customWidth="1"/>
    <col min="4360" max="4360" width="10.85546875" customWidth="1"/>
    <col min="4361" max="4361" width="10.140625" bestFit="1" customWidth="1"/>
    <col min="4366" max="4366" width="10.140625" bestFit="1" customWidth="1"/>
    <col min="4609" max="4609" width="20" customWidth="1"/>
    <col min="4610" max="4610" width="12.5703125" customWidth="1"/>
    <col min="4611" max="4611" width="11.85546875" customWidth="1"/>
    <col min="4612" max="4612" width="13" customWidth="1"/>
    <col min="4613" max="4613" width="12.28515625" customWidth="1"/>
    <col min="4614" max="4614" width="11.7109375" customWidth="1"/>
    <col min="4615" max="4615" width="11.140625" customWidth="1"/>
    <col min="4616" max="4616" width="10.85546875" customWidth="1"/>
    <col min="4617" max="4617" width="10.140625" bestFit="1" customWidth="1"/>
    <col min="4622" max="4622" width="10.140625" bestFit="1" customWidth="1"/>
    <col min="4865" max="4865" width="20" customWidth="1"/>
    <col min="4866" max="4866" width="12.5703125" customWidth="1"/>
    <col min="4867" max="4867" width="11.85546875" customWidth="1"/>
    <col min="4868" max="4868" width="13" customWidth="1"/>
    <col min="4869" max="4869" width="12.28515625" customWidth="1"/>
    <col min="4870" max="4870" width="11.7109375" customWidth="1"/>
    <col min="4871" max="4871" width="11.140625" customWidth="1"/>
    <col min="4872" max="4872" width="10.85546875" customWidth="1"/>
    <col min="4873" max="4873" width="10.140625" bestFit="1" customWidth="1"/>
    <col min="4878" max="4878" width="10.140625" bestFit="1" customWidth="1"/>
    <col min="5121" max="5121" width="20" customWidth="1"/>
    <col min="5122" max="5122" width="12.5703125" customWidth="1"/>
    <col min="5123" max="5123" width="11.85546875" customWidth="1"/>
    <col min="5124" max="5124" width="13" customWidth="1"/>
    <col min="5125" max="5125" width="12.28515625" customWidth="1"/>
    <col min="5126" max="5126" width="11.7109375" customWidth="1"/>
    <col min="5127" max="5127" width="11.140625" customWidth="1"/>
    <col min="5128" max="5128" width="10.85546875" customWidth="1"/>
    <col min="5129" max="5129" width="10.140625" bestFit="1" customWidth="1"/>
    <col min="5134" max="5134" width="10.140625" bestFit="1" customWidth="1"/>
    <col min="5377" max="5377" width="20" customWidth="1"/>
    <col min="5378" max="5378" width="12.5703125" customWidth="1"/>
    <col min="5379" max="5379" width="11.85546875" customWidth="1"/>
    <col min="5380" max="5380" width="13" customWidth="1"/>
    <col min="5381" max="5381" width="12.28515625" customWidth="1"/>
    <col min="5382" max="5382" width="11.7109375" customWidth="1"/>
    <col min="5383" max="5383" width="11.140625" customWidth="1"/>
    <col min="5384" max="5384" width="10.85546875" customWidth="1"/>
    <col min="5385" max="5385" width="10.140625" bestFit="1" customWidth="1"/>
    <col min="5390" max="5390" width="10.140625" bestFit="1" customWidth="1"/>
    <col min="5633" max="5633" width="20" customWidth="1"/>
    <col min="5634" max="5634" width="12.5703125" customWidth="1"/>
    <col min="5635" max="5635" width="11.85546875" customWidth="1"/>
    <col min="5636" max="5636" width="13" customWidth="1"/>
    <col min="5637" max="5637" width="12.28515625" customWidth="1"/>
    <col min="5638" max="5638" width="11.7109375" customWidth="1"/>
    <col min="5639" max="5639" width="11.140625" customWidth="1"/>
    <col min="5640" max="5640" width="10.85546875" customWidth="1"/>
    <col min="5641" max="5641" width="10.140625" bestFit="1" customWidth="1"/>
    <col min="5646" max="5646" width="10.140625" bestFit="1" customWidth="1"/>
    <col min="5889" max="5889" width="20" customWidth="1"/>
    <col min="5890" max="5890" width="12.5703125" customWidth="1"/>
    <col min="5891" max="5891" width="11.85546875" customWidth="1"/>
    <col min="5892" max="5892" width="13" customWidth="1"/>
    <col min="5893" max="5893" width="12.28515625" customWidth="1"/>
    <col min="5894" max="5894" width="11.7109375" customWidth="1"/>
    <col min="5895" max="5895" width="11.140625" customWidth="1"/>
    <col min="5896" max="5896" width="10.85546875" customWidth="1"/>
    <col min="5897" max="5897" width="10.140625" bestFit="1" customWidth="1"/>
    <col min="5902" max="5902" width="10.140625" bestFit="1" customWidth="1"/>
    <col min="6145" max="6145" width="20" customWidth="1"/>
    <col min="6146" max="6146" width="12.5703125" customWidth="1"/>
    <col min="6147" max="6147" width="11.85546875" customWidth="1"/>
    <col min="6148" max="6148" width="13" customWidth="1"/>
    <col min="6149" max="6149" width="12.28515625" customWidth="1"/>
    <col min="6150" max="6150" width="11.7109375" customWidth="1"/>
    <col min="6151" max="6151" width="11.140625" customWidth="1"/>
    <col min="6152" max="6152" width="10.85546875" customWidth="1"/>
    <col min="6153" max="6153" width="10.140625" bestFit="1" customWidth="1"/>
    <col min="6158" max="6158" width="10.140625" bestFit="1" customWidth="1"/>
    <col min="6401" max="6401" width="20" customWidth="1"/>
    <col min="6402" max="6402" width="12.5703125" customWidth="1"/>
    <col min="6403" max="6403" width="11.85546875" customWidth="1"/>
    <col min="6404" max="6404" width="13" customWidth="1"/>
    <col min="6405" max="6405" width="12.28515625" customWidth="1"/>
    <col min="6406" max="6406" width="11.7109375" customWidth="1"/>
    <col min="6407" max="6407" width="11.140625" customWidth="1"/>
    <col min="6408" max="6408" width="10.85546875" customWidth="1"/>
    <col min="6409" max="6409" width="10.140625" bestFit="1" customWidth="1"/>
    <col min="6414" max="6414" width="10.140625" bestFit="1" customWidth="1"/>
    <col min="6657" max="6657" width="20" customWidth="1"/>
    <col min="6658" max="6658" width="12.5703125" customWidth="1"/>
    <col min="6659" max="6659" width="11.85546875" customWidth="1"/>
    <col min="6660" max="6660" width="13" customWidth="1"/>
    <col min="6661" max="6661" width="12.28515625" customWidth="1"/>
    <col min="6662" max="6662" width="11.7109375" customWidth="1"/>
    <col min="6663" max="6663" width="11.140625" customWidth="1"/>
    <col min="6664" max="6664" width="10.85546875" customWidth="1"/>
    <col min="6665" max="6665" width="10.140625" bestFit="1" customWidth="1"/>
    <col min="6670" max="6670" width="10.140625" bestFit="1" customWidth="1"/>
    <col min="6913" max="6913" width="20" customWidth="1"/>
    <col min="6914" max="6914" width="12.5703125" customWidth="1"/>
    <col min="6915" max="6915" width="11.85546875" customWidth="1"/>
    <col min="6916" max="6916" width="13" customWidth="1"/>
    <col min="6917" max="6917" width="12.28515625" customWidth="1"/>
    <col min="6918" max="6918" width="11.7109375" customWidth="1"/>
    <col min="6919" max="6919" width="11.140625" customWidth="1"/>
    <col min="6920" max="6920" width="10.85546875" customWidth="1"/>
    <col min="6921" max="6921" width="10.140625" bestFit="1" customWidth="1"/>
    <col min="6926" max="6926" width="10.140625" bestFit="1" customWidth="1"/>
    <col min="7169" max="7169" width="20" customWidth="1"/>
    <col min="7170" max="7170" width="12.5703125" customWidth="1"/>
    <col min="7171" max="7171" width="11.85546875" customWidth="1"/>
    <col min="7172" max="7172" width="13" customWidth="1"/>
    <col min="7173" max="7173" width="12.28515625" customWidth="1"/>
    <col min="7174" max="7174" width="11.7109375" customWidth="1"/>
    <col min="7175" max="7175" width="11.140625" customWidth="1"/>
    <col min="7176" max="7176" width="10.85546875" customWidth="1"/>
    <col min="7177" max="7177" width="10.140625" bestFit="1" customWidth="1"/>
    <col min="7182" max="7182" width="10.140625" bestFit="1" customWidth="1"/>
    <col min="7425" max="7425" width="20" customWidth="1"/>
    <col min="7426" max="7426" width="12.5703125" customWidth="1"/>
    <col min="7427" max="7427" width="11.85546875" customWidth="1"/>
    <col min="7428" max="7428" width="13" customWidth="1"/>
    <col min="7429" max="7429" width="12.28515625" customWidth="1"/>
    <col min="7430" max="7430" width="11.7109375" customWidth="1"/>
    <col min="7431" max="7431" width="11.140625" customWidth="1"/>
    <col min="7432" max="7432" width="10.85546875" customWidth="1"/>
    <col min="7433" max="7433" width="10.140625" bestFit="1" customWidth="1"/>
    <col min="7438" max="7438" width="10.140625" bestFit="1" customWidth="1"/>
    <col min="7681" max="7681" width="20" customWidth="1"/>
    <col min="7682" max="7682" width="12.5703125" customWidth="1"/>
    <col min="7683" max="7683" width="11.85546875" customWidth="1"/>
    <col min="7684" max="7684" width="13" customWidth="1"/>
    <col min="7685" max="7685" width="12.28515625" customWidth="1"/>
    <col min="7686" max="7686" width="11.7109375" customWidth="1"/>
    <col min="7687" max="7687" width="11.140625" customWidth="1"/>
    <col min="7688" max="7688" width="10.85546875" customWidth="1"/>
    <col min="7689" max="7689" width="10.140625" bestFit="1" customWidth="1"/>
    <col min="7694" max="7694" width="10.140625" bestFit="1" customWidth="1"/>
    <col min="7937" max="7937" width="20" customWidth="1"/>
    <col min="7938" max="7938" width="12.5703125" customWidth="1"/>
    <col min="7939" max="7939" width="11.85546875" customWidth="1"/>
    <col min="7940" max="7940" width="13" customWidth="1"/>
    <col min="7941" max="7941" width="12.28515625" customWidth="1"/>
    <col min="7942" max="7942" width="11.7109375" customWidth="1"/>
    <col min="7943" max="7943" width="11.140625" customWidth="1"/>
    <col min="7944" max="7944" width="10.85546875" customWidth="1"/>
    <col min="7945" max="7945" width="10.140625" bestFit="1" customWidth="1"/>
    <col min="7950" max="7950" width="10.140625" bestFit="1" customWidth="1"/>
    <col min="8193" max="8193" width="20" customWidth="1"/>
    <col min="8194" max="8194" width="12.5703125" customWidth="1"/>
    <col min="8195" max="8195" width="11.85546875" customWidth="1"/>
    <col min="8196" max="8196" width="13" customWidth="1"/>
    <col min="8197" max="8197" width="12.28515625" customWidth="1"/>
    <col min="8198" max="8198" width="11.7109375" customWidth="1"/>
    <col min="8199" max="8199" width="11.140625" customWidth="1"/>
    <col min="8200" max="8200" width="10.85546875" customWidth="1"/>
    <col min="8201" max="8201" width="10.140625" bestFit="1" customWidth="1"/>
    <col min="8206" max="8206" width="10.140625" bestFit="1" customWidth="1"/>
    <col min="8449" max="8449" width="20" customWidth="1"/>
    <col min="8450" max="8450" width="12.5703125" customWidth="1"/>
    <col min="8451" max="8451" width="11.85546875" customWidth="1"/>
    <col min="8452" max="8452" width="13" customWidth="1"/>
    <col min="8453" max="8453" width="12.28515625" customWidth="1"/>
    <col min="8454" max="8454" width="11.7109375" customWidth="1"/>
    <col min="8455" max="8455" width="11.140625" customWidth="1"/>
    <col min="8456" max="8456" width="10.85546875" customWidth="1"/>
    <col min="8457" max="8457" width="10.140625" bestFit="1" customWidth="1"/>
    <col min="8462" max="8462" width="10.140625" bestFit="1" customWidth="1"/>
    <col min="8705" max="8705" width="20" customWidth="1"/>
    <col min="8706" max="8706" width="12.5703125" customWidth="1"/>
    <col min="8707" max="8707" width="11.85546875" customWidth="1"/>
    <col min="8708" max="8708" width="13" customWidth="1"/>
    <col min="8709" max="8709" width="12.28515625" customWidth="1"/>
    <col min="8710" max="8710" width="11.7109375" customWidth="1"/>
    <col min="8711" max="8711" width="11.140625" customWidth="1"/>
    <col min="8712" max="8712" width="10.85546875" customWidth="1"/>
    <col min="8713" max="8713" width="10.140625" bestFit="1" customWidth="1"/>
    <col min="8718" max="8718" width="10.140625" bestFit="1" customWidth="1"/>
    <col min="8961" max="8961" width="20" customWidth="1"/>
    <col min="8962" max="8962" width="12.5703125" customWidth="1"/>
    <col min="8963" max="8963" width="11.85546875" customWidth="1"/>
    <col min="8964" max="8964" width="13" customWidth="1"/>
    <col min="8965" max="8965" width="12.28515625" customWidth="1"/>
    <col min="8966" max="8966" width="11.7109375" customWidth="1"/>
    <col min="8967" max="8967" width="11.140625" customWidth="1"/>
    <col min="8968" max="8968" width="10.85546875" customWidth="1"/>
    <col min="8969" max="8969" width="10.140625" bestFit="1" customWidth="1"/>
    <col min="8974" max="8974" width="10.140625" bestFit="1" customWidth="1"/>
    <col min="9217" max="9217" width="20" customWidth="1"/>
    <col min="9218" max="9218" width="12.5703125" customWidth="1"/>
    <col min="9219" max="9219" width="11.85546875" customWidth="1"/>
    <col min="9220" max="9220" width="13" customWidth="1"/>
    <col min="9221" max="9221" width="12.28515625" customWidth="1"/>
    <col min="9222" max="9222" width="11.7109375" customWidth="1"/>
    <col min="9223" max="9223" width="11.140625" customWidth="1"/>
    <col min="9224" max="9224" width="10.85546875" customWidth="1"/>
    <col min="9225" max="9225" width="10.140625" bestFit="1" customWidth="1"/>
    <col min="9230" max="9230" width="10.140625" bestFit="1" customWidth="1"/>
    <col min="9473" max="9473" width="20" customWidth="1"/>
    <col min="9474" max="9474" width="12.5703125" customWidth="1"/>
    <col min="9475" max="9475" width="11.85546875" customWidth="1"/>
    <col min="9476" max="9476" width="13" customWidth="1"/>
    <col min="9477" max="9477" width="12.28515625" customWidth="1"/>
    <col min="9478" max="9478" width="11.7109375" customWidth="1"/>
    <col min="9479" max="9479" width="11.140625" customWidth="1"/>
    <col min="9480" max="9480" width="10.85546875" customWidth="1"/>
    <col min="9481" max="9481" width="10.140625" bestFit="1" customWidth="1"/>
    <col min="9486" max="9486" width="10.140625" bestFit="1" customWidth="1"/>
    <col min="9729" max="9729" width="20" customWidth="1"/>
    <col min="9730" max="9730" width="12.5703125" customWidth="1"/>
    <col min="9731" max="9731" width="11.85546875" customWidth="1"/>
    <col min="9732" max="9732" width="13" customWidth="1"/>
    <col min="9733" max="9733" width="12.28515625" customWidth="1"/>
    <col min="9734" max="9734" width="11.7109375" customWidth="1"/>
    <col min="9735" max="9735" width="11.140625" customWidth="1"/>
    <col min="9736" max="9736" width="10.85546875" customWidth="1"/>
    <col min="9737" max="9737" width="10.140625" bestFit="1" customWidth="1"/>
    <col min="9742" max="9742" width="10.140625" bestFit="1" customWidth="1"/>
    <col min="9985" max="9985" width="20" customWidth="1"/>
    <col min="9986" max="9986" width="12.5703125" customWidth="1"/>
    <col min="9987" max="9987" width="11.85546875" customWidth="1"/>
    <col min="9988" max="9988" width="13" customWidth="1"/>
    <col min="9989" max="9989" width="12.28515625" customWidth="1"/>
    <col min="9990" max="9990" width="11.7109375" customWidth="1"/>
    <col min="9991" max="9991" width="11.140625" customWidth="1"/>
    <col min="9992" max="9992" width="10.85546875" customWidth="1"/>
    <col min="9993" max="9993" width="10.140625" bestFit="1" customWidth="1"/>
    <col min="9998" max="9998" width="10.140625" bestFit="1" customWidth="1"/>
    <col min="10241" max="10241" width="20" customWidth="1"/>
    <col min="10242" max="10242" width="12.5703125" customWidth="1"/>
    <col min="10243" max="10243" width="11.85546875" customWidth="1"/>
    <col min="10244" max="10244" width="13" customWidth="1"/>
    <col min="10245" max="10245" width="12.28515625" customWidth="1"/>
    <col min="10246" max="10246" width="11.7109375" customWidth="1"/>
    <col min="10247" max="10247" width="11.140625" customWidth="1"/>
    <col min="10248" max="10248" width="10.85546875" customWidth="1"/>
    <col min="10249" max="10249" width="10.140625" bestFit="1" customWidth="1"/>
    <col min="10254" max="10254" width="10.140625" bestFit="1" customWidth="1"/>
    <col min="10497" max="10497" width="20" customWidth="1"/>
    <col min="10498" max="10498" width="12.5703125" customWidth="1"/>
    <col min="10499" max="10499" width="11.85546875" customWidth="1"/>
    <col min="10500" max="10500" width="13" customWidth="1"/>
    <col min="10501" max="10501" width="12.28515625" customWidth="1"/>
    <col min="10502" max="10502" width="11.7109375" customWidth="1"/>
    <col min="10503" max="10503" width="11.140625" customWidth="1"/>
    <col min="10504" max="10504" width="10.85546875" customWidth="1"/>
    <col min="10505" max="10505" width="10.140625" bestFit="1" customWidth="1"/>
    <col min="10510" max="10510" width="10.140625" bestFit="1" customWidth="1"/>
    <col min="10753" max="10753" width="20" customWidth="1"/>
    <col min="10754" max="10754" width="12.5703125" customWidth="1"/>
    <col min="10755" max="10755" width="11.85546875" customWidth="1"/>
    <col min="10756" max="10756" width="13" customWidth="1"/>
    <col min="10757" max="10757" width="12.28515625" customWidth="1"/>
    <col min="10758" max="10758" width="11.7109375" customWidth="1"/>
    <col min="10759" max="10759" width="11.140625" customWidth="1"/>
    <col min="10760" max="10760" width="10.85546875" customWidth="1"/>
    <col min="10761" max="10761" width="10.140625" bestFit="1" customWidth="1"/>
    <col min="10766" max="10766" width="10.140625" bestFit="1" customWidth="1"/>
    <col min="11009" max="11009" width="20" customWidth="1"/>
    <col min="11010" max="11010" width="12.5703125" customWidth="1"/>
    <col min="11011" max="11011" width="11.85546875" customWidth="1"/>
    <col min="11012" max="11012" width="13" customWidth="1"/>
    <col min="11013" max="11013" width="12.28515625" customWidth="1"/>
    <col min="11014" max="11014" width="11.7109375" customWidth="1"/>
    <col min="11015" max="11015" width="11.140625" customWidth="1"/>
    <col min="11016" max="11016" width="10.85546875" customWidth="1"/>
    <col min="11017" max="11017" width="10.140625" bestFit="1" customWidth="1"/>
    <col min="11022" max="11022" width="10.140625" bestFit="1" customWidth="1"/>
    <col min="11265" max="11265" width="20" customWidth="1"/>
    <col min="11266" max="11266" width="12.5703125" customWidth="1"/>
    <col min="11267" max="11267" width="11.85546875" customWidth="1"/>
    <col min="11268" max="11268" width="13" customWidth="1"/>
    <col min="11269" max="11269" width="12.28515625" customWidth="1"/>
    <col min="11270" max="11270" width="11.7109375" customWidth="1"/>
    <col min="11271" max="11271" width="11.140625" customWidth="1"/>
    <col min="11272" max="11272" width="10.85546875" customWidth="1"/>
    <col min="11273" max="11273" width="10.140625" bestFit="1" customWidth="1"/>
    <col min="11278" max="11278" width="10.140625" bestFit="1" customWidth="1"/>
    <col min="11521" max="11521" width="20" customWidth="1"/>
    <col min="11522" max="11522" width="12.5703125" customWidth="1"/>
    <col min="11523" max="11523" width="11.85546875" customWidth="1"/>
    <col min="11524" max="11524" width="13" customWidth="1"/>
    <col min="11525" max="11525" width="12.28515625" customWidth="1"/>
    <col min="11526" max="11526" width="11.7109375" customWidth="1"/>
    <col min="11527" max="11527" width="11.140625" customWidth="1"/>
    <col min="11528" max="11528" width="10.85546875" customWidth="1"/>
    <col min="11529" max="11529" width="10.140625" bestFit="1" customWidth="1"/>
    <col min="11534" max="11534" width="10.140625" bestFit="1" customWidth="1"/>
    <col min="11777" max="11777" width="20" customWidth="1"/>
    <col min="11778" max="11778" width="12.5703125" customWidth="1"/>
    <col min="11779" max="11779" width="11.85546875" customWidth="1"/>
    <col min="11780" max="11780" width="13" customWidth="1"/>
    <col min="11781" max="11781" width="12.28515625" customWidth="1"/>
    <col min="11782" max="11782" width="11.7109375" customWidth="1"/>
    <col min="11783" max="11783" width="11.140625" customWidth="1"/>
    <col min="11784" max="11784" width="10.85546875" customWidth="1"/>
    <col min="11785" max="11785" width="10.140625" bestFit="1" customWidth="1"/>
    <col min="11790" max="11790" width="10.140625" bestFit="1" customWidth="1"/>
    <col min="12033" max="12033" width="20" customWidth="1"/>
    <col min="12034" max="12034" width="12.5703125" customWidth="1"/>
    <col min="12035" max="12035" width="11.85546875" customWidth="1"/>
    <col min="12036" max="12036" width="13" customWidth="1"/>
    <col min="12037" max="12037" width="12.28515625" customWidth="1"/>
    <col min="12038" max="12038" width="11.7109375" customWidth="1"/>
    <col min="12039" max="12039" width="11.140625" customWidth="1"/>
    <col min="12040" max="12040" width="10.85546875" customWidth="1"/>
    <col min="12041" max="12041" width="10.140625" bestFit="1" customWidth="1"/>
    <col min="12046" max="12046" width="10.140625" bestFit="1" customWidth="1"/>
    <col min="12289" max="12289" width="20" customWidth="1"/>
    <col min="12290" max="12290" width="12.5703125" customWidth="1"/>
    <col min="12291" max="12291" width="11.85546875" customWidth="1"/>
    <col min="12292" max="12292" width="13" customWidth="1"/>
    <col min="12293" max="12293" width="12.28515625" customWidth="1"/>
    <col min="12294" max="12294" width="11.7109375" customWidth="1"/>
    <col min="12295" max="12295" width="11.140625" customWidth="1"/>
    <col min="12296" max="12296" width="10.85546875" customWidth="1"/>
    <col min="12297" max="12297" width="10.140625" bestFit="1" customWidth="1"/>
    <col min="12302" max="12302" width="10.140625" bestFit="1" customWidth="1"/>
    <col min="12545" max="12545" width="20" customWidth="1"/>
    <col min="12546" max="12546" width="12.5703125" customWidth="1"/>
    <col min="12547" max="12547" width="11.85546875" customWidth="1"/>
    <col min="12548" max="12548" width="13" customWidth="1"/>
    <col min="12549" max="12549" width="12.28515625" customWidth="1"/>
    <col min="12550" max="12550" width="11.7109375" customWidth="1"/>
    <col min="12551" max="12551" width="11.140625" customWidth="1"/>
    <col min="12552" max="12552" width="10.85546875" customWidth="1"/>
    <col min="12553" max="12553" width="10.140625" bestFit="1" customWidth="1"/>
    <col min="12558" max="12558" width="10.140625" bestFit="1" customWidth="1"/>
    <col min="12801" max="12801" width="20" customWidth="1"/>
    <col min="12802" max="12802" width="12.5703125" customWidth="1"/>
    <col min="12803" max="12803" width="11.85546875" customWidth="1"/>
    <col min="12804" max="12804" width="13" customWidth="1"/>
    <col min="12805" max="12805" width="12.28515625" customWidth="1"/>
    <col min="12806" max="12806" width="11.7109375" customWidth="1"/>
    <col min="12807" max="12807" width="11.140625" customWidth="1"/>
    <col min="12808" max="12808" width="10.85546875" customWidth="1"/>
    <col min="12809" max="12809" width="10.140625" bestFit="1" customWidth="1"/>
    <col min="12814" max="12814" width="10.140625" bestFit="1" customWidth="1"/>
    <col min="13057" max="13057" width="20" customWidth="1"/>
    <col min="13058" max="13058" width="12.5703125" customWidth="1"/>
    <col min="13059" max="13059" width="11.85546875" customWidth="1"/>
    <col min="13060" max="13060" width="13" customWidth="1"/>
    <col min="13061" max="13061" width="12.28515625" customWidth="1"/>
    <col min="13062" max="13062" width="11.7109375" customWidth="1"/>
    <col min="13063" max="13063" width="11.140625" customWidth="1"/>
    <col min="13064" max="13064" width="10.85546875" customWidth="1"/>
    <col min="13065" max="13065" width="10.140625" bestFit="1" customWidth="1"/>
    <col min="13070" max="13070" width="10.140625" bestFit="1" customWidth="1"/>
    <col min="13313" max="13313" width="20" customWidth="1"/>
    <col min="13314" max="13314" width="12.5703125" customWidth="1"/>
    <col min="13315" max="13315" width="11.85546875" customWidth="1"/>
    <col min="13316" max="13316" width="13" customWidth="1"/>
    <col min="13317" max="13317" width="12.28515625" customWidth="1"/>
    <col min="13318" max="13318" width="11.7109375" customWidth="1"/>
    <col min="13319" max="13319" width="11.140625" customWidth="1"/>
    <col min="13320" max="13320" width="10.85546875" customWidth="1"/>
    <col min="13321" max="13321" width="10.140625" bestFit="1" customWidth="1"/>
    <col min="13326" max="13326" width="10.140625" bestFit="1" customWidth="1"/>
    <col min="13569" max="13569" width="20" customWidth="1"/>
    <col min="13570" max="13570" width="12.5703125" customWidth="1"/>
    <col min="13571" max="13571" width="11.85546875" customWidth="1"/>
    <col min="13572" max="13572" width="13" customWidth="1"/>
    <col min="13573" max="13573" width="12.28515625" customWidth="1"/>
    <col min="13574" max="13574" width="11.7109375" customWidth="1"/>
    <col min="13575" max="13575" width="11.140625" customWidth="1"/>
    <col min="13576" max="13576" width="10.85546875" customWidth="1"/>
    <col min="13577" max="13577" width="10.140625" bestFit="1" customWidth="1"/>
    <col min="13582" max="13582" width="10.140625" bestFit="1" customWidth="1"/>
    <col min="13825" max="13825" width="20" customWidth="1"/>
    <col min="13826" max="13826" width="12.5703125" customWidth="1"/>
    <col min="13827" max="13827" width="11.85546875" customWidth="1"/>
    <col min="13828" max="13828" width="13" customWidth="1"/>
    <col min="13829" max="13829" width="12.28515625" customWidth="1"/>
    <col min="13830" max="13830" width="11.7109375" customWidth="1"/>
    <col min="13831" max="13831" width="11.140625" customWidth="1"/>
    <col min="13832" max="13832" width="10.85546875" customWidth="1"/>
    <col min="13833" max="13833" width="10.140625" bestFit="1" customWidth="1"/>
    <col min="13838" max="13838" width="10.140625" bestFit="1" customWidth="1"/>
    <col min="14081" max="14081" width="20" customWidth="1"/>
    <col min="14082" max="14082" width="12.5703125" customWidth="1"/>
    <col min="14083" max="14083" width="11.85546875" customWidth="1"/>
    <col min="14084" max="14084" width="13" customWidth="1"/>
    <col min="14085" max="14085" width="12.28515625" customWidth="1"/>
    <col min="14086" max="14086" width="11.7109375" customWidth="1"/>
    <col min="14087" max="14087" width="11.140625" customWidth="1"/>
    <col min="14088" max="14088" width="10.85546875" customWidth="1"/>
    <col min="14089" max="14089" width="10.140625" bestFit="1" customWidth="1"/>
    <col min="14094" max="14094" width="10.140625" bestFit="1" customWidth="1"/>
    <col min="14337" max="14337" width="20" customWidth="1"/>
    <col min="14338" max="14338" width="12.5703125" customWidth="1"/>
    <col min="14339" max="14339" width="11.85546875" customWidth="1"/>
    <col min="14340" max="14340" width="13" customWidth="1"/>
    <col min="14341" max="14341" width="12.28515625" customWidth="1"/>
    <col min="14342" max="14342" width="11.7109375" customWidth="1"/>
    <col min="14343" max="14343" width="11.140625" customWidth="1"/>
    <col min="14344" max="14344" width="10.85546875" customWidth="1"/>
    <col min="14345" max="14345" width="10.140625" bestFit="1" customWidth="1"/>
    <col min="14350" max="14350" width="10.140625" bestFit="1" customWidth="1"/>
    <col min="14593" max="14593" width="20" customWidth="1"/>
    <col min="14594" max="14594" width="12.5703125" customWidth="1"/>
    <col min="14595" max="14595" width="11.85546875" customWidth="1"/>
    <col min="14596" max="14596" width="13" customWidth="1"/>
    <col min="14597" max="14597" width="12.28515625" customWidth="1"/>
    <col min="14598" max="14598" width="11.7109375" customWidth="1"/>
    <col min="14599" max="14599" width="11.140625" customWidth="1"/>
    <col min="14600" max="14600" width="10.85546875" customWidth="1"/>
    <col min="14601" max="14601" width="10.140625" bestFit="1" customWidth="1"/>
    <col min="14606" max="14606" width="10.140625" bestFit="1" customWidth="1"/>
    <col min="14849" max="14849" width="20" customWidth="1"/>
    <col min="14850" max="14850" width="12.5703125" customWidth="1"/>
    <col min="14851" max="14851" width="11.85546875" customWidth="1"/>
    <col min="14852" max="14852" width="13" customWidth="1"/>
    <col min="14853" max="14853" width="12.28515625" customWidth="1"/>
    <col min="14854" max="14854" width="11.7109375" customWidth="1"/>
    <col min="14855" max="14855" width="11.140625" customWidth="1"/>
    <col min="14856" max="14856" width="10.85546875" customWidth="1"/>
    <col min="14857" max="14857" width="10.140625" bestFit="1" customWidth="1"/>
    <col min="14862" max="14862" width="10.140625" bestFit="1" customWidth="1"/>
    <col min="15105" max="15105" width="20" customWidth="1"/>
    <col min="15106" max="15106" width="12.5703125" customWidth="1"/>
    <col min="15107" max="15107" width="11.85546875" customWidth="1"/>
    <col min="15108" max="15108" width="13" customWidth="1"/>
    <col min="15109" max="15109" width="12.28515625" customWidth="1"/>
    <col min="15110" max="15110" width="11.7109375" customWidth="1"/>
    <col min="15111" max="15111" width="11.140625" customWidth="1"/>
    <col min="15112" max="15112" width="10.85546875" customWidth="1"/>
    <col min="15113" max="15113" width="10.140625" bestFit="1" customWidth="1"/>
    <col min="15118" max="15118" width="10.140625" bestFit="1" customWidth="1"/>
    <col min="15361" max="15361" width="20" customWidth="1"/>
    <col min="15362" max="15362" width="12.5703125" customWidth="1"/>
    <col min="15363" max="15363" width="11.85546875" customWidth="1"/>
    <col min="15364" max="15364" width="13" customWidth="1"/>
    <col min="15365" max="15365" width="12.28515625" customWidth="1"/>
    <col min="15366" max="15366" width="11.7109375" customWidth="1"/>
    <col min="15367" max="15367" width="11.140625" customWidth="1"/>
    <col min="15368" max="15368" width="10.85546875" customWidth="1"/>
    <col min="15369" max="15369" width="10.140625" bestFit="1" customWidth="1"/>
    <col min="15374" max="15374" width="10.140625" bestFit="1" customWidth="1"/>
    <col min="15617" max="15617" width="20" customWidth="1"/>
    <col min="15618" max="15618" width="12.5703125" customWidth="1"/>
    <col min="15619" max="15619" width="11.85546875" customWidth="1"/>
    <col min="15620" max="15620" width="13" customWidth="1"/>
    <col min="15621" max="15621" width="12.28515625" customWidth="1"/>
    <col min="15622" max="15622" width="11.7109375" customWidth="1"/>
    <col min="15623" max="15623" width="11.140625" customWidth="1"/>
    <col min="15624" max="15624" width="10.85546875" customWidth="1"/>
    <col min="15625" max="15625" width="10.140625" bestFit="1" customWidth="1"/>
    <col min="15630" max="15630" width="10.140625" bestFit="1" customWidth="1"/>
    <col min="15873" max="15873" width="20" customWidth="1"/>
    <col min="15874" max="15874" width="12.5703125" customWidth="1"/>
    <col min="15875" max="15875" width="11.85546875" customWidth="1"/>
    <col min="15876" max="15876" width="13" customWidth="1"/>
    <col min="15877" max="15877" width="12.28515625" customWidth="1"/>
    <col min="15878" max="15878" width="11.7109375" customWidth="1"/>
    <col min="15879" max="15879" width="11.140625" customWidth="1"/>
    <col min="15880" max="15880" width="10.85546875" customWidth="1"/>
    <col min="15881" max="15881" width="10.140625" bestFit="1" customWidth="1"/>
    <col min="15886" max="15886" width="10.140625" bestFit="1" customWidth="1"/>
    <col min="16129" max="16129" width="20" customWidth="1"/>
    <col min="16130" max="16130" width="12.5703125" customWidth="1"/>
    <col min="16131" max="16131" width="11.85546875" customWidth="1"/>
    <col min="16132" max="16132" width="13" customWidth="1"/>
    <col min="16133" max="16133" width="12.28515625" customWidth="1"/>
    <col min="16134" max="16134" width="11.7109375" customWidth="1"/>
    <col min="16135" max="16135" width="11.140625" customWidth="1"/>
    <col min="16136" max="16136" width="10.85546875" customWidth="1"/>
    <col min="16137" max="16137" width="10.140625" bestFit="1" customWidth="1"/>
    <col min="16142" max="16142" width="10.140625" bestFit="1" customWidth="1"/>
  </cols>
  <sheetData>
    <row r="1" spans="1:14" ht="15.75" x14ac:dyDescent="0.25">
      <c r="A1" s="586" t="s">
        <v>475</v>
      </c>
      <c r="B1" s="587"/>
    </row>
    <row r="2" spans="1:14" ht="26.25" x14ac:dyDescent="0.25">
      <c r="A2" s="588" t="s">
        <v>2</v>
      </c>
      <c r="B2" s="589" t="s">
        <v>476</v>
      </c>
      <c r="C2" s="590" t="s">
        <v>516</v>
      </c>
      <c r="D2" s="590" t="s">
        <v>514</v>
      </c>
      <c r="E2" s="590" t="s">
        <v>477</v>
      </c>
      <c r="F2" s="590" t="s">
        <v>478</v>
      </c>
      <c r="G2" s="590" t="s">
        <v>515</v>
      </c>
    </row>
    <row r="3" spans="1:14" ht="25.5" x14ac:dyDescent="0.2">
      <c r="A3" s="591" t="s">
        <v>479</v>
      </c>
      <c r="B3" s="592">
        <v>332111</v>
      </c>
      <c r="C3" s="592">
        <v>350287</v>
      </c>
      <c r="D3" s="592">
        <v>367677</v>
      </c>
      <c r="E3" s="592">
        <v>393000</v>
      </c>
      <c r="F3" s="592">
        <v>406000</v>
      </c>
      <c r="G3" s="592">
        <v>419000</v>
      </c>
    </row>
    <row r="4" spans="1:14" ht="25.5" x14ac:dyDescent="0.2">
      <c r="A4" s="591" t="s">
        <v>480</v>
      </c>
      <c r="B4" s="592">
        <v>6867</v>
      </c>
      <c r="C4" s="592">
        <v>7595</v>
      </c>
      <c r="D4" s="592">
        <v>12241</v>
      </c>
      <c r="E4" s="592">
        <v>0</v>
      </c>
      <c r="F4" s="592">
        <v>0</v>
      </c>
      <c r="G4" s="592">
        <v>0</v>
      </c>
      <c r="M4" s="605"/>
      <c r="N4" s="605"/>
    </row>
    <row r="5" spans="1:14" ht="25.5" x14ac:dyDescent="0.2">
      <c r="A5" s="591" t="s">
        <v>481</v>
      </c>
      <c r="B5" s="592">
        <v>12696</v>
      </c>
      <c r="C5" s="592">
        <v>19397</v>
      </c>
      <c r="D5" s="592">
        <v>20620</v>
      </c>
      <c r="E5" s="592">
        <v>21500</v>
      </c>
      <c r="F5" s="592">
        <v>20850</v>
      </c>
      <c r="G5" s="592">
        <v>20850</v>
      </c>
      <c r="M5" s="605"/>
      <c r="N5" s="605"/>
    </row>
    <row r="6" spans="1:14" ht="25.5" x14ac:dyDescent="0.2">
      <c r="A6" s="591" t="s">
        <v>482</v>
      </c>
      <c r="B6" s="592">
        <v>264</v>
      </c>
      <c r="C6" s="592">
        <v>0</v>
      </c>
      <c r="D6" s="592">
        <v>285</v>
      </c>
      <c r="E6" s="592">
        <v>720</v>
      </c>
      <c r="F6" s="592">
        <v>800</v>
      </c>
      <c r="G6" s="592">
        <v>800</v>
      </c>
    </row>
    <row r="7" spans="1:14" ht="25.5" x14ac:dyDescent="0.2">
      <c r="A7" s="591" t="s">
        <v>483</v>
      </c>
      <c r="B7" s="592">
        <v>465</v>
      </c>
      <c r="C7" s="592">
        <v>546</v>
      </c>
      <c r="D7" s="592">
        <v>520</v>
      </c>
      <c r="E7" s="592">
        <v>470</v>
      </c>
      <c r="F7" s="592">
        <v>600</v>
      </c>
      <c r="G7" s="592">
        <v>600</v>
      </c>
    </row>
    <row r="8" spans="1:14" ht="25.5" x14ac:dyDescent="0.2">
      <c r="A8" s="591" t="s">
        <v>484</v>
      </c>
      <c r="B8" s="592">
        <v>179940</v>
      </c>
      <c r="C8" s="592">
        <v>203908</v>
      </c>
      <c r="D8" s="592">
        <v>205516</v>
      </c>
      <c r="E8" s="592">
        <v>237283</v>
      </c>
      <c r="F8" s="592">
        <v>246300</v>
      </c>
      <c r="G8" s="592">
        <v>255100</v>
      </c>
    </row>
    <row r="9" spans="1:14" ht="25.5" x14ac:dyDescent="0.2">
      <c r="A9" s="591" t="s">
        <v>485</v>
      </c>
      <c r="B9" s="592">
        <v>73629</v>
      </c>
      <c r="C9" s="592">
        <v>79255</v>
      </c>
      <c r="D9" s="592">
        <v>88868</v>
      </c>
      <c r="E9" s="592">
        <v>118260</v>
      </c>
      <c r="F9" s="592">
        <v>126000</v>
      </c>
      <c r="G9" s="592">
        <v>132000</v>
      </c>
    </row>
    <row r="10" spans="1:14" ht="25.5" x14ac:dyDescent="0.2">
      <c r="A10" s="591" t="s">
        <v>486</v>
      </c>
      <c r="B10" s="592">
        <v>932</v>
      </c>
      <c r="C10" s="592">
        <v>974</v>
      </c>
      <c r="D10" s="592">
        <v>1000</v>
      </c>
      <c r="E10" s="592">
        <v>950</v>
      </c>
      <c r="F10" s="592">
        <v>1000</v>
      </c>
      <c r="G10" s="592">
        <v>1000</v>
      </c>
    </row>
    <row r="11" spans="1:14" x14ac:dyDescent="0.2">
      <c r="A11" s="591" t="s">
        <v>487</v>
      </c>
      <c r="B11" s="592">
        <v>0</v>
      </c>
      <c r="C11" s="592">
        <v>0</v>
      </c>
      <c r="D11" s="592">
        <v>0</v>
      </c>
      <c r="E11" s="592">
        <v>0</v>
      </c>
      <c r="F11" s="592">
        <v>0</v>
      </c>
      <c r="G11" s="592">
        <v>0</v>
      </c>
    </row>
    <row r="12" spans="1:14" x14ac:dyDescent="0.2">
      <c r="A12" s="591" t="s">
        <v>488</v>
      </c>
      <c r="B12" s="592"/>
      <c r="C12" s="592">
        <v>0</v>
      </c>
      <c r="D12" s="592">
        <v>32356</v>
      </c>
      <c r="E12" s="592">
        <v>0</v>
      </c>
      <c r="F12" s="592">
        <v>0</v>
      </c>
      <c r="G12" s="592">
        <v>0</v>
      </c>
    </row>
    <row r="13" spans="1:14" ht="25.5" x14ac:dyDescent="0.2">
      <c r="A13" s="591" t="s">
        <v>489</v>
      </c>
      <c r="B13" s="592">
        <v>6800</v>
      </c>
      <c r="C13" s="592">
        <v>6800</v>
      </c>
      <c r="D13" s="592">
        <v>6800</v>
      </c>
      <c r="E13" s="592">
        <v>6800</v>
      </c>
      <c r="F13" s="592">
        <v>6800</v>
      </c>
      <c r="G13" s="592">
        <v>6800</v>
      </c>
    </row>
    <row r="14" spans="1:14" x14ac:dyDescent="0.2">
      <c r="A14" s="591" t="s">
        <v>490</v>
      </c>
      <c r="B14" s="592">
        <v>12243</v>
      </c>
      <c r="C14" s="592">
        <v>14302</v>
      </c>
      <c r="D14" s="592">
        <v>11918</v>
      </c>
      <c r="E14" s="592">
        <v>12430</v>
      </c>
      <c r="F14" s="592">
        <v>13100</v>
      </c>
      <c r="G14" s="592">
        <v>13100</v>
      </c>
    </row>
    <row r="15" spans="1:14" x14ac:dyDescent="0.2">
      <c r="A15" s="591" t="s">
        <v>491</v>
      </c>
      <c r="B15" s="592">
        <v>3049</v>
      </c>
      <c r="C15" s="592">
        <v>2702</v>
      </c>
      <c r="D15" s="592">
        <v>4371</v>
      </c>
      <c r="E15" s="592">
        <v>6900</v>
      </c>
      <c r="F15" s="592">
        <v>7500</v>
      </c>
      <c r="G15" s="592">
        <v>7500</v>
      </c>
    </row>
    <row r="16" spans="1:14" ht="15.75" x14ac:dyDescent="0.25">
      <c r="A16" s="593" t="s">
        <v>492</v>
      </c>
      <c r="B16" s="592">
        <f t="shared" ref="B16:G16" si="0">SUM(B3:B15)</f>
        <v>628996</v>
      </c>
      <c r="C16" s="592">
        <f t="shared" si="0"/>
        <v>685766</v>
      </c>
      <c r="D16" s="592">
        <f t="shared" si="0"/>
        <v>752172</v>
      </c>
      <c r="E16" s="592">
        <f t="shared" si="0"/>
        <v>798313</v>
      </c>
      <c r="F16" s="592">
        <f t="shared" si="0"/>
        <v>828950</v>
      </c>
      <c r="G16" s="592">
        <f t="shared" si="0"/>
        <v>856750</v>
      </c>
    </row>
    <row r="17" spans="1:8" ht="30" customHeight="1" x14ac:dyDescent="0.25">
      <c r="A17" s="594"/>
      <c r="B17" s="595"/>
      <c r="C17" s="595"/>
      <c r="D17" s="595"/>
      <c r="E17" s="595"/>
      <c r="F17" s="595"/>
      <c r="G17" s="595"/>
    </row>
    <row r="18" spans="1:8" ht="15.75" x14ac:dyDescent="0.25">
      <c r="A18" s="596" t="s">
        <v>493</v>
      </c>
      <c r="B18" s="537">
        <v>2014</v>
      </c>
      <c r="C18" s="597">
        <v>2015</v>
      </c>
      <c r="D18" s="537">
        <v>2016</v>
      </c>
      <c r="E18" s="597">
        <v>2017</v>
      </c>
      <c r="F18" s="598">
        <v>2018</v>
      </c>
      <c r="G18" s="597">
        <v>2019</v>
      </c>
      <c r="H18" s="541"/>
    </row>
    <row r="19" spans="1:8" x14ac:dyDescent="0.2">
      <c r="A19" s="563" t="s">
        <v>494</v>
      </c>
      <c r="B19" s="578" t="s">
        <v>495</v>
      </c>
      <c r="C19" s="610" t="s">
        <v>11</v>
      </c>
      <c r="D19" s="610" t="s">
        <v>40</v>
      </c>
      <c r="E19" s="610" t="s">
        <v>13</v>
      </c>
      <c r="F19" s="610" t="s">
        <v>13</v>
      </c>
      <c r="G19" s="611" t="s">
        <v>13</v>
      </c>
      <c r="H19" s="578"/>
    </row>
    <row r="20" spans="1:8" x14ac:dyDescent="0.2">
      <c r="A20" s="535" t="s">
        <v>496</v>
      </c>
      <c r="B20" s="557">
        <v>219018</v>
      </c>
      <c r="C20" s="558">
        <v>101797</v>
      </c>
      <c r="D20" s="557">
        <v>112570</v>
      </c>
      <c r="E20" s="558">
        <v>124000</v>
      </c>
      <c r="F20" s="557">
        <v>130000</v>
      </c>
      <c r="G20" s="558">
        <v>135000</v>
      </c>
      <c r="H20" s="599"/>
    </row>
    <row r="21" spans="1:8" x14ac:dyDescent="0.2">
      <c r="A21" s="535" t="s">
        <v>497</v>
      </c>
      <c r="B21" s="557">
        <v>75641</v>
      </c>
      <c r="C21" s="558">
        <v>35568</v>
      </c>
      <c r="D21" s="557">
        <v>39191</v>
      </c>
      <c r="E21" s="558">
        <v>43700</v>
      </c>
      <c r="F21" s="557">
        <v>45700</v>
      </c>
      <c r="G21" s="558">
        <v>47500</v>
      </c>
      <c r="H21" s="599"/>
    </row>
    <row r="22" spans="1:8" x14ac:dyDescent="0.2">
      <c r="A22" s="535" t="s">
        <v>498</v>
      </c>
      <c r="B22" s="557">
        <v>44265</v>
      </c>
      <c r="C22" s="558">
        <v>27342</v>
      </c>
      <c r="D22" s="557">
        <v>42692</v>
      </c>
      <c r="E22" s="558">
        <v>22825</v>
      </c>
      <c r="F22" s="557">
        <v>23550</v>
      </c>
      <c r="G22" s="558">
        <v>24000</v>
      </c>
      <c r="H22" s="599"/>
    </row>
    <row r="23" spans="1:8" x14ac:dyDescent="0.2">
      <c r="A23" s="535" t="s">
        <v>499</v>
      </c>
      <c r="B23" s="557">
        <v>11854</v>
      </c>
      <c r="C23" s="558">
        <v>7851</v>
      </c>
      <c r="D23" s="557">
        <v>2269</v>
      </c>
      <c r="E23" s="558">
        <v>2250</v>
      </c>
      <c r="F23" s="557">
        <v>2350</v>
      </c>
      <c r="G23" s="558">
        <v>2350</v>
      </c>
      <c r="H23" s="599"/>
    </row>
    <row r="24" spans="1:8" x14ac:dyDescent="0.2">
      <c r="A24" s="563" t="s">
        <v>500</v>
      </c>
      <c r="B24" s="566">
        <f t="shared" ref="B24:G24" si="1">SUM(B20:B23)</f>
        <v>350778</v>
      </c>
      <c r="C24" s="567">
        <f t="shared" si="1"/>
        <v>172558</v>
      </c>
      <c r="D24" s="566">
        <f t="shared" si="1"/>
        <v>196722</v>
      </c>
      <c r="E24" s="567">
        <f t="shared" si="1"/>
        <v>192775</v>
      </c>
      <c r="F24" s="566">
        <f t="shared" si="1"/>
        <v>201600</v>
      </c>
      <c r="G24" s="567">
        <f t="shared" si="1"/>
        <v>208850</v>
      </c>
      <c r="H24" s="600"/>
    </row>
    <row r="25" spans="1:8" x14ac:dyDescent="0.2">
      <c r="A25" s="563" t="s">
        <v>501</v>
      </c>
      <c r="B25" s="566"/>
      <c r="C25" s="567"/>
      <c r="D25" s="566"/>
      <c r="E25" s="567"/>
      <c r="F25" s="566"/>
      <c r="G25" s="567"/>
      <c r="H25" s="600"/>
    </row>
    <row r="26" spans="1:8" x14ac:dyDescent="0.2">
      <c r="A26" s="535" t="s">
        <v>496</v>
      </c>
      <c r="B26" s="557">
        <v>0</v>
      </c>
      <c r="C26" s="558">
        <v>116900</v>
      </c>
      <c r="D26" s="557">
        <v>120670</v>
      </c>
      <c r="E26" s="558">
        <v>142700</v>
      </c>
      <c r="F26" s="557">
        <v>147000</v>
      </c>
      <c r="G26" s="558">
        <v>150000</v>
      </c>
      <c r="H26" s="599"/>
    </row>
    <row r="27" spans="1:8" x14ac:dyDescent="0.2">
      <c r="A27" s="535" t="s">
        <v>497</v>
      </c>
      <c r="B27" s="557">
        <v>0</v>
      </c>
      <c r="C27" s="558">
        <v>41725</v>
      </c>
      <c r="D27" s="557">
        <v>42532</v>
      </c>
      <c r="E27" s="558">
        <v>50200</v>
      </c>
      <c r="F27" s="557">
        <v>51700</v>
      </c>
      <c r="G27" s="558">
        <v>53500</v>
      </c>
      <c r="H27" s="599"/>
    </row>
    <row r="28" spans="1:8" x14ac:dyDescent="0.2">
      <c r="A28" s="535" t="s">
        <v>498</v>
      </c>
      <c r="B28" s="557">
        <v>0</v>
      </c>
      <c r="C28" s="558">
        <v>33707</v>
      </c>
      <c r="D28" s="557">
        <v>74664</v>
      </c>
      <c r="E28" s="558">
        <v>30445</v>
      </c>
      <c r="F28" s="557">
        <v>29200</v>
      </c>
      <c r="G28" s="558">
        <v>30150</v>
      </c>
      <c r="H28" s="599"/>
    </row>
    <row r="29" spans="1:8" x14ac:dyDescent="0.2">
      <c r="A29" s="535" t="s">
        <v>499</v>
      </c>
      <c r="B29" s="557">
        <v>0</v>
      </c>
      <c r="C29" s="558">
        <v>7752</v>
      </c>
      <c r="D29" s="557">
        <v>2572</v>
      </c>
      <c r="E29" s="558">
        <v>2200</v>
      </c>
      <c r="F29" s="557">
        <v>2350</v>
      </c>
      <c r="G29" s="558">
        <v>2350</v>
      </c>
      <c r="H29" s="599"/>
    </row>
    <row r="30" spans="1:8" x14ac:dyDescent="0.2">
      <c r="A30" s="563" t="s">
        <v>500</v>
      </c>
      <c r="B30" s="566">
        <f t="shared" ref="B30:G30" si="2">SUM(B26:B29)</f>
        <v>0</v>
      </c>
      <c r="C30" s="567">
        <f t="shared" si="2"/>
        <v>200084</v>
      </c>
      <c r="D30" s="566">
        <f t="shared" si="2"/>
        <v>240438</v>
      </c>
      <c r="E30" s="567">
        <f t="shared" si="2"/>
        <v>225545</v>
      </c>
      <c r="F30" s="566">
        <f t="shared" si="2"/>
        <v>230250</v>
      </c>
      <c r="G30" s="567">
        <f t="shared" si="2"/>
        <v>236000</v>
      </c>
      <c r="H30" s="600"/>
    </row>
    <row r="31" spans="1:8" x14ac:dyDescent="0.2">
      <c r="A31" s="563" t="s">
        <v>502</v>
      </c>
      <c r="B31" s="564"/>
      <c r="C31" s="558"/>
      <c r="D31" s="564"/>
      <c r="E31" s="558"/>
      <c r="F31" s="557"/>
      <c r="G31" s="558"/>
      <c r="H31" s="599"/>
    </row>
    <row r="32" spans="1:8" x14ac:dyDescent="0.2">
      <c r="A32" s="535" t="s">
        <v>496</v>
      </c>
      <c r="B32" s="558">
        <v>67878</v>
      </c>
      <c r="C32" s="558">
        <v>75617</v>
      </c>
      <c r="D32" s="558">
        <v>80600</v>
      </c>
      <c r="E32" s="558">
        <v>91800</v>
      </c>
      <c r="F32" s="557">
        <v>95000</v>
      </c>
      <c r="G32" s="558">
        <v>98000</v>
      </c>
      <c r="H32" s="599"/>
    </row>
    <row r="33" spans="1:8" x14ac:dyDescent="0.2">
      <c r="A33" s="535" t="s">
        <v>497</v>
      </c>
      <c r="B33" s="558">
        <v>23348</v>
      </c>
      <c r="C33" s="558">
        <v>26480</v>
      </c>
      <c r="D33" s="558">
        <v>28400</v>
      </c>
      <c r="E33" s="558">
        <v>32500</v>
      </c>
      <c r="F33" s="557">
        <v>33400</v>
      </c>
      <c r="G33" s="558">
        <v>34500</v>
      </c>
      <c r="H33" s="599"/>
    </row>
    <row r="34" spans="1:8" x14ac:dyDescent="0.2">
      <c r="A34" s="535" t="s">
        <v>498</v>
      </c>
      <c r="B34" s="558">
        <v>17836</v>
      </c>
      <c r="C34" s="558">
        <v>22486</v>
      </c>
      <c r="D34" s="558">
        <v>15839</v>
      </c>
      <c r="E34" s="558">
        <v>21100</v>
      </c>
      <c r="F34" s="557">
        <v>21500</v>
      </c>
      <c r="G34" s="558">
        <v>22100</v>
      </c>
      <c r="H34" s="599"/>
    </row>
    <row r="35" spans="1:8" x14ac:dyDescent="0.2">
      <c r="A35" s="535" t="s">
        <v>499</v>
      </c>
      <c r="B35" s="558">
        <v>520</v>
      </c>
      <c r="C35" s="558">
        <v>2019</v>
      </c>
      <c r="D35" s="558">
        <v>1400</v>
      </c>
      <c r="E35" s="558">
        <v>600</v>
      </c>
      <c r="F35" s="557">
        <v>600</v>
      </c>
      <c r="G35" s="558">
        <v>600</v>
      </c>
      <c r="H35" s="599"/>
    </row>
    <row r="36" spans="1:8" x14ac:dyDescent="0.2">
      <c r="A36" s="563" t="s">
        <v>293</v>
      </c>
      <c r="B36" s="567">
        <f t="shared" ref="B36:G36" si="3">SUM(B32:B35)</f>
        <v>109582</v>
      </c>
      <c r="C36" s="567">
        <f t="shared" si="3"/>
        <v>126602</v>
      </c>
      <c r="D36" s="567">
        <f t="shared" si="3"/>
        <v>126239</v>
      </c>
      <c r="E36" s="567">
        <f t="shared" si="3"/>
        <v>146000</v>
      </c>
      <c r="F36" s="566">
        <f t="shared" si="3"/>
        <v>150500</v>
      </c>
      <c r="G36" s="567">
        <f t="shared" si="3"/>
        <v>155200</v>
      </c>
      <c r="H36" s="600"/>
    </row>
    <row r="37" spans="1:8" x14ac:dyDescent="0.2">
      <c r="A37" s="563" t="s">
        <v>503</v>
      </c>
      <c r="B37" s="564"/>
      <c r="C37" s="558"/>
      <c r="D37" s="564"/>
      <c r="E37" s="558"/>
      <c r="F37" s="557"/>
      <c r="G37" s="558"/>
      <c r="H37" s="599"/>
    </row>
    <row r="38" spans="1:8" x14ac:dyDescent="0.2">
      <c r="A38" s="535" t="s">
        <v>496</v>
      </c>
      <c r="B38" s="557">
        <v>10807</v>
      </c>
      <c r="C38" s="558">
        <v>12798</v>
      </c>
      <c r="D38" s="557">
        <v>15000</v>
      </c>
      <c r="E38" s="558">
        <v>21550</v>
      </c>
      <c r="F38" s="557">
        <v>22000</v>
      </c>
      <c r="G38" s="558">
        <v>23000</v>
      </c>
      <c r="H38" s="599"/>
    </row>
    <row r="39" spans="1:8" x14ac:dyDescent="0.2">
      <c r="A39" s="535" t="s">
        <v>497</v>
      </c>
      <c r="B39" s="557">
        <v>3822</v>
      </c>
      <c r="C39" s="558">
        <v>4542</v>
      </c>
      <c r="D39" s="557">
        <v>5326</v>
      </c>
      <c r="E39" s="558">
        <v>7580</v>
      </c>
      <c r="F39" s="557">
        <v>8000</v>
      </c>
      <c r="G39" s="558">
        <v>8100</v>
      </c>
      <c r="H39" s="599"/>
    </row>
    <row r="40" spans="1:8" x14ac:dyDescent="0.2">
      <c r="A40" s="535" t="s">
        <v>498</v>
      </c>
      <c r="B40" s="557">
        <v>6359</v>
      </c>
      <c r="C40" s="558">
        <v>5615</v>
      </c>
      <c r="D40" s="557">
        <v>4447</v>
      </c>
      <c r="E40" s="558">
        <v>3084</v>
      </c>
      <c r="F40" s="557">
        <v>3200</v>
      </c>
      <c r="G40" s="558">
        <v>2800</v>
      </c>
      <c r="H40" s="599"/>
    </row>
    <row r="41" spans="1:8" x14ac:dyDescent="0.2">
      <c r="A41" s="535" t="s">
        <v>499</v>
      </c>
      <c r="B41" s="557">
        <v>113</v>
      </c>
      <c r="C41" s="558">
        <v>155</v>
      </c>
      <c r="D41" s="557">
        <v>200</v>
      </c>
      <c r="E41" s="558">
        <v>200</v>
      </c>
      <c r="F41" s="557">
        <v>200</v>
      </c>
      <c r="G41" s="558">
        <v>200</v>
      </c>
      <c r="H41" s="599"/>
    </row>
    <row r="42" spans="1:8" x14ac:dyDescent="0.2">
      <c r="A42" s="563" t="s">
        <v>293</v>
      </c>
      <c r="B42" s="566">
        <f t="shared" ref="B42:G42" si="4">SUM(B38:B41)</f>
        <v>21101</v>
      </c>
      <c r="C42" s="567">
        <f t="shared" si="4"/>
        <v>23110</v>
      </c>
      <c r="D42" s="566">
        <f t="shared" si="4"/>
        <v>24973</v>
      </c>
      <c r="E42" s="567">
        <f t="shared" si="4"/>
        <v>32414</v>
      </c>
      <c r="F42" s="566">
        <f t="shared" si="4"/>
        <v>33400</v>
      </c>
      <c r="G42" s="567">
        <f t="shared" si="4"/>
        <v>34100</v>
      </c>
      <c r="H42" s="600"/>
    </row>
    <row r="43" spans="1:8" x14ac:dyDescent="0.2">
      <c r="A43" s="563" t="s">
        <v>504</v>
      </c>
      <c r="B43" s="564"/>
      <c r="C43" s="558"/>
      <c r="D43" s="564"/>
      <c r="E43" s="558"/>
      <c r="F43" s="557"/>
      <c r="G43" s="558"/>
      <c r="H43" s="599"/>
    </row>
    <row r="44" spans="1:8" x14ac:dyDescent="0.2">
      <c r="A44" s="535" t="s">
        <v>496</v>
      </c>
      <c r="B44" s="557">
        <v>32632</v>
      </c>
      <c r="C44" s="558">
        <v>14153</v>
      </c>
      <c r="D44" s="557">
        <v>24200</v>
      </c>
      <c r="E44" s="558">
        <v>25200</v>
      </c>
      <c r="F44" s="557">
        <v>26500</v>
      </c>
      <c r="G44" s="558">
        <v>27800</v>
      </c>
      <c r="H44" s="599"/>
    </row>
    <row r="45" spans="1:8" x14ac:dyDescent="0.2">
      <c r="A45" s="535" t="s">
        <v>497</v>
      </c>
      <c r="B45" s="557">
        <v>11540</v>
      </c>
      <c r="C45" s="558">
        <v>5026</v>
      </c>
      <c r="D45" s="557">
        <v>8460</v>
      </c>
      <c r="E45" s="558">
        <v>8800</v>
      </c>
      <c r="F45" s="557">
        <v>9300</v>
      </c>
      <c r="G45" s="558">
        <v>9800</v>
      </c>
      <c r="H45" s="599"/>
    </row>
    <row r="46" spans="1:8" x14ac:dyDescent="0.2">
      <c r="A46" s="535" t="s">
        <v>498</v>
      </c>
      <c r="B46" s="557">
        <v>18690</v>
      </c>
      <c r="C46" s="558">
        <v>3075</v>
      </c>
      <c r="D46" s="557">
        <v>11756</v>
      </c>
      <c r="E46" s="558">
        <v>14319</v>
      </c>
      <c r="F46" s="557">
        <v>14800</v>
      </c>
      <c r="G46" s="558">
        <v>15400</v>
      </c>
      <c r="H46" s="599"/>
    </row>
    <row r="47" spans="1:8" x14ac:dyDescent="0.2">
      <c r="A47" s="535" t="s">
        <v>499</v>
      </c>
      <c r="B47" s="557">
        <v>137</v>
      </c>
      <c r="C47" s="558">
        <v>0</v>
      </c>
      <c r="D47" s="557">
        <v>140</v>
      </c>
      <c r="E47" s="558">
        <v>200</v>
      </c>
      <c r="F47" s="557">
        <v>200</v>
      </c>
      <c r="G47" s="558">
        <v>200</v>
      </c>
      <c r="H47" s="599"/>
    </row>
    <row r="48" spans="1:8" x14ac:dyDescent="0.2">
      <c r="A48" s="563" t="s">
        <v>293</v>
      </c>
      <c r="B48" s="566">
        <f t="shared" ref="B48:G48" si="5">SUM(B44:B47)</f>
        <v>62999</v>
      </c>
      <c r="C48" s="567">
        <f t="shared" si="5"/>
        <v>22254</v>
      </c>
      <c r="D48" s="566">
        <f t="shared" si="5"/>
        <v>44556</v>
      </c>
      <c r="E48" s="567">
        <f t="shared" si="5"/>
        <v>48519</v>
      </c>
      <c r="F48" s="566">
        <f t="shared" si="5"/>
        <v>50800</v>
      </c>
      <c r="G48" s="567">
        <f t="shared" si="5"/>
        <v>53200</v>
      </c>
      <c r="H48" s="600"/>
    </row>
    <row r="49" spans="1:9" x14ac:dyDescent="0.2">
      <c r="A49" s="563" t="s">
        <v>505</v>
      </c>
      <c r="B49" s="564"/>
      <c r="C49" s="558"/>
      <c r="D49" s="564"/>
      <c r="E49" s="558"/>
      <c r="F49" s="557"/>
      <c r="G49" s="558"/>
      <c r="H49" s="599"/>
    </row>
    <row r="50" spans="1:9" x14ac:dyDescent="0.2">
      <c r="A50" s="535" t="s">
        <v>496</v>
      </c>
      <c r="B50" s="557">
        <v>0</v>
      </c>
      <c r="C50" s="558">
        <v>23609</v>
      </c>
      <c r="D50" s="557">
        <v>14800</v>
      </c>
      <c r="E50" s="558">
        <v>15500</v>
      </c>
      <c r="F50" s="557">
        <v>16000</v>
      </c>
      <c r="G50" s="558">
        <v>16500</v>
      </c>
      <c r="H50" s="599"/>
    </row>
    <row r="51" spans="1:9" x14ac:dyDescent="0.2">
      <c r="A51" s="535" t="s">
        <v>497</v>
      </c>
      <c r="B51" s="557">
        <v>0</v>
      </c>
      <c r="C51" s="558">
        <v>8379</v>
      </c>
      <c r="D51" s="557">
        <v>5180</v>
      </c>
      <c r="E51" s="558">
        <v>5500</v>
      </c>
      <c r="F51" s="557">
        <v>5600</v>
      </c>
      <c r="G51" s="558">
        <v>5800</v>
      </c>
      <c r="H51" s="599"/>
    </row>
    <row r="52" spans="1:9" x14ac:dyDescent="0.2">
      <c r="A52" s="535" t="s">
        <v>498</v>
      </c>
      <c r="B52" s="557">
        <v>0</v>
      </c>
      <c r="C52" s="558">
        <v>14937</v>
      </c>
      <c r="D52" s="557">
        <v>5680</v>
      </c>
      <c r="E52" s="558">
        <v>6080</v>
      </c>
      <c r="F52" s="557">
        <v>6400</v>
      </c>
      <c r="G52" s="558">
        <v>6700</v>
      </c>
      <c r="H52" s="599"/>
    </row>
    <row r="53" spans="1:9" x14ac:dyDescent="0.2">
      <c r="A53" s="535" t="s">
        <v>499</v>
      </c>
      <c r="B53" s="557">
        <v>0</v>
      </c>
      <c r="C53" s="558">
        <v>35</v>
      </c>
      <c r="D53" s="557">
        <v>60</v>
      </c>
      <c r="E53" s="558">
        <v>100</v>
      </c>
      <c r="F53" s="557">
        <v>100</v>
      </c>
      <c r="G53" s="558">
        <v>100</v>
      </c>
      <c r="H53" s="599"/>
    </row>
    <row r="54" spans="1:9" x14ac:dyDescent="0.2">
      <c r="A54" s="563" t="s">
        <v>293</v>
      </c>
      <c r="B54" s="566">
        <f t="shared" ref="B54:G54" si="6">SUM(B50:B53)</f>
        <v>0</v>
      </c>
      <c r="C54" s="567">
        <f t="shared" si="6"/>
        <v>46960</v>
      </c>
      <c r="D54" s="566">
        <f t="shared" si="6"/>
        <v>25720</v>
      </c>
      <c r="E54" s="567">
        <f t="shared" si="6"/>
        <v>27180</v>
      </c>
      <c r="F54" s="566">
        <f t="shared" si="6"/>
        <v>28100</v>
      </c>
      <c r="G54" s="567">
        <f t="shared" si="6"/>
        <v>29100</v>
      </c>
      <c r="H54" s="600"/>
    </row>
    <row r="55" spans="1:9" x14ac:dyDescent="0.2">
      <c r="A55" s="563" t="s">
        <v>506</v>
      </c>
      <c r="B55" s="601"/>
      <c r="C55" s="602"/>
      <c r="D55" s="601"/>
      <c r="E55" s="602"/>
      <c r="F55" s="603"/>
      <c r="G55" s="538"/>
      <c r="H55" s="606"/>
      <c r="I55" s="605" t="s">
        <v>508</v>
      </c>
    </row>
    <row r="56" spans="1:9" x14ac:dyDescent="0.2">
      <c r="A56" s="535" t="s">
        <v>496</v>
      </c>
      <c r="B56" s="557">
        <v>50703</v>
      </c>
      <c r="C56" s="558">
        <v>54774</v>
      </c>
      <c r="D56" s="557">
        <v>60000</v>
      </c>
      <c r="E56" s="558">
        <v>70300</v>
      </c>
      <c r="F56" s="557">
        <v>75000</v>
      </c>
      <c r="G56" s="558">
        <v>79000</v>
      </c>
      <c r="H56" s="599"/>
    </row>
    <row r="57" spans="1:9" x14ac:dyDescent="0.2">
      <c r="A57" s="535" t="s">
        <v>497</v>
      </c>
      <c r="B57" s="557">
        <v>17410</v>
      </c>
      <c r="C57" s="558">
        <v>18709</v>
      </c>
      <c r="D57" s="557">
        <v>20867</v>
      </c>
      <c r="E57" s="558">
        <v>24800</v>
      </c>
      <c r="F57" s="557">
        <v>28100</v>
      </c>
      <c r="G57" s="558">
        <v>29100</v>
      </c>
      <c r="H57" s="599"/>
    </row>
    <row r="58" spans="1:9" x14ac:dyDescent="0.2">
      <c r="A58" s="535" t="s">
        <v>498</v>
      </c>
      <c r="B58" s="557">
        <v>8793.2000000000007</v>
      </c>
      <c r="C58" s="558">
        <v>8410</v>
      </c>
      <c r="D58" s="557">
        <v>12457</v>
      </c>
      <c r="E58" s="558">
        <v>30480</v>
      </c>
      <c r="F58" s="557">
        <v>30900</v>
      </c>
      <c r="G58" s="558">
        <v>31900</v>
      </c>
      <c r="H58" s="599"/>
    </row>
    <row r="59" spans="1:9" x14ac:dyDescent="0.2">
      <c r="A59" s="535" t="s">
        <v>499</v>
      </c>
      <c r="B59" s="557">
        <v>35</v>
      </c>
      <c r="C59" s="558">
        <v>64</v>
      </c>
      <c r="D59" s="557">
        <v>200</v>
      </c>
      <c r="E59" s="558">
        <v>300</v>
      </c>
      <c r="F59" s="557">
        <v>300</v>
      </c>
      <c r="G59" s="558">
        <v>300</v>
      </c>
      <c r="H59" s="599"/>
    </row>
    <row r="60" spans="1:9" x14ac:dyDescent="0.2">
      <c r="A60" s="563" t="s">
        <v>500</v>
      </c>
      <c r="B60" s="566">
        <f>SUM(B56:B59)</f>
        <v>76941.2</v>
      </c>
      <c r="C60" s="567">
        <f>SUM(C56:C59)</f>
        <v>81957</v>
      </c>
      <c r="D60" s="566">
        <v>93524</v>
      </c>
      <c r="E60" s="567">
        <f>SUM(E56:E59)</f>
        <v>125880</v>
      </c>
      <c r="F60" s="566">
        <f>SUM(F56:F59)</f>
        <v>134300</v>
      </c>
      <c r="G60" s="567">
        <f>SUM(G56:G59)</f>
        <v>140300</v>
      </c>
      <c r="H60" s="600"/>
    </row>
    <row r="61" spans="1:9" ht="15" x14ac:dyDescent="0.25">
      <c r="A61" s="604" t="s">
        <v>507</v>
      </c>
      <c r="B61" s="566">
        <f>SUM(B60+B48+B42+B36+B24)</f>
        <v>621401.19999999995</v>
      </c>
      <c r="C61" s="567">
        <f>SUM(C60+C54+C48+C42+C36+C30+C24)</f>
        <v>673525</v>
      </c>
      <c r="D61" s="566">
        <f>SUM(D60+D54+D48+D42+D36+D30+D24)</f>
        <v>752172</v>
      </c>
      <c r="E61" s="567">
        <f>SUM(E60+E54+E48+E42+E36+E30+E24)</f>
        <v>798313</v>
      </c>
      <c r="F61" s="566">
        <f>SUM(F60+F54+F48+F42+F36+F30+F24)</f>
        <v>828950</v>
      </c>
      <c r="G61" s="567">
        <f>SUM(G60+G54+G48+G42+G36+G30+G24)</f>
        <v>856750</v>
      </c>
      <c r="H61" s="600"/>
    </row>
  </sheetData>
  <pageMargins left="0.75" right="0.75" top="0.25" bottom="0.24" header="0.2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Príjmy 2013-2019</vt:lpstr>
      <vt:lpstr>Výdavky 2013-2019</vt:lpstr>
      <vt:lpstr>Kap.výd.2014-2019</vt:lpstr>
      <vt:lpstr>Komentár kap.výd. 2017</vt:lpstr>
      <vt:lpstr>BOHUNKA 2015-2019</vt:lpstr>
      <vt:lpstr>Školstvo 2014-2019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HERIBANOVÁ Daniela</dc:creator>
  <cp:lastModifiedBy>HIDEGHÉTIOVÁ Božena</cp:lastModifiedBy>
  <cp:lastPrinted>2016-12-28T10:55:43Z</cp:lastPrinted>
  <dcterms:created xsi:type="dcterms:W3CDTF">2015-12-15T11:30:55Z</dcterms:created>
  <dcterms:modified xsi:type="dcterms:W3CDTF">2016-12-28T10:56:48Z</dcterms:modified>
</cp:coreProperties>
</file>