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st98741\Desktop\Rozpočet 2024\"/>
    </mc:Choice>
  </mc:AlternateContent>
  <bookViews>
    <workbookView xWindow="0" yWindow="0" windowWidth="20496" windowHeight="7152"/>
  </bookViews>
  <sheets>
    <sheet name="príjmy 2024-2026" sheetId="1" r:id="rId1"/>
    <sheet name="výdavky 2024-2026" sheetId="2" r:id="rId2"/>
    <sheet name="kap.výdavky 2024-2026" sheetId="10" r:id="rId3"/>
    <sheet name="Školstvo" sheetId="7" r:id="rId4"/>
    <sheet name="Bohunka" sheetId="8" r:id="rId5"/>
    <sheet name="Komentár kapitál.výdavky" sheetId="11" r:id="rId6"/>
  </sheets>
  <definedNames>
    <definedName name="_xlnm.Print_Area" localSheetId="0">'príjmy 2024-2026'!$A$1:$K$113</definedName>
    <definedName name="_xlnm.Print_Area" localSheetId="1">'výdavky 2024-2026'!$A$1:$I$331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9" i="2"/>
  <c r="H89" i="1"/>
  <c r="H66" i="1"/>
  <c r="I46" i="1"/>
  <c r="J46" i="1"/>
  <c r="H46" i="1"/>
  <c r="J17" i="1"/>
  <c r="I17" i="1"/>
  <c r="H17" i="1"/>
  <c r="H67" i="1" l="1"/>
  <c r="J140" i="10"/>
  <c r="G188" i="2" l="1"/>
  <c r="J101" i="1" l="1"/>
  <c r="I101" i="1"/>
  <c r="H77" i="1"/>
  <c r="H91" i="1" s="1"/>
  <c r="J66" i="1"/>
  <c r="I66" i="1"/>
  <c r="G66" i="1"/>
  <c r="H101" i="1" l="1"/>
  <c r="E49" i="11" l="1"/>
  <c r="E25" i="11"/>
  <c r="E12" i="11"/>
  <c r="E5" i="11"/>
  <c r="E50" i="11" l="1"/>
  <c r="G284" i="2"/>
  <c r="G94" i="2"/>
  <c r="G63" i="2"/>
  <c r="I63" i="2"/>
  <c r="H63" i="2"/>
  <c r="F63" i="2"/>
  <c r="E63" i="2"/>
  <c r="D63" i="2"/>
  <c r="C63" i="2"/>
  <c r="G148" i="2" l="1"/>
  <c r="G108" i="2"/>
  <c r="G69" i="2"/>
  <c r="G273" i="2" l="1"/>
  <c r="I140" i="10"/>
  <c r="F325" i="2" l="1"/>
  <c r="G325" i="2"/>
  <c r="C65" i="7"/>
  <c r="C57" i="7"/>
  <c r="C51" i="7"/>
  <c r="C66" i="7" s="1"/>
  <c r="D328" i="2" s="1"/>
  <c r="C45" i="7"/>
  <c r="C39" i="7"/>
  <c r="C33" i="7"/>
  <c r="C27" i="7"/>
  <c r="C58" i="7" s="1"/>
  <c r="D65" i="7"/>
  <c r="D57" i="7"/>
  <c r="D51" i="7"/>
  <c r="D45" i="7"/>
  <c r="D39" i="7"/>
  <c r="D33" i="7"/>
  <c r="D27" i="7"/>
  <c r="D19" i="7"/>
  <c r="C19" i="7"/>
  <c r="B65" i="7"/>
  <c r="B57" i="7"/>
  <c r="B51" i="7"/>
  <c r="B45" i="7"/>
  <c r="B39" i="7"/>
  <c r="B33" i="7"/>
  <c r="B27" i="7"/>
  <c r="B19" i="7"/>
  <c r="B58" i="7" l="1"/>
  <c r="D58" i="7"/>
  <c r="B66" i="7"/>
  <c r="D66" i="7"/>
  <c r="E89" i="1"/>
  <c r="E46" i="1"/>
  <c r="E111" i="1"/>
  <c r="E101" i="1"/>
  <c r="F66" i="1"/>
  <c r="E66" i="1"/>
  <c r="E17" i="1"/>
  <c r="E77" i="1"/>
  <c r="E67" i="1" l="1"/>
  <c r="E91" i="1" s="1"/>
  <c r="E113" i="1" s="1"/>
  <c r="G98" i="2" l="1"/>
  <c r="H98" i="2"/>
  <c r="I98" i="2"/>
  <c r="F98" i="2"/>
  <c r="G74" i="2"/>
  <c r="H74" i="2"/>
  <c r="I74" i="2"/>
  <c r="F74" i="2"/>
  <c r="F188" i="2"/>
  <c r="H188" i="2"/>
  <c r="I188" i="2"/>
  <c r="F230" i="2"/>
  <c r="G314" i="2"/>
  <c r="H314" i="2"/>
  <c r="I314" i="2"/>
  <c r="F314" i="2"/>
  <c r="G286" i="2"/>
  <c r="H286" i="2"/>
  <c r="I286" i="2"/>
  <c r="F286" i="2"/>
  <c r="H273" i="2"/>
  <c r="I273" i="2"/>
  <c r="F273" i="2"/>
  <c r="G230" i="2"/>
  <c r="H230" i="2"/>
  <c r="I230" i="2"/>
  <c r="G157" i="2"/>
  <c r="H157" i="2"/>
  <c r="I157" i="2"/>
  <c r="F157" i="2"/>
  <c r="G83" i="2"/>
  <c r="H83" i="2"/>
  <c r="I83" i="2"/>
  <c r="F83" i="2"/>
  <c r="G53" i="2"/>
  <c r="H53" i="2"/>
  <c r="I53" i="2"/>
  <c r="F53" i="2"/>
  <c r="L137" i="10"/>
  <c r="K137" i="10"/>
  <c r="J137" i="10"/>
  <c r="L80" i="10"/>
  <c r="K80" i="10"/>
  <c r="J80" i="10"/>
  <c r="L33" i="10"/>
  <c r="K33" i="10"/>
  <c r="J33" i="10"/>
  <c r="I323" i="2" l="1"/>
  <c r="F204" i="2"/>
  <c r="I196" i="2"/>
  <c r="H196" i="2"/>
  <c r="G196" i="2"/>
  <c r="F196" i="2"/>
  <c r="F221" i="2"/>
  <c r="F211" i="2"/>
  <c r="D325" i="2"/>
  <c r="F132" i="2" l="1"/>
  <c r="G132" i="2"/>
  <c r="G150" i="2" s="1"/>
  <c r="I148" i="2"/>
  <c r="H148" i="2"/>
  <c r="F148" i="2"/>
  <c r="F150" i="2" l="1"/>
  <c r="G97" i="2"/>
  <c r="F12" i="2"/>
  <c r="G12" i="2"/>
  <c r="G13" i="2" s="1"/>
  <c r="H12" i="2"/>
  <c r="I12" i="2"/>
  <c r="F323" i="2" l="1"/>
  <c r="G323" i="2"/>
  <c r="H323" i="2"/>
  <c r="F37" i="8"/>
  <c r="D329" i="2" s="1"/>
  <c r="F25" i="8" l="1"/>
  <c r="F27" i="8" s="1"/>
  <c r="G25" i="8"/>
  <c r="G27" i="8" s="1"/>
  <c r="H25" i="8"/>
  <c r="H27" i="8" s="1"/>
  <c r="I25" i="8"/>
  <c r="I27" i="8" s="1"/>
  <c r="J25" i="8"/>
  <c r="K25" i="8"/>
  <c r="H140" i="10" l="1"/>
  <c r="H36" i="10"/>
  <c r="H137" i="10"/>
  <c r="H80" i="10"/>
  <c r="H33" i="10"/>
  <c r="H7" i="10"/>
  <c r="H5" i="10"/>
  <c r="H138" i="10" l="1"/>
  <c r="G17" i="1" l="1"/>
  <c r="G46" i="1"/>
  <c r="G67" i="1" s="1"/>
  <c r="E271" i="2" l="1"/>
  <c r="D271" i="2"/>
  <c r="D242" i="2"/>
  <c r="D23" i="2"/>
  <c r="D83" i="2"/>
  <c r="D314" i="2"/>
  <c r="D230" i="2"/>
  <c r="D157" i="2"/>
  <c r="D98" i="2"/>
  <c r="D74" i="2"/>
  <c r="E140" i="10"/>
  <c r="F140" i="10"/>
  <c r="G140" i="10"/>
  <c r="F137" i="10"/>
  <c r="L36" i="10"/>
  <c r="K36" i="10"/>
  <c r="J36" i="10"/>
  <c r="I36" i="10"/>
  <c r="F311" i="2"/>
  <c r="F321" i="2" s="1"/>
  <c r="G311" i="2"/>
  <c r="G321" i="2" s="1"/>
  <c r="F304" i="2"/>
  <c r="G304" i="2"/>
  <c r="F295" i="2"/>
  <c r="F324" i="2" s="1"/>
  <c r="F326" i="2" s="1"/>
  <c r="G295" i="2"/>
  <c r="G324" i="2" s="1"/>
  <c r="G326" i="2" s="1"/>
  <c r="F293" i="2"/>
  <c r="G293" i="2"/>
  <c r="F284" i="2"/>
  <c r="F287" i="2" s="1"/>
  <c r="G287" i="2"/>
  <c r="F271" i="2"/>
  <c r="G271" i="2"/>
  <c r="F265" i="2"/>
  <c r="G265" i="2"/>
  <c r="F252" i="2"/>
  <c r="G252" i="2"/>
  <c r="H252" i="2"/>
  <c r="F247" i="2"/>
  <c r="G247" i="2"/>
  <c r="F242" i="2"/>
  <c r="G242" i="2"/>
  <c r="H242" i="2"/>
  <c r="F227" i="2"/>
  <c r="G227" i="2"/>
  <c r="G221" i="2"/>
  <c r="F217" i="2"/>
  <c r="G217" i="2"/>
  <c r="H217" i="2"/>
  <c r="F214" i="2"/>
  <c r="G214" i="2"/>
  <c r="G211" i="2"/>
  <c r="F208" i="2"/>
  <c r="G208" i="2"/>
  <c r="G204" i="2"/>
  <c r="G228" i="2" s="1"/>
  <c r="G231" i="2" s="1"/>
  <c r="F186" i="2"/>
  <c r="G186" i="2"/>
  <c r="F155" i="2"/>
  <c r="G155" i="2"/>
  <c r="F108" i="2"/>
  <c r="G99" i="2"/>
  <c r="F94" i="2"/>
  <c r="F97" i="2" s="1"/>
  <c r="F99" i="2" s="1"/>
  <c r="F82" i="2"/>
  <c r="F84" i="2" s="1"/>
  <c r="G82" i="2"/>
  <c r="G84" i="2" s="1"/>
  <c r="F72" i="2"/>
  <c r="G72" i="2"/>
  <c r="G73" i="2" s="1"/>
  <c r="G75" i="2" s="1"/>
  <c r="F69" i="2"/>
  <c r="F51" i="2"/>
  <c r="G51" i="2"/>
  <c r="F46" i="2"/>
  <c r="G46" i="2"/>
  <c r="F41" i="2"/>
  <c r="G41" i="2"/>
  <c r="F33" i="2"/>
  <c r="F52" i="2" s="1"/>
  <c r="F54" i="2" s="1"/>
  <c r="G33" i="2"/>
  <c r="G52" i="2" s="1"/>
  <c r="F23" i="2"/>
  <c r="F25" i="2" s="1"/>
  <c r="G25" i="2"/>
  <c r="F180" i="2"/>
  <c r="G180" i="2"/>
  <c r="F177" i="2"/>
  <c r="G177" i="2"/>
  <c r="F173" i="2"/>
  <c r="G173" i="2"/>
  <c r="F165" i="2"/>
  <c r="G165" i="2"/>
  <c r="F9" i="2"/>
  <c r="F13" i="2" s="1"/>
  <c r="F15" i="2" s="1"/>
  <c r="G101" i="1"/>
  <c r="F101" i="1"/>
  <c r="F89" i="1"/>
  <c r="F77" i="1"/>
  <c r="F17" i="1"/>
  <c r="G15" i="2" l="1"/>
  <c r="G313" i="2"/>
  <c r="G315" i="2" s="1"/>
  <c r="F313" i="2"/>
  <c r="F315" i="2" s="1"/>
  <c r="G296" i="2"/>
  <c r="F296" i="2"/>
  <c r="F272" i="2"/>
  <c r="F274" i="2" s="1"/>
  <c r="G272" i="2"/>
  <c r="G253" i="2"/>
  <c r="G255" i="2" s="1"/>
  <c r="F253" i="2"/>
  <c r="F255" i="2" s="1"/>
  <c r="F228" i="2"/>
  <c r="F231" i="2" s="1"/>
  <c r="G187" i="2"/>
  <c r="G189" i="2" s="1"/>
  <c r="F187" i="2"/>
  <c r="F189" i="2" s="1"/>
  <c r="F156" i="2"/>
  <c r="F158" i="2" s="1"/>
  <c r="F73" i="2"/>
  <c r="G54" i="2"/>
  <c r="G156" i="2"/>
  <c r="G158" i="2" s="1"/>
  <c r="E157" i="2"/>
  <c r="F75" i="2" l="1"/>
  <c r="F320" i="2"/>
  <c r="F322" i="2" s="1"/>
  <c r="F327" i="2" s="1"/>
  <c r="G274" i="2"/>
  <c r="G320" i="2"/>
  <c r="G322" i="2" s="1"/>
  <c r="G327" i="2" s="1"/>
  <c r="G33" i="10" l="1"/>
  <c r="I271" i="2" l="1"/>
  <c r="H271" i="2"/>
  <c r="G80" i="10" l="1"/>
  <c r="G137" i="10"/>
  <c r="F19" i="7"/>
  <c r="E9" i="2"/>
  <c r="E230" i="2" l="1"/>
  <c r="E204" i="2" l="1"/>
  <c r="E148" i="2"/>
  <c r="E186" i="2"/>
  <c r="E177" i="2"/>
  <c r="E173" i="2"/>
  <c r="C83" i="2" l="1"/>
  <c r="E98" i="2"/>
  <c r="E83" i="2"/>
  <c r="E74" i="2"/>
  <c r="E314" i="2"/>
  <c r="E273" i="2"/>
  <c r="E53" i="2"/>
  <c r="E24" i="2"/>
  <c r="C74" i="2"/>
  <c r="D53" i="2"/>
  <c r="D24" i="2"/>
  <c r="E323" i="2" l="1"/>
  <c r="E94" i="2" l="1"/>
  <c r="D94" i="2"/>
  <c r="E19" i="7" l="1"/>
  <c r="G51" i="7" l="1"/>
  <c r="E242" i="2" l="1"/>
  <c r="I94" i="2"/>
  <c r="I97" i="2" s="1"/>
  <c r="H94" i="2"/>
  <c r="H97" i="2" s="1"/>
  <c r="I208" i="2"/>
  <c r="H208" i="2"/>
  <c r="E208" i="2"/>
  <c r="I242" i="2"/>
  <c r="G111" i="1" l="1"/>
  <c r="C311" i="2" l="1"/>
  <c r="C321" i="2" s="1"/>
  <c r="C304" i="2"/>
  <c r="C294" i="2"/>
  <c r="C295" i="2" s="1"/>
  <c r="C324" i="2" s="1"/>
  <c r="C293" i="2"/>
  <c r="C283" i="2"/>
  <c r="C284" i="2" s="1"/>
  <c r="C271" i="2"/>
  <c r="C265" i="2"/>
  <c r="C252" i="2"/>
  <c r="C247" i="2"/>
  <c r="C242" i="2"/>
  <c r="C229" i="2"/>
  <c r="C325" i="2" s="1"/>
  <c r="C227" i="2"/>
  <c r="C221" i="2"/>
  <c r="C217" i="2"/>
  <c r="C214" i="2"/>
  <c r="C211" i="2"/>
  <c r="C208" i="2"/>
  <c r="C204" i="2"/>
  <c r="C196" i="2"/>
  <c r="C186" i="2"/>
  <c r="C180" i="2"/>
  <c r="C177" i="2"/>
  <c r="C173" i="2"/>
  <c r="C165" i="2"/>
  <c r="C155" i="2"/>
  <c r="C148" i="2"/>
  <c r="C132" i="2"/>
  <c r="C108" i="2"/>
  <c r="C93" i="2"/>
  <c r="C94" i="2" s="1"/>
  <c r="C97" i="2" s="1"/>
  <c r="C82" i="2"/>
  <c r="C72" i="2"/>
  <c r="C69" i="2"/>
  <c r="C51" i="2"/>
  <c r="C46" i="2"/>
  <c r="C41" i="2"/>
  <c r="C33" i="2"/>
  <c r="C23" i="2"/>
  <c r="D89" i="1"/>
  <c r="D104" i="1"/>
  <c r="D111" i="1" s="1"/>
  <c r="D101" i="1"/>
  <c r="D273" i="2"/>
  <c r="D286" i="2"/>
  <c r="D254" i="2"/>
  <c r="C314" i="2"/>
  <c r="C286" i="2"/>
  <c r="C273" i="2"/>
  <c r="C254" i="2"/>
  <c r="C230" i="2"/>
  <c r="C157" i="2"/>
  <c r="C98" i="2"/>
  <c r="C53" i="2"/>
  <c r="C253" i="2" l="1"/>
  <c r="C150" i="2"/>
  <c r="C156" i="2" s="1"/>
  <c r="C158" i="2" s="1"/>
  <c r="C296" i="2"/>
  <c r="C228" i="2"/>
  <c r="C231" i="2" s="1"/>
  <c r="C272" i="2"/>
  <c r="D323" i="2"/>
  <c r="C99" i="2"/>
  <c r="C274" i="2"/>
  <c r="C73" i="2"/>
  <c r="C75" i="2" s="1"/>
  <c r="C187" i="2"/>
  <c r="C189" i="2" s="1"/>
  <c r="C326" i="2"/>
  <c r="C287" i="2"/>
  <c r="C52" i="2"/>
  <c r="C54" i="2" s="1"/>
  <c r="C313" i="2"/>
  <c r="C315" i="2" s="1"/>
  <c r="C84" i="2"/>
  <c r="C255" i="2"/>
  <c r="C323" i="2"/>
  <c r="E80" i="10"/>
  <c r="E33" i="10"/>
  <c r="E36" i="10"/>
  <c r="E37" i="8"/>
  <c r="C329" i="2" s="1"/>
  <c r="E25" i="8"/>
  <c r="E27" i="8" s="1"/>
  <c r="F80" i="10" l="1"/>
  <c r="I80" i="10"/>
  <c r="I33" i="10"/>
  <c r="E7" i="10"/>
  <c r="E5" i="10"/>
  <c r="E137" i="10"/>
  <c r="I137" i="10"/>
  <c r="G5" i="10"/>
  <c r="G138" i="10" s="1"/>
  <c r="G7" i="10"/>
  <c r="G36" i="10"/>
  <c r="I7" i="10"/>
  <c r="I5" i="10"/>
  <c r="F36" i="10"/>
  <c r="F33" i="10"/>
  <c r="L7" i="10"/>
  <c r="K7" i="10"/>
  <c r="F7" i="10"/>
  <c r="J7" i="10"/>
  <c r="L5" i="10"/>
  <c r="L138" i="10" s="1"/>
  <c r="K5" i="10"/>
  <c r="K138" i="10" s="1"/>
  <c r="F5" i="10"/>
  <c r="J5" i="10"/>
  <c r="J138" i="10" s="1"/>
  <c r="H295" i="2"/>
  <c r="H324" i="2" s="1"/>
  <c r="D9" i="2"/>
  <c r="C12" i="2"/>
  <c r="C9" i="2"/>
  <c r="F46" i="1"/>
  <c r="D17" i="1"/>
  <c r="F138" i="10" l="1"/>
  <c r="E138" i="10"/>
  <c r="I138" i="10"/>
  <c r="C13" i="2"/>
  <c r="C15" i="2" l="1"/>
  <c r="C320" i="2"/>
  <c r="C322" i="2" s="1"/>
  <c r="C327" i="2" s="1"/>
  <c r="C330" i="2" s="1"/>
  <c r="D66" i="1"/>
  <c r="G77" i="1" l="1"/>
  <c r="E265" i="2" l="1"/>
  <c r="F51" i="7" l="1"/>
  <c r="E295" i="2" l="1"/>
  <c r="E324" i="2" s="1"/>
  <c r="I284" i="2"/>
  <c r="E284" i="2"/>
  <c r="E227" i="2"/>
  <c r="H204" i="2"/>
  <c r="H173" i="2"/>
  <c r="E132" i="2" l="1"/>
  <c r="E150" i="2" s="1"/>
  <c r="E108" i="2"/>
  <c r="E69" i="2"/>
  <c r="E46" i="2"/>
  <c r="E41" i="2"/>
  <c r="E33" i="2"/>
  <c r="I23" i="2"/>
  <c r="H23" i="2"/>
  <c r="E23" i="2"/>
  <c r="I295" i="2"/>
  <c r="I324" i="2" s="1"/>
  <c r="I293" i="2"/>
  <c r="I296" i="2" l="1"/>
  <c r="H111" i="1" l="1"/>
  <c r="H113" i="1" s="1"/>
  <c r="I67" i="1"/>
  <c r="J77" i="1"/>
  <c r="I77" i="1"/>
  <c r="E325" i="2" l="1"/>
  <c r="E326" i="2" s="1"/>
  <c r="H325" i="2"/>
  <c r="H326" i="2" s="1"/>
  <c r="I325" i="2"/>
  <c r="I326" i="2" s="1"/>
  <c r="D311" i="2"/>
  <c r="E311" i="2"/>
  <c r="E321" i="2" s="1"/>
  <c r="H311" i="2"/>
  <c r="H321" i="2" s="1"/>
  <c r="I311" i="2"/>
  <c r="I321" i="2" s="1"/>
  <c r="D304" i="2"/>
  <c r="E304" i="2"/>
  <c r="H304" i="2"/>
  <c r="I304" i="2"/>
  <c r="D295" i="2"/>
  <c r="D324" i="2" s="1"/>
  <c r="D293" i="2"/>
  <c r="E293" i="2"/>
  <c r="H293" i="2"/>
  <c r="D284" i="2"/>
  <c r="D287" i="2" s="1"/>
  <c r="E287" i="2"/>
  <c r="H284" i="2"/>
  <c r="H287" i="2" s="1"/>
  <c r="I287" i="2"/>
  <c r="E272" i="2"/>
  <c r="D265" i="2"/>
  <c r="H265" i="2"/>
  <c r="I265" i="2"/>
  <c r="D252" i="2"/>
  <c r="E252" i="2"/>
  <c r="I252" i="2"/>
  <c r="D247" i="2"/>
  <c r="E247" i="2"/>
  <c r="H247" i="2"/>
  <c r="I247" i="2"/>
  <c r="D148" i="2"/>
  <c r="D72" i="2"/>
  <c r="E72" i="2"/>
  <c r="E73" i="2" s="1"/>
  <c r="H72" i="2"/>
  <c r="I72" i="2"/>
  <c r="E221" i="2"/>
  <c r="H221" i="2"/>
  <c r="I221" i="2"/>
  <c r="D221" i="2"/>
  <c r="J37" i="8"/>
  <c r="H329" i="2" s="1"/>
  <c r="J27" i="8"/>
  <c r="H37" i="8"/>
  <c r="F329" i="2" s="1"/>
  <c r="G19" i="7"/>
  <c r="H19" i="7"/>
  <c r="E65" i="7"/>
  <c r="F65" i="7"/>
  <c r="G65" i="7"/>
  <c r="H65" i="7"/>
  <c r="E57" i="7"/>
  <c r="F57" i="7"/>
  <c r="G57" i="7"/>
  <c r="H57" i="7"/>
  <c r="E51" i="7"/>
  <c r="H51" i="7"/>
  <c r="E45" i="7"/>
  <c r="F45" i="7"/>
  <c r="G45" i="7"/>
  <c r="H45" i="7"/>
  <c r="E39" i="7"/>
  <c r="F39" i="7"/>
  <c r="G39" i="7"/>
  <c r="H39" i="7"/>
  <c r="E33" i="7"/>
  <c r="F33" i="7"/>
  <c r="G33" i="7"/>
  <c r="E27" i="7"/>
  <c r="F27" i="7"/>
  <c r="G27" i="7"/>
  <c r="H27" i="7"/>
  <c r="D313" i="2" l="1"/>
  <c r="D296" i="2"/>
  <c r="D272" i="2"/>
  <c r="D274" i="2" s="1"/>
  <c r="D253" i="2"/>
  <c r="D255" i="2" s="1"/>
  <c r="H272" i="2"/>
  <c r="H274" i="2" s="1"/>
  <c r="F58" i="7"/>
  <c r="G66" i="7"/>
  <c r="H328" i="2" s="1"/>
  <c r="G58" i="7"/>
  <c r="F66" i="7"/>
  <c r="E66" i="7"/>
  <c r="F328" i="2" s="1"/>
  <c r="F330" i="2" s="1"/>
  <c r="E58" i="7"/>
  <c r="I313" i="2"/>
  <c r="I315" i="2" s="1"/>
  <c r="D326" i="2"/>
  <c r="H253" i="2"/>
  <c r="H255" i="2" s="1"/>
  <c r="E253" i="2"/>
  <c r="E255" i="2" s="1"/>
  <c r="I253" i="2"/>
  <c r="I255" i="2" s="1"/>
  <c r="I272" i="2"/>
  <c r="I274" i="2" s="1"/>
  <c r="E274" i="2"/>
  <c r="H313" i="2"/>
  <c r="H315" i="2" s="1"/>
  <c r="E313" i="2"/>
  <c r="E315" i="2" s="1"/>
  <c r="H296" i="2"/>
  <c r="E296" i="2"/>
  <c r="D227" i="2"/>
  <c r="H227" i="2"/>
  <c r="I227" i="2"/>
  <c r="I217" i="2"/>
  <c r="D217" i="2"/>
  <c r="E217" i="2"/>
  <c r="D214" i="2"/>
  <c r="E214" i="2"/>
  <c r="H214" i="2"/>
  <c r="I214" i="2"/>
  <c r="D211" i="2"/>
  <c r="E211" i="2"/>
  <c r="H211" i="2"/>
  <c r="I211" i="2"/>
  <c r="D208" i="2"/>
  <c r="D204" i="2"/>
  <c r="I204" i="2"/>
  <c r="D196" i="2"/>
  <c r="E196" i="2"/>
  <c r="D186" i="2"/>
  <c r="H186" i="2"/>
  <c r="I186" i="2"/>
  <c r="D180" i="2"/>
  <c r="E180" i="2"/>
  <c r="H180" i="2"/>
  <c r="I180" i="2"/>
  <c r="D177" i="2"/>
  <c r="H177" i="2"/>
  <c r="I177" i="2"/>
  <c r="D173" i="2"/>
  <c r="I173" i="2"/>
  <c r="D165" i="2"/>
  <c r="E165" i="2"/>
  <c r="H165" i="2"/>
  <c r="I165" i="2"/>
  <c r="D155" i="2"/>
  <c r="E155" i="2"/>
  <c r="E156" i="2" s="1"/>
  <c r="H155" i="2"/>
  <c r="I155" i="2"/>
  <c r="D132" i="2"/>
  <c r="D150" i="2" s="1"/>
  <c r="H132" i="2"/>
  <c r="I132" i="2"/>
  <c r="D108" i="2"/>
  <c r="H108" i="2"/>
  <c r="I108" i="2"/>
  <c r="D82" i="2"/>
  <c r="E82" i="2"/>
  <c r="H82" i="2"/>
  <c r="I82" i="2"/>
  <c r="I84" i="2" s="1"/>
  <c r="D69" i="2"/>
  <c r="H69" i="2"/>
  <c r="I69" i="2"/>
  <c r="E51" i="2"/>
  <c r="H51" i="2"/>
  <c r="I51" i="2"/>
  <c r="D46" i="2"/>
  <c r="H46" i="2"/>
  <c r="I46" i="2"/>
  <c r="D41" i="2"/>
  <c r="H41" i="2"/>
  <c r="I41" i="2"/>
  <c r="D36" i="2"/>
  <c r="E36" i="2"/>
  <c r="H36" i="2"/>
  <c r="I36" i="2"/>
  <c r="D33" i="2"/>
  <c r="H33" i="2"/>
  <c r="I33" i="2"/>
  <c r="D25" i="2"/>
  <c r="E25" i="2"/>
  <c r="H25" i="2"/>
  <c r="I25" i="2"/>
  <c r="D12" i="2"/>
  <c r="E12" i="2"/>
  <c r="E13" i="2" s="1"/>
  <c r="H9" i="2"/>
  <c r="I9" i="2"/>
  <c r="D77" i="1"/>
  <c r="D46" i="1"/>
  <c r="D67" i="1" s="1"/>
  <c r="G328" i="2" l="1"/>
  <c r="H150" i="2"/>
  <c r="H156" i="2" s="1"/>
  <c r="H158" i="2" s="1"/>
  <c r="E187" i="2"/>
  <c r="E189" i="2" s="1"/>
  <c r="E228" i="2"/>
  <c r="I150" i="2"/>
  <c r="I156" i="2" s="1"/>
  <c r="I158" i="2" s="1"/>
  <c r="D91" i="1"/>
  <c r="D113" i="1" s="1"/>
  <c r="E52" i="2"/>
  <c r="E54" i="2" s="1"/>
  <c r="D156" i="2"/>
  <c r="H13" i="2"/>
  <c r="H15" i="2" s="1"/>
  <c r="H187" i="2"/>
  <c r="H189" i="2" s="1"/>
  <c r="I13" i="2"/>
  <c r="I15" i="2" s="1"/>
  <c r="I99" i="2"/>
  <c r="D228" i="2"/>
  <c r="I228" i="2"/>
  <c r="I231" i="2" s="1"/>
  <c r="I52" i="2"/>
  <c r="I54" i="2" s="1"/>
  <c r="H228" i="2"/>
  <c r="H231" i="2" s="1"/>
  <c r="H52" i="2"/>
  <c r="H54" i="2" s="1"/>
  <c r="D13" i="2"/>
  <c r="D15" i="2" s="1"/>
  <c r="I73" i="2"/>
  <c r="I75" i="2" s="1"/>
  <c r="I187" i="2"/>
  <c r="I189" i="2" s="1"/>
  <c r="D187" i="2"/>
  <c r="D189" i="2" s="1"/>
  <c r="E15" i="2"/>
  <c r="I320" i="2" l="1"/>
  <c r="I322" i="2" s="1"/>
  <c r="J111" i="1"/>
  <c r="J89" i="1"/>
  <c r="G89" i="1"/>
  <c r="I327" i="2" l="1"/>
  <c r="G91" i="1"/>
  <c r="G113" i="1" s="1"/>
  <c r="J67" i="1"/>
  <c r="J91" i="1" s="1"/>
  <c r="J113" i="1" s="1"/>
  <c r="D158" i="2" l="1"/>
  <c r="D315" i="2" l="1"/>
  <c r="D231" i="2" l="1"/>
  <c r="I89" i="1" l="1"/>
  <c r="H33" i="7" l="1"/>
  <c r="H58" i="7" l="1"/>
  <c r="H66" i="7"/>
  <c r="I328" i="2" s="1"/>
  <c r="E231" i="2"/>
  <c r="E158" i="2"/>
  <c r="F111" i="1" l="1"/>
  <c r="I111" i="1" l="1"/>
  <c r="D97" i="2" l="1"/>
  <c r="D99" i="2" s="1"/>
  <c r="E97" i="2"/>
  <c r="E320" i="2" s="1"/>
  <c r="H99" i="2"/>
  <c r="D73" i="2"/>
  <c r="D75" i="2" s="1"/>
  <c r="H73" i="2"/>
  <c r="H84" i="2"/>
  <c r="E84" i="2"/>
  <c r="D84" i="2"/>
  <c r="H320" i="2" l="1"/>
  <c r="E99" i="2"/>
  <c r="E322" i="2"/>
  <c r="E327" i="2" s="1"/>
  <c r="H75" i="2"/>
  <c r="E75" i="2"/>
  <c r="H322" i="2" l="1"/>
  <c r="H327" i="2" s="1"/>
  <c r="K37" i="8" l="1"/>
  <c r="I329" i="2" s="1"/>
  <c r="I330" i="2" s="1"/>
  <c r="K27" i="8"/>
  <c r="F67" i="1" l="1"/>
  <c r="F91" i="1" s="1"/>
  <c r="D51" i="2" l="1"/>
  <c r="D52" i="2" s="1"/>
  <c r="D320" i="2" l="1"/>
  <c r="D54" i="2"/>
  <c r="D321" i="2"/>
  <c r="D322" i="2" l="1"/>
  <c r="H330" i="2"/>
  <c r="D327" i="2" l="1"/>
  <c r="D330" i="2" s="1"/>
  <c r="I91" i="1" l="1"/>
  <c r="I113" i="1" l="1"/>
  <c r="I37" i="8"/>
  <c r="G329" i="2" s="1"/>
  <c r="G330" i="2" s="1"/>
  <c r="G37" i="8"/>
  <c r="E329" i="2" s="1"/>
  <c r="E330" i="2" s="1"/>
  <c r="F113" i="1" l="1"/>
</calcChain>
</file>

<file path=xl/comments1.xml><?xml version="1.0" encoding="utf-8"?>
<comments xmlns="http://schemas.openxmlformats.org/spreadsheetml/2006/main">
  <authors>
    <author>STREČANSKÁ Veronika</author>
  </authors>
  <commentList>
    <comment ref="J92" authorId="0" shapeId="0">
      <text>
        <r>
          <rPr>
            <b/>
            <sz val="9"/>
            <color indexed="81"/>
            <rFont val="Segoe UI"/>
            <family val="2"/>
            <charset val="238"/>
          </rPr>
          <t>Z RF 146 400</t>
        </r>
      </text>
    </comment>
    <comment ref="E123" authorId="0" shapeId="0">
      <text>
        <r>
          <rPr>
            <b/>
            <sz val="9"/>
            <color indexed="81"/>
            <rFont val="Segoe UI"/>
            <charset val="1"/>
          </rPr>
          <t>5 000 € z RF</t>
        </r>
      </text>
    </comment>
  </commentList>
</comments>
</file>

<file path=xl/sharedStrings.xml><?xml version="1.0" encoding="utf-8"?>
<sst xmlns="http://schemas.openxmlformats.org/spreadsheetml/2006/main" count="1136" uniqueCount="609">
  <si>
    <t xml:space="preserve">OBEC JASLOVSKÉ BOHUNICE </t>
  </si>
  <si>
    <t xml:space="preserve">Príjmová časť v EUR </t>
  </si>
  <si>
    <t>Bežné príjmy</t>
  </si>
  <si>
    <t>položka</t>
  </si>
  <si>
    <t>100 - Daňové príjmy</t>
  </si>
  <si>
    <t>plnenie</t>
  </si>
  <si>
    <t>rozpočet</t>
  </si>
  <si>
    <t>Výnos dane z príjmov územnej samospráve</t>
  </si>
  <si>
    <t>Daň z pozemkov</t>
  </si>
  <si>
    <t>Daň zo stavieb</t>
  </si>
  <si>
    <t>Daň z bytov</t>
  </si>
  <si>
    <t>Daň za psa</t>
  </si>
  <si>
    <t>Daň za zábav. hracie prístroje</t>
  </si>
  <si>
    <t>Daň za ubytovanie</t>
  </si>
  <si>
    <t>Daň za užívanie verejného priestranstva</t>
  </si>
  <si>
    <t>Daň za umiestnenie jadrového zariadenia</t>
  </si>
  <si>
    <t>Daňové príjmy spolu</t>
  </si>
  <si>
    <t>200 - Nedaňové príjmy</t>
  </si>
  <si>
    <t>Príjmy z prenajatých pozemkov</t>
  </si>
  <si>
    <t>Cintorínsky poplatok (prenájom hrobových miest)</t>
  </si>
  <si>
    <t>z prenajatých budov  (NP a garáže)</t>
  </si>
  <si>
    <t>z prenajatých bytov - nájomné</t>
  </si>
  <si>
    <t xml:space="preserve">                                - poplatky za služby</t>
  </si>
  <si>
    <t xml:space="preserve">                                - fond opráv a údržby</t>
  </si>
  <si>
    <t>Príjmy z prenajatých zariadení</t>
  </si>
  <si>
    <t>Správne poplatky</t>
  </si>
  <si>
    <t>Pokuty a penále</t>
  </si>
  <si>
    <t>Stočné, vodné</t>
  </si>
  <si>
    <t>Za reláciu v MR, zápisné, kopírovacie práce</t>
  </si>
  <si>
    <t>Za opatrovateľskú službu</t>
  </si>
  <si>
    <t>Poplatok za športové zariadenia</t>
  </si>
  <si>
    <t>predpoklad</t>
  </si>
  <si>
    <t>Poplatok za pripojenie TKR</t>
  </si>
  <si>
    <t>Vstupné kultúrne podujatia, ostatné poplatky</t>
  </si>
  <si>
    <t>Služby Dom smútku</t>
  </si>
  <si>
    <t>Príjmy z preúčtovania energií, ostatné príjmy</t>
  </si>
  <si>
    <t>Výťažok lotérií, poistné plnenie,vratky,dobropisy</t>
  </si>
  <si>
    <t>Nedaňové príjmy spolu</t>
  </si>
  <si>
    <t>311 - Tuzemské bežné granty</t>
  </si>
  <si>
    <t>312 - Granty a transfery zo ŠR/EFRR</t>
  </si>
  <si>
    <t>Transfer rodinné prídavky</t>
  </si>
  <si>
    <t>Transfery na ŽP a stavebný poriadok</t>
  </si>
  <si>
    <t>Transfer na matričnú činnosť</t>
  </si>
  <si>
    <t>Transfer na register obyvateľov</t>
  </si>
  <si>
    <t>Bežné granty a transfery zo ŠR/EFspolu</t>
  </si>
  <si>
    <t>Bežné príjmy obce spolu</t>
  </si>
  <si>
    <t>Zariadenie pre seniorov BOHUNKA</t>
  </si>
  <si>
    <t>Transfer zo ŠR</t>
  </si>
  <si>
    <t xml:space="preserve">Vlastné príjmy </t>
  </si>
  <si>
    <t xml:space="preserve">Bežné príjmy ZPS spolu </t>
  </si>
  <si>
    <t>Školstvo</t>
  </si>
  <si>
    <t>Školstvo -  vlastné príjmy ZŠ, MŠ</t>
  </si>
  <si>
    <t>Školstvo - vlastné príjmy ZUŠ</t>
  </si>
  <si>
    <t>Bežné príjmy školstvo spolu</t>
  </si>
  <si>
    <t>BP obce spolu so školstvom a ZPS</t>
  </si>
  <si>
    <t>Kapitálové príjmy</t>
  </si>
  <si>
    <t>Kapitálové príjmy spolu</t>
  </si>
  <si>
    <t>Finančné operácie</t>
  </si>
  <si>
    <t>Prevod z rezervného fondu</t>
  </si>
  <si>
    <t>Prevod z Fondu opráv</t>
  </si>
  <si>
    <t xml:space="preserve">Finančné operácie spolu </t>
  </si>
  <si>
    <t>Príjmy spolu</t>
  </si>
  <si>
    <t>OBEC JASLOVSKÉ BOHUNICE- Výdavková časť v EUR</t>
  </si>
  <si>
    <t>Program 1 - Plánovanie, manažment a kontrola</t>
  </si>
  <si>
    <t>čerpanie</t>
  </si>
  <si>
    <t xml:space="preserve">rozpočet </t>
  </si>
  <si>
    <t xml:space="preserve">Podprogram 1.1 </t>
  </si>
  <si>
    <t>Mzdy a platy</t>
  </si>
  <si>
    <t>Poistné</t>
  </si>
  <si>
    <t>Tovary a služby</t>
  </si>
  <si>
    <t>Transfery a dotácie</t>
  </si>
  <si>
    <t>Spolu podprogram 1.1</t>
  </si>
  <si>
    <t xml:space="preserve">Podprogram 1.2 </t>
  </si>
  <si>
    <t>Spolu podprogram 1.2</t>
  </si>
  <si>
    <t xml:space="preserve">Bežné výdavky P1 </t>
  </si>
  <si>
    <t xml:space="preserve">Kapitálové výdavky P1 </t>
  </si>
  <si>
    <t xml:space="preserve">Program 1 spolu </t>
  </si>
  <si>
    <t>Program 2 - Propagácia a marketing</t>
  </si>
  <si>
    <t xml:space="preserve">Bežné výdavky P2 </t>
  </si>
  <si>
    <t xml:space="preserve">Kapitálové výdavky P2 </t>
  </si>
  <si>
    <t>Program 2 spolu</t>
  </si>
  <si>
    <t>Program 3 - Služby občanom</t>
  </si>
  <si>
    <t xml:space="preserve">Podprogram 3.1 </t>
  </si>
  <si>
    <t>Príspevok na pohreb</t>
  </si>
  <si>
    <t>Spolu podprogram 3.1</t>
  </si>
  <si>
    <t xml:space="preserve">Podprogram 3.2 </t>
  </si>
  <si>
    <t>Spolu podprogram 3.2</t>
  </si>
  <si>
    <t xml:space="preserve">Podprogram 3.3 </t>
  </si>
  <si>
    <t>Mzdy a platy</t>
  </si>
  <si>
    <t>Spolu podprogram 3.3</t>
  </si>
  <si>
    <t xml:space="preserve">Podprogram 3.4 </t>
  </si>
  <si>
    <t>Spolu podprogram 3.4</t>
  </si>
  <si>
    <t xml:space="preserve">Bežné výdavky P3 </t>
  </si>
  <si>
    <t xml:space="preserve">Kapitálové výdavky P3 </t>
  </si>
  <si>
    <t>Program 3 spolu</t>
  </si>
  <si>
    <t>Program 4  - Odpadové hospodárstvo</t>
  </si>
  <si>
    <t xml:space="preserve">Podprogram 4.1 </t>
  </si>
  <si>
    <t xml:space="preserve">Mzdy a platy </t>
  </si>
  <si>
    <t xml:space="preserve">Spolu podprogram 4.1 </t>
  </si>
  <si>
    <t xml:space="preserve">Podprogram 4.2 </t>
  </si>
  <si>
    <t>Spolu podprogram 4.2</t>
  </si>
  <si>
    <t xml:space="preserve">Podprogram 4.3 </t>
  </si>
  <si>
    <t>Spolu podprogram 4.3</t>
  </si>
  <si>
    <t xml:space="preserve">Bežné výdavky P4 </t>
  </si>
  <si>
    <t xml:space="preserve">Kapitálové výdavky P4 </t>
  </si>
  <si>
    <t>Program 4 spolu</t>
  </si>
  <si>
    <t>Program 5 - Komunikácie</t>
  </si>
  <si>
    <t xml:space="preserve">Bežné výdavky P5 </t>
  </si>
  <si>
    <t xml:space="preserve">Kapitálové výdavky P5 </t>
  </si>
  <si>
    <t>Program 5 spolu</t>
  </si>
  <si>
    <t>6.1</t>
  </si>
  <si>
    <t>6.2</t>
  </si>
  <si>
    <t>Spolu podprogram 6.1,6.2</t>
  </si>
  <si>
    <t>6.6.</t>
  </si>
  <si>
    <t xml:space="preserve">Bežné výdavky P6 </t>
  </si>
  <si>
    <t xml:space="preserve">Kapitálové výdavky P6 </t>
  </si>
  <si>
    <t>Program 6 spolu</t>
  </si>
  <si>
    <t>Program 7 – Šport</t>
  </si>
  <si>
    <t xml:space="preserve">Podprogram 7.1  </t>
  </si>
  <si>
    <t>Spolu podprogram 7.1</t>
  </si>
  <si>
    <t>Spolu 7.2.8</t>
  </si>
  <si>
    <t>Transfery  a dotácie</t>
  </si>
  <si>
    <t>ŠK Blava 1928SPOLU</t>
  </si>
  <si>
    <t>Spolu podprogram 7.2</t>
  </si>
  <si>
    <t xml:space="preserve">Podprogram 7.3 </t>
  </si>
  <si>
    <t>Spolu podprogram 7.3</t>
  </si>
  <si>
    <t xml:space="preserve">Bežné výdavky P7 </t>
  </si>
  <si>
    <t xml:space="preserve">Kapitálové výdavky P7 </t>
  </si>
  <si>
    <t xml:space="preserve">Program 7 spolu </t>
  </si>
  <si>
    <t>Program 8 - Kultúra</t>
  </si>
  <si>
    <t>Podprogram 8.1</t>
  </si>
  <si>
    <t>Tovary  a služby</t>
  </si>
  <si>
    <t xml:space="preserve">Spolu podprogram 8.1 </t>
  </si>
  <si>
    <t xml:space="preserve">Podprogram 8.2 </t>
  </si>
  <si>
    <t>Transfery a dotácie-FS Blavanka</t>
  </si>
  <si>
    <t>Transfery a dotácie-Rodič.združ.</t>
  </si>
  <si>
    <t xml:space="preserve">Transfery a dotácie /ostatní/ </t>
  </si>
  <si>
    <t>Spolu podprogram 8.2</t>
  </si>
  <si>
    <t xml:space="preserve">Podprogram 8.3 </t>
  </si>
  <si>
    <t>Spolu podprogram 8.3</t>
  </si>
  <si>
    <t xml:space="preserve">Podprogram 8.6 </t>
  </si>
  <si>
    <t>Spolu podprogram 8.6</t>
  </si>
  <si>
    <t xml:space="preserve">Podprogram 8.8 </t>
  </si>
  <si>
    <t xml:space="preserve">Spolu podprogram 8.8 </t>
  </si>
  <si>
    <t xml:space="preserve">Bežné výdavky P8 </t>
  </si>
  <si>
    <t xml:space="preserve">Kapitálové výdavky P8 </t>
  </si>
  <si>
    <t xml:space="preserve">Program 8 spolu </t>
  </si>
  <si>
    <t>Program 9 – Prostredie pre život</t>
  </si>
  <si>
    <t xml:space="preserve">Podprogram 9.1 </t>
  </si>
  <si>
    <t xml:space="preserve">Spolu podprogram 9.1 </t>
  </si>
  <si>
    <t xml:space="preserve">Podprogram 9.2 </t>
  </si>
  <si>
    <t>Údržby a opravy byty z  FOaÚ</t>
  </si>
  <si>
    <t xml:space="preserve">Spolu podprogram 9.2 </t>
  </si>
  <si>
    <t xml:space="preserve">Podprogram 9.3 </t>
  </si>
  <si>
    <t>Spolu podprogram 9.3</t>
  </si>
  <si>
    <t xml:space="preserve">Podprogram 9.4 </t>
  </si>
  <si>
    <t>Spolu podprogram 9.4</t>
  </si>
  <si>
    <t xml:space="preserve">Podprogram 9.5 </t>
  </si>
  <si>
    <t>Závlahový vodovod</t>
  </si>
  <si>
    <t>Spolu podprogram 9.5</t>
  </si>
  <si>
    <t xml:space="preserve">Podprogram 9.6 </t>
  </si>
  <si>
    <t>Spolu podprogram 9.6</t>
  </si>
  <si>
    <t xml:space="preserve">Podprogram 9.7 </t>
  </si>
  <si>
    <t>Spolu podprogram 9.7</t>
  </si>
  <si>
    <t xml:space="preserve">Podprogram 9.8 </t>
  </si>
  <si>
    <t xml:space="preserve">Spolu podprogram 9.8 </t>
  </si>
  <si>
    <t xml:space="preserve">Bežné výdavky P9 </t>
  </si>
  <si>
    <t xml:space="preserve">Kapitálové výdavky P9 </t>
  </si>
  <si>
    <t xml:space="preserve">Program 9 spolu </t>
  </si>
  <si>
    <t>Program 10 – Sociálne služby</t>
  </si>
  <si>
    <t xml:space="preserve">Podprogram 10.1 </t>
  </si>
  <si>
    <t>Transfer JDS</t>
  </si>
  <si>
    <t>Spolu podprogram 10.1</t>
  </si>
  <si>
    <t xml:space="preserve">Podprogram 10.2 </t>
  </si>
  <si>
    <t>Spolu podprogram 10.2</t>
  </si>
  <si>
    <t xml:space="preserve">Podprogram 10.3 </t>
  </si>
  <si>
    <t>Spolu podprogram 10.3</t>
  </si>
  <si>
    <t xml:space="preserve">Bežné výdavky P10 </t>
  </si>
  <si>
    <t xml:space="preserve">Kapitálové výdavky P10 </t>
  </si>
  <si>
    <t xml:space="preserve">Program 10 spolu </t>
  </si>
  <si>
    <t>Program 11 – Bezpečnosť a ochrana</t>
  </si>
  <si>
    <t xml:space="preserve">Podprogram 11.1 </t>
  </si>
  <si>
    <t>Transfery a dotácie DHZ J.Bohunice</t>
  </si>
  <si>
    <t>Transfery a dotácie DHZ Paderovce</t>
  </si>
  <si>
    <t>Spolu  podprogram 11.1</t>
  </si>
  <si>
    <t xml:space="preserve">Podprogram 11.2 </t>
  </si>
  <si>
    <t>Spolu  podprogram 11.2</t>
  </si>
  <si>
    <t xml:space="preserve">Bežné výdavky P11 </t>
  </si>
  <si>
    <t xml:space="preserve">Kapitálové výdavky P11 </t>
  </si>
  <si>
    <t xml:space="preserve">Program 11 spolu </t>
  </si>
  <si>
    <t>Program 12 – Správa obce</t>
  </si>
  <si>
    <t xml:space="preserve">Bežné výdavky P12 </t>
  </si>
  <si>
    <t xml:space="preserve">Kapitálové výdavky P12 </t>
  </si>
  <si>
    <t xml:space="preserve">Program 12 spolu </t>
  </si>
  <si>
    <t>Program 13 – Dlhová služba</t>
  </si>
  <si>
    <t>Splátky úrokov</t>
  </si>
  <si>
    <t xml:space="preserve">Bežné výdavky P13 </t>
  </si>
  <si>
    <t>Finančné operácie spolu</t>
  </si>
  <si>
    <t>Program 13 spolu</t>
  </si>
  <si>
    <t>Program 14 – Areál ubytovne</t>
  </si>
  <si>
    <t xml:space="preserve">Bežné výdavky P14 </t>
  </si>
  <si>
    <t xml:space="preserve">Kapitálové výdavky P14 </t>
  </si>
  <si>
    <t xml:space="preserve">Program 14 spolu </t>
  </si>
  <si>
    <t>REKAPITULÁCIA :</t>
  </si>
  <si>
    <t xml:space="preserve">Kapitálové výdavky spolu </t>
  </si>
  <si>
    <t>Obec spolu</t>
  </si>
  <si>
    <t>Subjekty školstva +</t>
  </si>
  <si>
    <t>Zariadenie pre seniorov +</t>
  </si>
  <si>
    <t>S P O L U</t>
  </si>
  <si>
    <t>Daň z úhrad za dobývací priestor</t>
  </si>
  <si>
    <t>Školstvo PK - normatívne  príjmy</t>
  </si>
  <si>
    <t>Transfer register adries</t>
  </si>
  <si>
    <t>Transfery a dotácie -Farský úrad</t>
  </si>
  <si>
    <t>Poplatok DSO</t>
  </si>
  <si>
    <t>Príjmy od ostatných subjektov VS</t>
  </si>
  <si>
    <t>rok 2021</t>
  </si>
  <si>
    <t>Program 6 - Vzdelávanie + viď samostatný rozpočet školstva</t>
  </si>
  <si>
    <t>Asistenčný poplatok IOMO</t>
  </si>
  <si>
    <t>311/453</t>
  </si>
  <si>
    <t>Dary</t>
  </si>
  <si>
    <t>Príjmy za stravné kuchyňa /pod.činnosť./</t>
  </si>
  <si>
    <t>Príjmy z podnikateľskej činnosti /ubytovanie/</t>
  </si>
  <si>
    <t xml:space="preserve">Poistné </t>
  </si>
  <si>
    <t>FO-vrátené finančné zábezpeky</t>
  </si>
  <si>
    <t>FO-vrátené finančné zabezpeky</t>
  </si>
  <si>
    <t xml:space="preserve">Podprogram 14.1 </t>
  </si>
  <si>
    <t>Podprogram 14.2</t>
  </si>
  <si>
    <t>Výdavky kapitálové v Eur</t>
  </si>
  <si>
    <t>Prog.</t>
  </si>
  <si>
    <t>Popis</t>
  </si>
  <si>
    <t>9.1</t>
  </si>
  <si>
    <t xml:space="preserve">Nákup pozemkov a nehmotných aktív                       </t>
  </si>
  <si>
    <t>Spolu 711</t>
  </si>
  <si>
    <t>4.1</t>
  </si>
  <si>
    <t>Interiérové vybavenie ZŠ</t>
  </si>
  <si>
    <t>Vybavenie učebne ZŠ-výpočt.</t>
  </si>
  <si>
    <t>7.2.8</t>
  </si>
  <si>
    <t>Zariadenie posiľňovňa</t>
  </si>
  <si>
    <t>9.2</t>
  </si>
  <si>
    <t>Rozšírenie kamerového systému</t>
  </si>
  <si>
    <t>12.1</t>
  </si>
  <si>
    <t>11.1</t>
  </si>
  <si>
    <t>Spolu 713</t>
  </si>
  <si>
    <t>Spolu 714</t>
  </si>
  <si>
    <t>PD usporiadanie hrobových miest</t>
  </si>
  <si>
    <t>4.2</t>
  </si>
  <si>
    <t>PD prepojenie kanalizácie Šidúnky, Krátke pole, Sídlisko</t>
  </si>
  <si>
    <t xml:space="preserve">PD IBV Panské diely </t>
  </si>
  <si>
    <t>PD IBV Kopanice</t>
  </si>
  <si>
    <t>PD Športoviská v ŠA + exteriér základnej školy</t>
  </si>
  <si>
    <t>PD Revitalizácia Sídlisko</t>
  </si>
  <si>
    <t xml:space="preserve">Zmena územného plánu </t>
  </si>
  <si>
    <t>9.3</t>
  </si>
  <si>
    <t xml:space="preserve">PD rekonštrukcia VO a inž.siete J.Bohunice (po uliciach) </t>
  </si>
  <si>
    <t>PD VO a inž.sietí Šidúnky</t>
  </si>
  <si>
    <t>11.1.</t>
  </si>
  <si>
    <t>Spolu 716 -prípravná a projektová dokumentácia</t>
  </si>
  <si>
    <t>3.1</t>
  </si>
  <si>
    <t>Realizácia hrobových miest v zmysle PD</t>
  </si>
  <si>
    <t>Kanalizačné prípojky Jaslovské Bohunice</t>
  </si>
  <si>
    <t>Miestne komunikácie Panské diely</t>
  </si>
  <si>
    <t>Chodníky a vjazdy Jaslovce, Bohunice</t>
  </si>
  <si>
    <t>6.2.</t>
  </si>
  <si>
    <t>Modernizácia fyzikálnej a biol. učebne z dotácie</t>
  </si>
  <si>
    <t>Modernizácia fyzikálnej a biol. učebne vl.zdroje 5%</t>
  </si>
  <si>
    <t>Infraštruktúra Panské diely - Dubová ulica</t>
  </si>
  <si>
    <t>Rekonštrukcia VO a inž siete J.Bohunice</t>
  </si>
  <si>
    <t>Detské ihriská v obci</t>
  </si>
  <si>
    <t>9.5</t>
  </si>
  <si>
    <t>Rekonštrukcia elektrických rozvodov v objekte Ubytovne</t>
  </si>
  <si>
    <t>Rekonštrukcia garáží areál Ubytovne</t>
  </si>
  <si>
    <t>Spolu 717 - realizácia stavieb a ich techn.zhodnot.</t>
  </si>
  <si>
    <t>Výdavky kapitálové   S P O L U :</t>
  </si>
  <si>
    <t xml:space="preserve">Rozpočet subjektov  školstva </t>
  </si>
  <si>
    <t>PK ZŠ zostatok dotácii z predch roku</t>
  </si>
  <si>
    <t>Ostatné príjmy zo ŠR  ZŠ</t>
  </si>
  <si>
    <t>Ostatné príjmy zo ŠR  ZUŠ</t>
  </si>
  <si>
    <t>Strava ZŠ a MŠ od rodičov</t>
  </si>
  <si>
    <t>Príspevok na vzdeláv. z rozpočtu obce</t>
  </si>
  <si>
    <t>Vlastné príjmy ZUŠ</t>
  </si>
  <si>
    <t xml:space="preserve">Bežné výdavky </t>
  </si>
  <si>
    <t>Základná škola  6.2 1.st.</t>
  </si>
  <si>
    <t>610 Mzdy</t>
  </si>
  <si>
    <t>620 Poistné</t>
  </si>
  <si>
    <t>630 Bežné výdavky</t>
  </si>
  <si>
    <t>640 Bežné transfery</t>
  </si>
  <si>
    <t xml:space="preserve">S P O L U </t>
  </si>
  <si>
    <t>Základná škola  6.2 2.st</t>
  </si>
  <si>
    <t>Materská škola 6.1</t>
  </si>
  <si>
    <t>Školský klub 6.4</t>
  </si>
  <si>
    <t>ŠJ pri ZŠ 6.3</t>
  </si>
  <si>
    <t>ŠJ pri  MŠ 6.3</t>
  </si>
  <si>
    <t>ZUŠ 6.5.</t>
  </si>
  <si>
    <t xml:space="preserve">Zariadenie  pre seniorov BOHUNKA </t>
  </si>
  <si>
    <t>Časť príjmová- bežný rozpočet v EUR</t>
  </si>
  <si>
    <t>pol</t>
  </si>
  <si>
    <t>zapojenie darov z min rokov</t>
  </si>
  <si>
    <t>72a</t>
  </si>
  <si>
    <t>Tuzemské dary</t>
  </si>
  <si>
    <t>Vlastné príjmy - za služby</t>
  </si>
  <si>
    <t>Vlastné príjmy- stravovanie klienti</t>
  </si>
  <si>
    <t>72c</t>
  </si>
  <si>
    <t xml:space="preserve">Bežné príjmy spolu </t>
  </si>
  <si>
    <t>Príspevok z  rozpočtu obce</t>
  </si>
  <si>
    <t xml:space="preserve">SPOLU </t>
  </si>
  <si>
    <t xml:space="preserve">Mzdy </t>
  </si>
  <si>
    <t xml:space="preserve">Odvody </t>
  </si>
  <si>
    <t xml:space="preserve">Tovary a služby </t>
  </si>
  <si>
    <t xml:space="preserve">Florian , rozhlas rekonštrukcia </t>
  </si>
  <si>
    <t>Transfery a dotácie-Farský úrad</t>
  </si>
  <si>
    <t>Spolu PČ</t>
  </si>
  <si>
    <t xml:space="preserve">Bežné výdavky verejná správa </t>
  </si>
  <si>
    <t>Bežné výdavky podnik.činnosť</t>
  </si>
  <si>
    <t xml:space="preserve">Bežné výdavky obec spolu </t>
  </si>
  <si>
    <t xml:space="preserve">Bežné výdavky P14 VS </t>
  </si>
  <si>
    <t>Spolu VS</t>
  </si>
  <si>
    <t>Úroky z účtov VS</t>
  </si>
  <si>
    <t>Finančné operácie-úvery</t>
  </si>
  <si>
    <t>Vrátené finančné zábezpeky</t>
  </si>
  <si>
    <t>PD športoviská Paderovce</t>
  </si>
  <si>
    <t>PD Rek.nž.sietí Námestie SVM- Záhradná</t>
  </si>
  <si>
    <t>PD Zázemie OZ Meander</t>
  </si>
  <si>
    <t>Poplatok za miestny rozvoj</t>
  </si>
  <si>
    <t>SPOLU ZŠ s MŠ</t>
  </si>
  <si>
    <t>Interiérové vybavenie PZ</t>
  </si>
  <si>
    <t>Školstvo - ostatné príjmy zo ŠR</t>
  </si>
  <si>
    <t>Strava zo ŠR /predškoláci, ŠJ pri ZŠ,HN/</t>
  </si>
  <si>
    <r>
      <t>I</t>
    </r>
    <r>
      <rPr>
        <sz val="11"/>
        <rFont val="Arial"/>
        <family val="2"/>
        <charset val="238"/>
      </rPr>
      <t>né príjmy z podnikania</t>
    </r>
  </si>
  <si>
    <t>rok 2022</t>
  </si>
  <si>
    <t>Za znečisťovanie ovzdušia</t>
  </si>
  <si>
    <t>PD prechody pre chodcov</t>
  </si>
  <si>
    <t>Prechody pre chodcov</t>
  </si>
  <si>
    <t>PD Krátke pole,Šidúnky</t>
  </si>
  <si>
    <t>PD meranie a regulácia</t>
  </si>
  <si>
    <t>Spojovací trakt TH - technické zhodnotenie</t>
  </si>
  <si>
    <t>Manažment obce/0111</t>
  </si>
  <si>
    <t>Členstvo obce v združeniach/0850</t>
  </si>
  <si>
    <t>Podprogram 2.1</t>
  </si>
  <si>
    <r>
      <t>Propagácia a marketing/</t>
    </r>
    <r>
      <rPr>
        <i/>
        <sz val="11"/>
        <rFont val="Times New Roman"/>
        <family val="1"/>
        <charset val="238"/>
      </rPr>
      <t>0111/0620/0850</t>
    </r>
  </si>
  <si>
    <t>Cintorínske služby/0840</t>
  </si>
  <si>
    <t>Spoločný obecný úrad/0111/0560</t>
  </si>
  <si>
    <t>Matrika/0133</t>
  </si>
  <si>
    <t>Register obyvateľov,adries/0111</t>
  </si>
  <si>
    <t>Zber a likvidácia odpadu/0510</t>
  </si>
  <si>
    <t>Nakladanie s odpadovými vodami/0520</t>
  </si>
  <si>
    <t>Likvidácia divokých skládok/0510</t>
  </si>
  <si>
    <t>Podprogram 5.1</t>
  </si>
  <si>
    <t>Komunikácie/0411</t>
  </si>
  <si>
    <t>Materská škola/09111:</t>
  </si>
  <si>
    <t>Základná škola/09121/09211:</t>
  </si>
  <si>
    <t>CVČ/0950:</t>
  </si>
  <si>
    <t>7.2.1 Futbalový klub/0810</t>
  </si>
  <si>
    <t>7.2.2 Tenisový klub/0810</t>
  </si>
  <si>
    <t>7.2.3 Stolnotenisový klub/0810</t>
  </si>
  <si>
    <t>7.2.4 Klub silového trojboja/0810</t>
  </si>
  <si>
    <t>7.2.6 Vodácky klub/0810</t>
  </si>
  <si>
    <t>7.2.7 Klub paraglindingu/0810</t>
  </si>
  <si>
    <t>7.2.8 Posilňovňa/telocvičňa/0810</t>
  </si>
  <si>
    <t>7.2.9 Rybárský šport - OZ Meander/0810</t>
  </si>
  <si>
    <t>7.2.11 Poľovnícke združenie/0810</t>
  </si>
  <si>
    <t>7.2.12 Klub tenisových amatérov/0810</t>
  </si>
  <si>
    <t>7.2.13 Tenisový klub TK E.K./0810</t>
  </si>
  <si>
    <t>Podpora športu pre všetkých/0810</t>
  </si>
  <si>
    <t xml:space="preserve"> Knižnica/0820</t>
  </si>
  <si>
    <t>Podpora malej tradičnej kultúry/0820</t>
  </si>
  <si>
    <t>Kultúrne leto Jaslovské Bohunice/0820</t>
  </si>
  <si>
    <t>Zachovanie historických cirkevných stavieb a pamiatok/0820</t>
  </si>
  <si>
    <t>Zázemie kultúrneho života/0820</t>
  </si>
  <si>
    <t>Budovanie základne pre všeobecný rozvoj obce/0620</t>
  </si>
  <si>
    <t>Bývanie a občianská vybavenosť/0620/0660</t>
  </si>
  <si>
    <t>Verejné osvetlenie/0620</t>
  </si>
  <si>
    <t>Verejna zeleň a drobná oddychová architektúra/0640</t>
  </si>
  <si>
    <t>Závlahový vodovod/0421</t>
  </si>
  <si>
    <t>Zásobovanie pitnou vodou/0620</t>
  </si>
  <si>
    <t>Starostlivosť o vodné plochy/0620</t>
  </si>
  <si>
    <t>Personálne a technické zabezpečenie obsluhy a údržby/0620</t>
  </si>
  <si>
    <t>Dotácie a príspevky sociálnej pomoci/1020/1040/1070</t>
  </si>
  <si>
    <t>Opatrovateľská služba, ZpS/1020</t>
  </si>
  <si>
    <t>Zdravotné stredisko/0760</t>
  </si>
  <si>
    <t>Protipožiarna ochrana a protipovodňová ochrana/0320/0421/0451</t>
  </si>
  <si>
    <t>Civilná ochrana/0111</t>
  </si>
  <si>
    <t>Podprogram 12.1</t>
  </si>
  <si>
    <t>Správa obce/0111/0112/0160</t>
  </si>
  <si>
    <t>Dlhová služba/0170</t>
  </si>
  <si>
    <t>Podprogram 13.1</t>
  </si>
  <si>
    <t>Areál ubytovne/0620</t>
  </si>
  <si>
    <t>Podnikateľská činnosť /od r. 2019 rozpočtovaná/0411</t>
  </si>
  <si>
    <t>pol.</t>
  </si>
  <si>
    <t>FK</t>
  </si>
  <si>
    <t>Príspevok z MPSVaR-ŠR</t>
  </si>
  <si>
    <t>KZ</t>
  </si>
  <si>
    <t>PD Hasičská zbrojnica, zmena projektu, autorský dozor</t>
  </si>
  <si>
    <t>Rekonštrukcia telocvične v areáli Ubytovne</t>
  </si>
  <si>
    <t>PD zateplenie bytového domu 420</t>
  </si>
  <si>
    <t>Zázemie Meander</t>
  </si>
  <si>
    <t>Transfer Farský úrad /Útulok</t>
  </si>
  <si>
    <t>Podprogram 3.5</t>
  </si>
  <si>
    <t>PD chodníky Záhradná ulica</t>
  </si>
  <si>
    <t>Parkovisko Sídlisko, pri št.ceste</t>
  </si>
  <si>
    <t>Športový areál/športoviská 0810</t>
  </si>
  <si>
    <t>Stavebný úrad/0111</t>
  </si>
  <si>
    <t>Tovary a služby údržba obce</t>
  </si>
  <si>
    <t xml:space="preserve">Tovary a služby nájomné byty </t>
  </si>
  <si>
    <t>Kalová jama vrátane rekonštrukcie stavidiel 1,2,3,rek. mosta</t>
  </si>
  <si>
    <t xml:space="preserve">Prijaté finančné zábezpeky , predaj pozemky </t>
  </si>
  <si>
    <t>Zostatok-príjem za stravu z predch. Roku</t>
  </si>
  <si>
    <t>Spolu bežné príjmy</t>
  </si>
  <si>
    <t>Výdavky bežné spolu</t>
  </si>
  <si>
    <t>713 Kapitálové výdavky</t>
  </si>
  <si>
    <t xml:space="preserve">Bežné príjmy </t>
  </si>
  <si>
    <t>Tovary a služby /DHZO/</t>
  </si>
  <si>
    <t xml:space="preserve">PD výťah v Základnej škole </t>
  </si>
  <si>
    <t>Parkovisko, areál  Ubytovňa</t>
  </si>
  <si>
    <t>rok 2023</t>
  </si>
  <si>
    <t>Ekodvor-stroje, prístroje,  zariadenia - 5%vl.zdroje</t>
  </si>
  <si>
    <t>Rekonštrukcia Základnej školy vl.zdroje</t>
  </si>
  <si>
    <t>Nafukovacia tenisová hala - dotácia JAVYS</t>
  </si>
  <si>
    <t>Požiarna ochrana-stroje, prístroje, zariadenia - vl. zdroje</t>
  </si>
  <si>
    <t>Revitalizácia Sídlisko - vl.zdroje</t>
  </si>
  <si>
    <t>Transféry a dotácie</t>
  </si>
  <si>
    <t>Príjmy z ročného zúčt. ZP</t>
  </si>
  <si>
    <t>Časť výdavková - bežný rozpočet v EUR</t>
  </si>
  <si>
    <t>Transfer zo ŠR - ščítanie ľudí</t>
  </si>
  <si>
    <t>Vstupná rampa na Ekodor</t>
  </si>
  <si>
    <t>Hasičská zbrojnica - vl.zdroje</t>
  </si>
  <si>
    <t>Rozpočet 2023</t>
  </si>
  <si>
    <t>Multifunkčné ihrisko na umelej tráve</t>
  </si>
  <si>
    <t>Motorové vozidlo rozvoz obedov</t>
  </si>
  <si>
    <t>Požiarna ochrana-stroje, prístroje, zariadenia - dot. MR</t>
  </si>
  <si>
    <t>Výdavky spojené s voľbami/ščít.ľudu</t>
  </si>
  <si>
    <t>Strava zo ŠR diétne stravovanie /10.1 Obec</t>
  </si>
  <si>
    <t>Prenesené kompetencie ZŠ/ŠR</t>
  </si>
  <si>
    <t>Dotácia strava ZŠ a MŠ/HN/ŠR</t>
  </si>
  <si>
    <t>Originálne kompetencie ZŠ/obec</t>
  </si>
  <si>
    <t>Príspevok z obce doprava žiakov  z Paderoviec/obec</t>
  </si>
  <si>
    <t>Dotácia z obce digitalizácia/ BV klíma/obec</t>
  </si>
  <si>
    <t>Vlastné príjmy ZŠ, MŠ, dary</t>
  </si>
  <si>
    <t>Kapitálové výdavky</t>
  </si>
  <si>
    <t>ZUŠ 6.5</t>
  </si>
  <si>
    <r>
      <t xml:space="preserve">Transfer </t>
    </r>
    <r>
      <rPr>
        <sz val="11"/>
        <color rgb="FF070B05"/>
        <rFont val="Arial"/>
        <family val="2"/>
        <charset val="238"/>
      </rPr>
      <t xml:space="preserve">od iných subjektov </t>
    </r>
  </si>
  <si>
    <t>Prev.stroje  multikára z Kohézny fond</t>
  </si>
  <si>
    <t>Hasičská zbrojnica - RF</t>
  </si>
  <si>
    <t xml:space="preserve">Združ.chodník pre chodcov a cyklistov J.B-Paderovce </t>
  </si>
  <si>
    <t>Kapitálová príjem</t>
  </si>
  <si>
    <t>Zostatok z predchádzajúcich rokov- ŚR školstvo ( Obec)</t>
  </si>
  <si>
    <t>Zapojenie príjmov z MR v rozpočte ZŠsMŠ</t>
  </si>
  <si>
    <t>Strava  od rodičov</t>
  </si>
  <si>
    <t>Transfer na DVP CO, COVID</t>
  </si>
  <si>
    <t>rok 2024</t>
  </si>
  <si>
    <t>Rozpočet 2024</t>
  </si>
  <si>
    <t>Učebňa ZŠ - EFRR</t>
  </si>
  <si>
    <t>Učebňa ZŠ - spolufin.ŠR</t>
  </si>
  <si>
    <t>Komun.stroj ekodvor RF</t>
  </si>
  <si>
    <t>Štvorkolka DHZO z RF</t>
  </si>
  <si>
    <t>PD cyklotrasa JB-Sl.elektrárne RF</t>
  </si>
  <si>
    <t>PD chodníky tenisové kurty RF</t>
  </si>
  <si>
    <t>PD výmenník.stanica ŠA</t>
  </si>
  <si>
    <t>PD Kalová Jama</t>
  </si>
  <si>
    <t>PD MaR Ubytovňa</t>
  </si>
  <si>
    <t>Multifunkčné ihrisko na umelej tráve RF</t>
  </si>
  <si>
    <t>Chodník tenisové kurty RF</t>
  </si>
  <si>
    <t>Spolu 712</t>
  </si>
  <si>
    <t>Nákup budovy CHVB RF</t>
  </si>
  <si>
    <t>PD prekrytie stojiska kontajnerov na eko dvore</t>
  </si>
  <si>
    <t xml:space="preserve">PD športoviská RF (prekládka teplovodného rozvodu) </t>
  </si>
  <si>
    <t>Poplatok za komunál. odpady</t>
  </si>
  <si>
    <t>Príjem z predaja kapitálového majetku</t>
  </si>
  <si>
    <t>Príjmy z predaja pozemkov</t>
  </si>
  <si>
    <t>Transfer zo št.účel.fondu - enviromentálny fond</t>
  </si>
  <si>
    <t>Transfer v súvisl. Covid-19</t>
  </si>
  <si>
    <t>Dotácia z MPSVaR mim.odm</t>
  </si>
  <si>
    <t>Dotácia z MPSVaR výživ.dopl.</t>
  </si>
  <si>
    <t>Bežné transfery /PN,FP-stravné/</t>
  </si>
  <si>
    <t xml:space="preserve">obstaranie kapitál. aktív </t>
  </si>
  <si>
    <t>7.2.10 Jazdecký šport - Jazdecký klub AXA/Zelená míľa 0810</t>
  </si>
  <si>
    <t>7.2.5 Klub futbalových amatérov/0810</t>
  </si>
  <si>
    <t>PD stojisko na kontajnery na Rybníku</t>
  </si>
  <si>
    <t xml:space="preserve">PD rekonštrukcia ČOV </t>
  </si>
  <si>
    <t>Rampa zberný dvor</t>
  </si>
  <si>
    <t>Stojisko na odpad na Rybníku</t>
  </si>
  <si>
    <t>PD osvetlenie tréningového ihriska</t>
  </si>
  <si>
    <t>PD osvetlenie chodník od kurtov do parku</t>
  </si>
  <si>
    <t>Klimatizácia zdravotné stredisko</t>
  </si>
  <si>
    <t>Zariadenie na monitoring regulácie tepla, stavidiel, čerpadiel</t>
  </si>
  <si>
    <t>PD Altánok v ZŠ + terénne úpravy</t>
  </si>
  <si>
    <t>Osvetlenie tréningové ihrisko  ŠA</t>
  </si>
  <si>
    <t>Základná škola 6.2. 1.st.</t>
  </si>
  <si>
    <t>Infraštruktúra Krátke Pole RF</t>
  </si>
  <si>
    <t>Infraštruktúra Kopanice RF</t>
  </si>
  <si>
    <t>Kanalizácia Šidúnky -rekonštrukci a inž. Sietí - vl. Zdroje</t>
  </si>
  <si>
    <t>Rekonštrukcia inž.siete a chodíky, Jaslovce RF</t>
  </si>
  <si>
    <t>Zateplenie časti bytového domu 420 RF</t>
  </si>
  <si>
    <r>
      <t xml:space="preserve">7.2.14 </t>
    </r>
    <r>
      <rPr>
        <sz val="10"/>
        <rFont val="Arial"/>
        <family val="2"/>
        <charset val="238"/>
      </rPr>
      <t xml:space="preserve"> DGC Treecutters./0810</t>
    </r>
  </si>
  <si>
    <t>rok 2025</t>
  </si>
  <si>
    <t>Vysokotlakový kompresor a hasiace zariadenie pre štvorkolky</t>
  </si>
  <si>
    <t>Meranie a regulácia, areál Ubytovňa</t>
  </si>
  <si>
    <t>KV z rezervného fondu</t>
  </si>
  <si>
    <t>Plnenie 2021</t>
  </si>
  <si>
    <t>Rozpočet 2025</t>
  </si>
  <si>
    <t>Lávka mlyn</t>
  </si>
  <si>
    <t>Príjmy II.vlna pandemie UPSVaR</t>
  </si>
  <si>
    <t>Príjmy od ost. ver.spr</t>
  </si>
  <si>
    <t>Infekčný príplatok</t>
  </si>
  <si>
    <t>Príspevok MPSVaR energie</t>
  </si>
  <si>
    <t>Dotácia MPSVaR účel. Viazaná</t>
  </si>
  <si>
    <t>Príjmy z dobropisov</t>
  </si>
  <si>
    <t>72j</t>
  </si>
  <si>
    <t>Príjmy od sub.mimo VS - SPP</t>
  </si>
  <si>
    <t>Dotácie z MPSVaR</t>
  </si>
  <si>
    <t>Poistné plnenie/RZP/Dobropisy</t>
  </si>
  <si>
    <t>Transfer z rozpočtu VUC</t>
  </si>
  <si>
    <t>Transfer fond na podporu umenia</t>
  </si>
  <si>
    <t>610-620-630</t>
  </si>
  <si>
    <t>Splátky úverov ŠFRB</t>
  </si>
  <si>
    <t>Kapitálovy  transfer Európsky poľnohospodársky fond pre rozvoj vidieka</t>
  </si>
  <si>
    <t>Transfer Príspevok odídenci z Ukrajiny</t>
  </si>
  <si>
    <t>Kapitálový transfer z MPSVaR pre ZpS</t>
  </si>
  <si>
    <t>Príspevok ÚPSVaR</t>
  </si>
  <si>
    <t>Originálne kompetencie ZUŠ/obec</t>
  </si>
  <si>
    <t>Transfer Príspevok odídenci z Ukrajiny - PČ obce</t>
  </si>
  <si>
    <t>Ekovor - Kontajner</t>
  </si>
  <si>
    <t>PD Cyklotrasa Jaslovce</t>
  </si>
  <si>
    <t>PD rozšírenie kapacity MŠ</t>
  </si>
  <si>
    <t>Realiz.altánku + terénne úpravy</t>
  </si>
  <si>
    <t>MaR športový areál</t>
  </si>
  <si>
    <t>Tréningové ihrisko</t>
  </si>
  <si>
    <t>MaR budova CHVB</t>
  </si>
  <si>
    <t>Rekonštrukcia garáží areál Ubytovne z RF</t>
  </si>
  <si>
    <t>Transfer zo SFZ - tréningové ihrisko</t>
  </si>
  <si>
    <t>PD rozšír.kanalizácie JB, Paderovce</t>
  </si>
  <si>
    <t>PD Fotovoltaika obecnej budovy</t>
  </si>
  <si>
    <t>Klimatizácia MŠ</t>
  </si>
  <si>
    <t>Rekonštrukcia inž.siete a chodíky, Nová, Orechová</t>
  </si>
  <si>
    <t>Odvodnenie bytového domu 420</t>
  </si>
  <si>
    <t>PD odvodnenie bytového domu 420, statika</t>
  </si>
  <si>
    <t xml:space="preserve">Rekonštrukcia MŠ </t>
  </si>
  <si>
    <t>Dotácia z obce, asistent učiteľa</t>
  </si>
  <si>
    <t>Pumptrack</t>
  </si>
  <si>
    <t>rok 2026</t>
  </si>
  <si>
    <t>predpok</t>
  </si>
  <si>
    <t>PD cyklotrasa JB-Sl.elektrárne RF - z dotácie</t>
  </si>
  <si>
    <t xml:space="preserve">Chodník tenisové kurty </t>
  </si>
  <si>
    <t>Zostatok z predchádzajúcich rokov- ŚR/obec</t>
  </si>
  <si>
    <t>Zostatok z predchádzajúcich rokov- ŚR/obec/Ščítanie ľudu/Referendum</t>
  </si>
  <si>
    <t xml:space="preserve">Transfer  zo ŠR na referendum/ voľby </t>
  </si>
  <si>
    <t>upravený</t>
  </si>
  <si>
    <t>Váha ekodvor</t>
  </si>
  <si>
    <t>Stojisko na odpad na Rybníku - RF</t>
  </si>
  <si>
    <t>Klimatizácua ŠA RF</t>
  </si>
  <si>
    <t>ŠA vstupné brány, pergola</t>
  </si>
  <si>
    <t>Vzduchotechnika telocvična</t>
  </si>
  <si>
    <t>Vybavenie kuchyne</t>
  </si>
  <si>
    <t>Odsávanie kuchyňa</t>
  </si>
  <si>
    <t>PD IBV Kopanice - RF</t>
  </si>
  <si>
    <t>Prívesný vozík</t>
  </si>
  <si>
    <t>PD zatepl.budovy CHVB</t>
  </si>
  <si>
    <t>Zvýš.energ.účinnosti</t>
  </si>
  <si>
    <t>Rekonštrukcia CHVB RF</t>
  </si>
  <si>
    <t xml:space="preserve">Rekonštrukcia CHVB </t>
  </si>
  <si>
    <t>Transfer zo ŠR - vykrytie dôsledkov inflácie</t>
  </si>
  <si>
    <t>Prísp. z MPSVaR - prev.nak.stabilizačný prísp.</t>
  </si>
  <si>
    <t>72h</t>
  </si>
  <si>
    <t>Rozpočet  na roky 2021-2026</t>
  </si>
  <si>
    <t>7.2.15  D.A.R.T.S. klub/0810</t>
  </si>
  <si>
    <t>Transfer soc.služba neverej.posk.</t>
  </si>
  <si>
    <t>Vybavenie kuchyne ZŠ</t>
  </si>
  <si>
    <t>Komunálny stroj - kosačka</t>
  </si>
  <si>
    <t>PD Dielne ZŠ</t>
  </si>
  <si>
    <t>PD rekonštrukcia hlavnej tribúny</t>
  </si>
  <si>
    <t>PD Dom Kultúry</t>
  </si>
  <si>
    <t>PD budova starej pošty</t>
  </si>
  <si>
    <t>Školstvo - Príspevok ÚPSVaR ZUŠ, Národný projekt POP 3 - asistenti</t>
  </si>
  <si>
    <t>Plnenie 2022</t>
  </si>
  <si>
    <t>Predpoklad 2023</t>
  </si>
  <si>
    <t>Rozpočet 2026</t>
  </si>
  <si>
    <t>Priemyselný vysavač Hydra</t>
  </si>
  <si>
    <t>Komentár</t>
  </si>
  <si>
    <t>Položka je určená na nákup pozemkov. V prípade potreby bude navýšená po schválení Záverečného účtu 2023.</t>
  </si>
  <si>
    <t>Potreba vznikla z nutnosti obnovy vybavenia kuchyne z dôvodu navýšeného počtu stravníkov - bude doplnená po schválení ZÚ 2023.</t>
  </si>
  <si>
    <t>Čiastka na rozšírenie kamerového systému bude doplnená po schválení ZÚ 2023.</t>
  </si>
  <si>
    <t>Na opravu kosačiek sa vynakladajú zvýšené finančné prostriedky. Je nutná výmena min. jedného komunálneho stroja - kosačky. Čiastka bude doplnená po podpísaní zmluvy s PPA na 40.300,- eur.</t>
  </si>
  <si>
    <t>Priemyselný vysavač HYDRA v zmysle žiadosť DHZO.</t>
  </si>
  <si>
    <t>Čiastka nebola vyčerpaná v roku 2023.</t>
  </si>
  <si>
    <t>Zo ZŠ vzišla požiadavka na prestavbu bývalého bytu školníka na dieľne. Je nutná výmena el. rozvodov a búranie priečok. V prípade nutnosti navýšenia sa čiastka doplní po schválení ZÚ 2023.</t>
  </si>
  <si>
    <t>Požiadavka na projektovú dokumentáciu vzišla zo športových klubov ŠK Blava 1928. Čiastka bude doplnená po schválení ZU 2023.</t>
  </si>
  <si>
    <t>Čiastka nebola dočerpaná v roku 2023.</t>
  </si>
  <si>
    <t>Čiastka bude čerpaná v prípade zmeny ÚP.</t>
  </si>
  <si>
    <t>Čiastka je určená na autorský dozor.</t>
  </si>
  <si>
    <t xml:space="preserve">Čiastka určená odhadom. PD je nutné dopracovať do 31.5.2024, aby sme sa ako členovia UMR mohli uchádzať o NFP z plánu obnovy. V budove je potrebné vymeniť rozvody vody a kanalizácie a využitie ako komunitné centrum, ZUŠ, rozšírenie spoločenskej miestnosti a toaliet. Bude sa môcť realizovať iba v prípade, presťahovania pošty. </t>
  </si>
  <si>
    <t>Čiastka určená na dopĺňanie jednotlivých hrobových miest.</t>
  </si>
  <si>
    <t>Čerpanie závisí od požiadaviek obyvateľov.</t>
  </si>
  <si>
    <t>Čiastka bude doplnená po schválení ZU 2023.</t>
  </si>
  <si>
    <t>Čiastka je učená na realizáciu verejného vodovodu v prípade nutnosti budú finančné prostriedky navýšené po schválení ZU 2023</t>
  </si>
  <si>
    <t>Po dopracovaní požiadaviek SPP a Správy ciest bude vyhlásené verejné obstarávanie. Termín sa nedá presne určiť. Finančné prostriedky budú navýšené pred vyhlásením VO</t>
  </si>
  <si>
    <t>Položka bola vytvorená z dôvodu prehľadu vynaložených finančných prostriedkov na prípojky IS k RD pri rekonštrukcii jednotlivých ulíc.</t>
  </si>
  <si>
    <t xml:space="preserve">Finančné prostriedky sú určené na dokončovacie práce na fasáde, čiastka bude doplnená po schválení ZU 2023 na spevnené plochy. </t>
  </si>
  <si>
    <t>Jedná sa o čiastkové finančné plnenie. Na zariadenie kuchyne prebieha verejné obstarávanie. Čiastka bude doplnená po schválení ZU 2023. Obec sa zapája o získanie NFP z Plánu obnovy vo výške 521 640 eur.</t>
  </si>
  <si>
    <t>Jedná sa o platbu za dokončovacie práce. Čiastka bude doplnená v prípade prebytku finančných prostriedkov, resp. po schválení ZU 2023.</t>
  </si>
  <si>
    <t>S realizáciou MaR rátame v letných mesiacoch.</t>
  </si>
  <si>
    <t>Čiastka bude doplnená po schválení ZU 2023, resp. v prípade voľných finančných prostriedkov a bude čepaná v prípade potreby na nákup jednotlivých prvkov detského ihriska.</t>
  </si>
  <si>
    <t>Čiastka je určená na DPH z 12/2023.</t>
  </si>
  <si>
    <t>Čiastka je určená ako vlastné zdroje v prípade úspešnosti žiadosti o NFP na zateplenie budovy nového obecného úradu.</t>
  </si>
  <si>
    <t>Čiastka bude v prípade potreby doplnená po schválení ZU 2023.</t>
  </si>
  <si>
    <t>Kapacita ČOV 5 000 EO je nepostačujúca, je potrebné rozšírenie na 9 990 EO. Čiastka bude doplnená po vysúťažení projektanta.</t>
  </si>
  <si>
    <t xml:space="preserve">Štúdiu na Dom Kultúry vypracovávajú študenti Fakulty architektúry. Po predstavení projektu bude vyhlásené VO na projektanta. </t>
  </si>
  <si>
    <t>Je nutné vypracovanie statickéhgho posudku na bytový dom 420 na rybíku z dôvodu vlhnutia a sadania stavby.</t>
  </si>
  <si>
    <t>Čiastka určená odhadom s ohľadom aj na PD na chýbajúce ulice, resp.doplnenie jestvujúcej dokumentácie podľa požiadaviek SPP a TTSK. Čiastka bude doplnená po schválení ZU 2023, resp. v prípade voľných finančných prostriedkov.</t>
  </si>
  <si>
    <t>Stavba sa bude realizovať po schválení čerpania NFP z PPA, ktorého výška je 55 tisíc. Čiastka bude doplnená po VO na dodávateľa stavby</t>
  </si>
  <si>
    <t>Jedná sa o postupné dobudovanie chodníkov na Dubovej ulici. Čiastka bude doplnená po schválení Záverečného účtu.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</si>
</sst>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0.0000000000"/>
  </numFmts>
  <fonts count="9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1"/>
      <color indexed="48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1"/>
      <color indexed="14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0"/>
      <color indexed="14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color indexed="48"/>
      <name val="Times New Roman"/>
      <family val="1"/>
      <charset val="238"/>
    </font>
    <font>
      <b/>
      <sz val="12"/>
      <color indexed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0"/>
      <color indexed="48"/>
      <name val="Arial"/>
      <family val="2"/>
      <charset val="238"/>
    </font>
    <font>
      <b/>
      <i/>
      <sz val="10"/>
      <color indexed="17"/>
      <name val="Arial"/>
      <family val="2"/>
      <charset val="238"/>
    </font>
    <font>
      <b/>
      <sz val="12"/>
      <color indexed="12"/>
      <name val="Times New Roman"/>
      <family val="1"/>
      <charset val="238"/>
    </font>
    <font>
      <b/>
      <i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u/>
      <sz val="12"/>
      <name val="Times New Roman"/>
      <family val="1"/>
      <charset val="238"/>
    </font>
    <font>
      <u/>
      <sz val="10"/>
      <name val="Arial"/>
      <family val="2"/>
      <charset val="238"/>
    </font>
    <font>
      <b/>
      <sz val="12"/>
      <color indexed="14"/>
      <name val="Times New Roman"/>
      <family val="1"/>
      <charset val="238"/>
    </font>
    <font>
      <sz val="10"/>
      <name val="Arial CE"/>
      <charset val="238"/>
    </font>
    <font>
      <sz val="10"/>
      <color rgb="FF7030A0"/>
      <name val="Arial"/>
      <family val="2"/>
      <charset val="238"/>
    </font>
    <font>
      <sz val="11"/>
      <name val="Times New Roman"/>
      <family val="1"/>
      <charset val="238"/>
    </font>
    <font>
      <b/>
      <sz val="10"/>
      <color theme="8" tint="-0.249977111117893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rgb="FFFF00FF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theme="5" tint="-0.499984740745262"/>
      <name val="Arial"/>
      <family val="2"/>
      <charset val="238"/>
    </font>
    <font>
      <sz val="10"/>
      <color rgb="FFFF00FF"/>
      <name val="Arial"/>
      <family val="2"/>
      <charset val="238"/>
    </font>
    <font>
      <b/>
      <sz val="12"/>
      <color rgb="FFFF00FF"/>
      <name val="Times New Roman"/>
      <family val="1"/>
      <charset val="238"/>
    </font>
    <font>
      <b/>
      <i/>
      <sz val="10"/>
      <color rgb="FFFF00FF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17"/>
      <name val="Arial"/>
      <family val="2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2"/>
      <color indexed="48"/>
      <name val="Arial CE"/>
      <charset val="238"/>
    </font>
    <font>
      <b/>
      <u/>
      <sz val="10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12"/>
      <color theme="5" tint="-0.249977111117893"/>
      <name val="Times New Roman"/>
      <family val="1"/>
      <charset val="238"/>
    </font>
    <font>
      <b/>
      <sz val="10"/>
      <color rgb="FF00B050"/>
      <name val="Arial"/>
      <family val="2"/>
      <charset val="238"/>
    </font>
    <font>
      <i/>
      <sz val="11"/>
      <name val="Times New Roman"/>
      <family val="1"/>
      <charset val="238"/>
    </font>
    <font>
      <sz val="10"/>
      <color theme="5" tint="-0.499984740745262"/>
      <name val="Arial"/>
      <family val="2"/>
      <charset val="238"/>
    </font>
    <font>
      <sz val="12"/>
      <color theme="5" tint="-0.499984740745262"/>
      <name val="Times New Roman"/>
      <family val="1"/>
      <charset val="238"/>
    </font>
    <font>
      <u/>
      <sz val="12"/>
      <color theme="5" tint="-0.499984740745262"/>
      <name val="Times New Roman"/>
      <family val="1"/>
      <charset val="238"/>
    </font>
    <font>
      <b/>
      <sz val="10"/>
      <color theme="4" tint="-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2"/>
      <color theme="1"/>
      <name val="Arial"/>
      <family val="2"/>
      <charset val="238"/>
    </font>
    <font>
      <b/>
      <sz val="11"/>
      <color theme="8" tint="-0.249977111117893"/>
      <name val="Arial CE"/>
      <charset val="238"/>
    </font>
    <font>
      <sz val="8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rgb="FF070B05"/>
      <name val="Arial"/>
      <family val="2"/>
      <charset val="238"/>
    </font>
    <font>
      <sz val="10"/>
      <color rgb="FFA18F98"/>
      <name val="Arial"/>
      <family val="2"/>
      <charset val="238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0"/>
      <color theme="9" tint="-0.249977111117893"/>
      <name val="Arial"/>
      <family val="2"/>
      <charset val="238"/>
    </font>
    <font>
      <sz val="10"/>
      <color rgb="FF070B05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A18F98"/>
      <name val="Arial CE"/>
      <charset val="238"/>
    </font>
    <font>
      <b/>
      <sz val="10"/>
      <color rgb="FF070B05"/>
      <name val="Arial CE"/>
      <charset val="238"/>
    </font>
    <font>
      <b/>
      <sz val="9"/>
      <color indexed="81"/>
      <name val="Segoe UI"/>
      <charset val="1"/>
    </font>
    <font>
      <b/>
      <sz val="11"/>
      <name val="Times New Roman"/>
      <family val="1"/>
      <charset val="238"/>
    </font>
    <font>
      <b/>
      <sz val="9"/>
      <color indexed="81"/>
      <name val="Segoe U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18F9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41" fillId="0" borderId="0"/>
    <xf numFmtId="0" fontId="8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87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Border="1"/>
    <xf numFmtId="0" fontId="7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3" fontId="8" fillId="0" borderId="1" xfId="0" applyNumberFormat="1" applyFont="1" applyBorder="1"/>
    <xf numFmtId="0" fontId="9" fillId="0" borderId="0" xfId="0" applyFont="1" applyBorder="1"/>
    <xf numFmtId="0" fontId="12" fillId="0" borderId="1" xfId="0" applyFont="1" applyBorder="1"/>
    <xf numFmtId="0" fontId="14" fillId="0" borderId="1" xfId="0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11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9" fillId="0" borderId="1" xfId="0" applyFont="1" applyBorder="1" applyAlignment="1">
      <alignment horizontal="left"/>
    </xf>
    <xf numFmtId="0" fontId="19" fillId="0" borderId="1" xfId="0" applyFont="1" applyBorder="1"/>
    <xf numFmtId="0" fontId="20" fillId="0" borderId="1" xfId="0" applyFont="1" applyBorder="1"/>
    <xf numFmtId="0" fontId="9" fillId="0" borderId="0" xfId="0" applyFont="1" applyFill="1" applyBorder="1"/>
    <xf numFmtId="0" fontId="7" fillId="0" borderId="0" xfId="0" applyFont="1"/>
    <xf numFmtId="3" fontId="0" fillId="0" borderId="0" xfId="0" applyNumberFormat="1" applyAlignment="1">
      <alignment horizontal="right" vertical="center"/>
    </xf>
    <xf numFmtId="3" fontId="0" fillId="0" borderId="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5" fillId="0" borderId="10" xfId="0" applyFont="1" applyBorder="1" applyAlignment="1"/>
    <xf numFmtId="0" fontId="27" fillId="0" borderId="15" xfId="0" applyFont="1" applyBorder="1" applyAlignment="1">
      <alignment horizontal="left"/>
    </xf>
    <xf numFmtId="3" fontId="0" fillId="0" borderId="15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horizontal="center"/>
    </xf>
    <xf numFmtId="0" fontId="27" fillId="0" borderId="20" xfId="0" applyFont="1" applyBorder="1" applyAlignment="1">
      <alignment horizontal="left"/>
    </xf>
    <xf numFmtId="3" fontId="0" fillId="0" borderId="20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25" fillId="0" borderId="10" xfId="0" applyFont="1" applyBorder="1" applyAlignment="1">
      <alignment horizontal="left"/>
    </xf>
    <xf numFmtId="3" fontId="28" fillId="0" borderId="10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center"/>
    </xf>
    <xf numFmtId="3" fontId="13" fillId="0" borderId="10" xfId="0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 vertical="center"/>
    </xf>
    <xf numFmtId="0" fontId="0" fillId="0" borderId="25" xfId="0" applyBorder="1"/>
    <xf numFmtId="0" fontId="23" fillId="0" borderId="7" xfId="0" applyFont="1" applyBorder="1"/>
    <xf numFmtId="3" fontId="23" fillId="0" borderId="13" xfId="0" applyNumberFormat="1" applyFont="1" applyBorder="1" applyAlignment="1">
      <alignment horizontal="right" vertical="center"/>
    </xf>
    <xf numFmtId="3" fontId="23" fillId="0" borderId="27" xfId="0" applyNumberFormat="1" applyFont="1" applyBorder="1" applyAlignment="1">
      <alignment horizontal="right" vertical="center"/>
    </xf>
    <xf numFmtId="3" fontId="23" fillId="0" borderId="7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13" fillId="0" borderId="27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0" fontId="32" fillId="0" borderId="10" xfId="0" applyFont="1" applyBorder="1"/>
    <xf numFmtId="3" fontId="23" fillId="0" borderId="10" xfId="0" applyNumberFormat="1" applyFont="1" applyBorder="1" applyAlignment="1">
      <alignment horizontal="right" vertical="center"/>
    </xf>
    <xf numFmtId="0" fontId="32" fillId="0" borderId="0" xfId="0" applyFont="1" applyBorder="1"/>
    <xf numFmtId="3" fontId="23" fillId="0" borderId="0" xfId="0" applyNumberFormat="1" applyFont="1" applyBorder="1" applyAlignment="1">
      <alignment horizontal="right" vertical="center"/>
    </xf>
    <xf numFmtId="0" fontId="25" fillId="0" borderId="10" xfId="0" applyFont="1" applyBorder="1"/>
    <xf numFmtId="0" fontId="4" fillId="0" borderId="14" xfId="0" applyFont="1" applyBorder="1" applyAlignment="1">
      <alignment horizontal="center"/>
    </xf>
    <xf numFmtId="3" fontId="0" fillId="0" borderId="30" xfId="0" applyNumberFormat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0" fontId="27" fillId="0" borderId="19" xfId="0" applyFont="1" applyBorder="1"/>
    <xf numFmtId="3" fontId="0" fillId="0" borderId="34" xfId="0" applyNumberFormat="1" applyBorder="1" applyAlignment="1">
      <alignment horizontal="right" vertical="center"/>
    </xf>
    <xf numFmtId="0" fontId="25" fillId="0" borderId="27" xfId="0" applyFont="1" applyBorder="1"/>
    <xf numFmtId="3" fontId="28" fillId="0" borderId="27" xfId="0" applyNumberFormat="1" applyFont="1" applyBorder="1" applyAlignment="1">
      <alignment horizontal="right" vertical="center"/>
    </xf>
    <xf numFmtId="0" fontId="25" fillId="0" borderId="11" xfId="0" applyFont="1" applyBorder="1" applyAlignment="1"/>
    <xf numFmtId="0" fontId="27" fillId="0" borderId="0" xfId="0" applyFont="1" applyBorder="1"/>
    <xf numFmtId="3" fontId="16" fillId="0" borderId="27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27" fillId="0" borderId="18" xfId="0" applyFont="1" applyBorder="1"/>
    <xf numFmtId="0" fontId="27" fillId="0" borderId="20" xfId="0" applyFont="1" applyBorder="1"/>
    <xf numFmtId="0" fontId="27" fillId="0" borderId="22" xfId="0" applyFont="1" applyBorder="1"/>
    <xf numFmtId="3" fontId="0" fillId="0" borderId="22" xfId="0" applyNumberFormat="1" applyBorder="1" applyAlignment="1">
      <alignment horizontal="right" vertical="center"/>
    </xf>
    <xf numFmtId="3" fontId="28" fillId="0" borderId="13" xfId="0" applyNumberFormat="1" applyFont="1" applyBorder="1" applyAlignment="1">
      <alignment horizontal="right" vertical="center"/>
    </xf>
    <xf numFmtId="0" fontId="27" fillId="0" borderId="15" xfId="0" applyFont="1" applyBorder="1"/>
    <xf numFmtId="0" fontId="27" fillId="0" borderId="23" xfId="0" applyFont="1" applyBorder="1"/>
    <xf numFmtId="0" fontId="0" fillId="0" borderId="37" xfId="0" applyBorder="1" applyAlignment="1">
      <alignment horizontal="center"/>
    </xf>
    <xf numFmtId="0" fontId="27" fillId="0" borderId="9" xfId="0" applyFont="1" applyBorder="1"/>
    <xf numFmtId="3" fontId="0" fillId="0" borderId="8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0" fillId="0" borderId="33" xfId="0" applyBorder="1" applyAlignment="1">
      <alignment horizontal="center"/>
    </xf>
    <xf numFmtId="3" fontId="36" fillId="0" borderId="10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3" fontId="34" fillId="0" borderId="5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27" fillId="0" borderId="4" xfId="0" applyFont="1" applyBorder="1"/>
    <xf numFmtId="0" fontId="0" fillId="0" borderId="12" xfId="0" applyBorder="1"/>
    <xf numFmtId="3" fontId="0" fillId="0" borderId="27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0" fontId="27" fillId="0" borderId="17" xfId="0" applyFont="1" applyBorder="1"/>
    <xf numFmtId="0" fontId="27" fillId="0" borderId="14" xfId="0" applyFont="1" applyBorder="1"/>
    <xf numFmtId="0" fontId="27" fillId="0" borderId="10" xfId="0" applyFont="1" applyBorder="1"/>
    <xf numFmtId="3" fontId="34" fillId="0" borderId="4" xfId="0" applyNumberFormat="1" applyFont="1" applyBorder="1" applyAlignment="1">
      <alignment horizontal="right" vertical="center"/>
    </xf>
    <xf numFmtId="0" fontId="0" fillId="0" borderId="10" xfId="0" applyBorder="1"/>
    <xf numFmtId="0" fontId="38" fillId="0" borderId="10" xfId="0" applyFont="1" applyBorder="1"/>
    <xf numFmtId="0" fontId="27" fillId="0" borderId="8" xfId="0" applyFont="1" applyBorder="1"/>
    <xf numFmtId="0" fontId="27" fillId="0" borderId="13" xfId="0" applyFont="1" applyBorder="1"/>
    <xf numFmtId="0" fontId="0" fillId="0" borderId="10" xfId="0" applyBorder="1" applyAlignment="1">
      <alignment horizontal="center"/>
    </xf>
    <xf numFmtId="3" fontId="39" fillId="0" borderId="8" xfId="0" applyNumberFormat="1" applyFont="1" applyBorder="1" applyAlignment="1">
      <alignment horizontal="right" vertical="center"/>
    </xf>
    <xf numFmtId="3" fontId="33" fillId="0" borderId="13" xfId="0" applyNumberFormat="1" applyFont="1" applyBorder="1" applyAlignment="1">
      <alignment horizontal="right" vertical="center"/>
    </xf>
    <xf numFmtId="3" fontId="34" fillId="0" borderId="13" xfId="0" applyNumberFormat="1" applyFont="1" applyBorder="1" applyAlignment="1">
      <alignment horizontal="right" vertical="center"/>
    </xf>
    <xf numFmtId="3" fontId="34" fillId="0" borderId="10" xfId="0" applyNumberFormat="1" applyFont="1" applyBorder="1" applyAlignment="1">
      <alignment horizontal="right" vertical="center"/>
    </xf>
    <xf numFmtId="3" fontId="32" fillId="0" borderId="27" xfId="0" applyNumberFormat="1" applyFont="1" applyBorder="1" applyAlignment="1">
      <alignment horizontal="right" vertical="center"/>
    </xf>
    <xf numFmtId="3" fontId="32" fillId="0" borderId="0" xfId="0" applyNumberFormat="1" applyFont="1" applyBorder="1" applyAlignment="1">
      <alignment horizontal="right" vertical="center"/>
    </xf>
    <xf numFmtId="0" fontId="25" fillId="0" borderId="3" xfId="0" applyFont="1" applyBorder="1" applyAlignment="1"/>
    <xf numFmtId="0" fontId="0" fillId="0" borderId="27" xfId="0" applyBorder="1" applyAlignment="1">
      <alignment horizontal="center"/>
    </xf>
    <xf numFmtId="3" fontId="28" fillId="0" borderId="7" xfId="0" applyNumberFormat="1" applyFont="1" applyBorder="1" applyAlignment="1">
      <alignment horizontal="right" vertical="center"/>
    </xf>
    <xf numFmtId="3" fontId="37" fillId="0" borderId="8" xfId="0" applyNumberFormat="1" applyFont="1" applyBorder="1" applyAlignment="1">
      <alignment horizontal="right" vertical="center"/>
    </xf>
    <xf numFmtId="3" fontId="37" fillId="0" borderId="4" xfId="0" applyNumberFormat="1" applyFont="1" applyBorder="1" applyAlignment="1">
      <alignment horizontal="right" vertical="center"/>
    </xf>
    <xf numFmtId="0" fontId="25" fillId="0" borderId="13" xfId="0" applyFont="1" applyBorder="1"/>
    <xf numFmtId="3" fontId="4" fillId="0" borderId="20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/>
    </xf>
    <xf numFmtId="3" fontId="37" fillId="0" borderId="9" xfId="0" applyNumberFormat="1" applyFont="1" applyBorder="1" applyAlignment="1">
      <alignment horizontal="right" vertical="center"/>
    </xf>
    <xf numFmtId="3" fontId="0" fillId="0" borderId="52" xfId="0" applyNumberFormat="1" applyBorder="1" applyAlignment="1">
      <alignment horizontal="right" vertical="center"/>
    </xf>
    <xf numFmtId="0" fontId="0" fillId="0" borderId="4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7" xfId="0" applyBorder="1"/>
    <xf numFmtId="0" fontId="29" fillId="0" borderId="7" xfId="0" applyFont="1" applyBorder="1" applyAlignment="1">
      <alignment horizontal="left"/>
    </xf>
    <xf numFmtId="3" fontId="33" fillId="0" borderId="27" xfId="0" applyNumberFormat="1" applyFont="1" applyBorder="1" applyAlignment="1">
      <alignment horizontal="right" vertical="center"/>
    </xf>
    <xf numFmtId="0" fontId="32" fillId="0" borderId="13" xfId="0" applyFont="1" applyBorder="1"/>
    <xf numFmtId="0" fontId="29" fillId="0" borderId="39" xfId="0" applyFont="1" applyBorder="1" applyAlignment="1">
      <alignment horizontal="left"/>
    </xf>
    <xf numFmtId="3" fontId="4" fillId="0" borderId="15" xfId="0" applyNumberFormat="1" applyFont="1" applyBorder="1" applyAlignment="1">
      <alignment horizontal="right" vertical="center"/>
    </xf>
    <xf numFmtId="0" fontId="31" fillId="0" borderId="23" xfId="0" applyFont="1" applyBorder="1" applyAlignment="1">
      <alignment horizontal="center"/>
    </xf>
    <xf numFmtId="0" fontId="0" fillId="0" borderId="5" xfId="0" applyBorder="1"/>
    <xf numFmtId="0" fontId="0" fillId="0" borderId="27" xfId="0" applyBorder="1"/>
    <xf numFmtId="0" fontId="29" fillId="0" borderId="17" xfId="0" applyFont="1" applyBorder="1"/>
    <xf numFmtId="3" fontId="13" fillId="0" borderId="17" xfId="0" applyNumberFormat="1" applyFont="1" applyFill="1" applyBorder="1" applyAlignment="1">
      <alignment horizontal="right" vertical="center"/>
    </xf>
    <xf numFmtId="0" fontId="31" fillId="0" borderId="10" xfId="0" applyFont="1" applyBorder="1"/>
    <xf numFmtId="3" fontId="8" fillId="0" borderId="10" xfId="0" applyNumberFormat="1" applyFont="1" applyFill="1" applyBorder="1" applyAlignment="1">
      <alignment horizontal="right" vertical="center"/>
    </xf>
    <xf numFmtId="0" fontId="35" fillId="0" borderId="9" xfId="0" applyFont="1" applyFill="1" applyBorder="1"/>
    <xf numFmtId="3" fontId="32" fillId="0" borderId="13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3" fontId="44" fillId="0" borderId="1" xfId="0" applyNumberFormat="1" applyFont="1" applyBorder="1"/>
    <xf numFmtId="0" fontId="40" fillId="0" borderId="2" xfId="0" applyFont="1" applyBorder="1" applyAlignment="1">
      <alignment horizontal="left"/>
    </xf>
    <xf numFmtId="3" fontId="0" fillId="0" borderId="1" xfId="0" applyNumberFormat="1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27" fillId="0" borderId="55" xfId="0" applyFont="1" applyBorder="1"/>
    <xf numFmtId="0" fontId="0" fillId="0" borderId="17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3" fontId="52" fillId="0" borderId="13" xfId="0" applyNumberFormat="1" applyFont="1" applyBorder="1" applyAlignment="1">
      <alignment horizontal="right" vertical="center"/>
    </xf>
    <xf numFmtId="3" fontId="46" fillId="0" borderId="4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center"/>
    </xf>
    <xf numFmtId="3" fontId="18" fillId="0" borderId="8" xfId="0" applyNumberFormat="1" applyFont="1" applyBorder="1" applyAlignment="1">
      <alignment horizontal="right" vertical="center"/>
    </xf>
    <xf numFmtId="3" fontId="16" fillId="0" borderId="13" xfId="0" applyNumberFormat="1" applyFont="1" applyBorder="1" applyAlignment="1">
      <alignment horizontal="right" vertical="center"/>
    </xf>
    <xf numFmtId="0" fontId="32" fillId="0" borderId="7" xfId="0" applyFont="1" applyBorder="1"/>
    <xf numFmtId="0" fontId="27" fillId="0" borderId="17" xfId="0" applyFont="1" applyBorder="1" applyAlignment="1">
      <alignment horizontal="left"/>
    </xf>
    <xf numFmtId="0" fontId="27" fillId="0" borderId="25" xfId="0" applyFont="1" applyBorder="1"/>
    <xf numFmtId="0" fontId="27" fillId="0" borderId="58" xfId="0" applyFont="1" applyBorder="1"/>
    <xf numFmtId="3" fontId="0" fillId="0" borderId="53" xfId="0" applyNumberFormat="1" applyBorder="1" applyAlignment="1">
      <alignment horizontal="right" vertical="center"/>
    </xf>
    <xf numFmtId="0" fontId="12" fillId="0" borderId="0" xfId="0" applyFont="1"/>
    <xf numFmtId="0" fontId="60" fillId="0" borderId="43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4" fontId="60" fillId="0" borderId="1" xfId="1" applyNumberFormat="1" applyFont="1" applyBorder="1" applyAlignment="1">
      <alignment horizontal="center"/>
    </xf>
    <xf numFmtId="0" fontId="61" fillId="0" borderId="0" xfId="1" applyFont="1"/>
    <xf numFmtId="0" fontId="41" fillId="0" borderId="0" xfId="1"/>
    <xf numFmtId="0" fontId="62" fillId="0" borderId="0" xfId="1" applyFont="1"/>
    <xf numFmtId="0" fontId="59" fillId="0" borderId="0" xfId="1" applyFont="1"/>
    <xf numFmtId="0" fontId="41" fillId="0" borderId="43" xfId="1" applyFont="1" applyBorder="1"/>
    <xf numFmtId="0" fontId="8" fillId="0" borderId="5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41" fillId="0" borderId="43" xfId="1" applyFont="1" applyBorder="1" applyAlignment="1">
      <alignment horizontal="right"/>
    </xf>
    <xf numFmtId="2" fontId="41" fillId="0" borderId="0" xfId="1" applyNumberFormat="1" applyBorder="1" applyAlignment="1">
      <alignment horizontal="center"/>
    </xf>
    <xf numFmtId="0" fontId="0" fillId="0" borderId="0" xfId="0" applyAlignment="1">
      <alignment horizontal="center"/>
    </xf>
    <xf numFmtId="4" fontId="41" fillId="0" borderId="1" xfId="1" applyNumberFormat="1" applyFont="1" applyBorder="1" applyAlignment="1">
      <alignment horizontal="right"/>
    </xf>
    <xf numFmtId="4" fontId="41" fillId="0" borderId="21" xfId="1" applyNumberFormat="1" applyFont="1" applyBorder="1" applyAlignment="1">
      <alignment horizontal="right"/>
    </xf>
    <xf numFmtId="2" fontId="41" fillId="0" borderId="0" xfId="1" applyNumberFormat="1" applyBorder="1"/>
    <xf numFmtId="0" fontId="63" fillId="0" borderId="43" xfId="1" applyFont="1" applyBorder="1" applyAlignment="1">
      <alignment horizontal="right"/>
    </xf>
    <xf numFmtId="4" fontId="41" fillId="0" borderId="55" xfId="1" applyNumberFormat="1" applyBorder="1"/>
    <xf numFmtId="2" fontId="8" fillId="0" borderId="0" xfId="1" applyNumberFormat="1" applyFont="1" applyBorder="1"/>
    <xf numFmtId="0" fontId="41" fillId="0" borderId="43" xfId="1" applyBorder="1"/>
    <xf numFmtId="0" fontId="4" fillId="0" borderId="0" xfId="1" applyFont="1" applyBorder="1"/>
    <xf numFmtId="2" fontId="4" fillId="0" borderId="0" xfId="1" applyNumberFormat="1" applyFont="1" applyBorder="1"/>
    <xf numFmtId="0" fontId="4" fillId="0" borderId="0" xfId="1" applyFont="1" applyFill="1" applyBorder="1"/>
    <xf numFmtId="0" fontId="8" fillId="0" borderId="0" xfId="1" applyFont="1" applyBorder="1"/>
    <xf numFmtId="0" fontId="4" fillId="0" borderId="0" xfId="1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40" fillId="0" borderId="9" xfId="0" applyFont="1" applyBorder="1"/>
    <xf numFmtId="3" fontId="21" fillId="0" borderId="9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/>
    <xf numFmtId="3" fontId="45" fillId="0" borderId="1" xfId="0" applyNumberFormat="1" applyFont="1" applyFill="1" applyBorder="1" applyAlignment="1">
      <alignment horizontal="right"/>
    </xf>
    <xf numFmtId="3" fontId="44" fillId="0" borderId="1" xfId="0" applyNumberFormat="1" applyFont="1" applyFill="1" applyBorder="1"/>
    <xf numFmtId="3" fontId="0" fillId="0" borderId="1" xfId="0" applyNumberFormat="1" applyFont="1" applyFill="1" applyBorder="1"/>
    <xf numFmtId="3" fontId="46" fillId="0" borderId="1" xfId="0" applyNumberFormat="1" applyFont="1" applyFill="1" applyBorder="1" applyAlignment="1">
      <alignment horizontal="right"/>
    </xf>
    <xf numFmtId="3" fontId="66" fillId="0" borderId="1" xfId="0" applyNumberFormat="1" applyFont="1" applyBorder="1"/>
    <xf numFmtId="3" fontId="66" fillId="0" borderId="1" xfId="0" applyNumberFormat="1" applyFont="1" applyFill="1" applyBorder="1"/>
    <xf numFmtId="0" fontId="25" fillId="0" borderId="9" xfId="0" applyFont="1" applyBorder="1"/>
    <xf numFmtId="0" fontId="25" fillId="0" borderId="5" xfId="0" applyFont="1" applyBorder="1"/>
    <xf numFmtId="0" fontId="0" fillId="0" borderId="46" xfId="0" applyBorder="1"/>
    <xf numFmtId="0" fontId="0" fillId="0" borderId="19" xfId="0" applyBorder="1"/>
    <xf numFmtId="0" fontId="0" fillId="0" borderId="11" xfId="0" applyBorder="1"/>
    <xf numFmtId="0" fontId="8" fillId="7" borderId="1" xfId="0" applyFon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0" fillId="8" borderId="1" xfId="0" applyNumberFormat="1" applyFont="1" applyFill="1" applyBorder="1"/>
    <xf numFmtId="0" fontId="8" fillId="9" borderId="1" xfId="0" applyFont="1" applyFill="1" applyBorder="1"/>
    <xf numFmtId="3" fontId="0" fillId="9" borderId="1" xfId="0" applyNumberFormat="1" applyFill="1" applyBorder="1"/>
    <xf numFmtId="3" fontId="0" fillId="9" borderId="1" xfId="0" applyNumberFormat="1" applyFont="1" applyFill="1" applyBorder="1"/>
    <xf numFmtId="0" fontId="8" fillId="10" borderId="1" xfId="0" applyFont="1" applyFill="1" applyBorder="1"/>
    <xf numFmtId="3" fontId="0" fillId="10" borderId="1" xfId="0" applyNumberFormat="1" applyFill="1" applyBorder="1"/>
    <xf numFmtId="3" fontId="0" fillId="10" borderId="1" xfId="0" applyNumberFormat="1" applyFont="1" applyFill="1" applyBorder="1"/>
    <xf numFmtId="0" fontId="8" fillId="11" borderId="1" xfId="0" applyFont="1" applyFill="1" applyBorder="1"/>
    <xf numFmtId="3" fontId="0" fillId="11" borderId="1" xfId="0" applyNumberFormat="1" applyFont="1" applyFill="1" applyBorder="1"/>
    <xf numFmtId="0" fontId="8" fillId="5" borderId="1" xfId="0" applyFont="1" applyFill="1" applyBorder="1"/>
    <xf numFmtId="3" fontId="0" fillId="5" borderId="1" xfId="0" applyNumberFormat="1" applyFill="1" applyBorder="1"/>
    <xf numFmtId="0" fontId="0" fillId="0" borderId="0" xfId="0" applyBorder="1" applyAlignment="1">
      <alignment horizontal="center"/>
    </xf>
    <xf numFmtId="16" fontId="25" fillId="0" borderId="17" xfId="0" applyNumberFormat="1" applyFont="1" applyBorder="1" applyAlignment="1">
      <alignment horizontal="center"/>
    </xf>
    <xf numFmtId="4" fontId="41" fillId="0" borderId="55" xfId="1" applyNumberFormat="1" applyFont="1" applyBorder="1" applyAlignment="1">
      <alignment horizontal="right"/>
    </xf>
    <xf numFmtId="4" fontId="41" fillId="0" borderId="55" xfId="1" applyNumberFormat="1" applyBorder="1" applyAlignment="1">
      <alignment horizontal="right"/>
    </xf>
    <xf numFmtId="4" fontId="41" fillId="0" borderId="1" xfId="1" applyNumberFormat="1" applyBorder="1" applyAlignment="1">
      <alignment horizontal="right"/>
    </xf>
    <xf numFmtId="4" fontId="60" fillId="0" borderId="1" xfId="1" applyNumberFormat="1" applyFont="1" applyBorder="1" applyAlignment="1">
      <alignment horizontal="right"/>
    </xf>
    <xf numFmtId="3" fontId="0" fillId="12" borderId="1" xfId="0" applyNumberFormat="1" applyFont="1" applyFill="1" applyBorder="1" applyAlignment="1">
      <alignment horizontal="right"/>
    </xf>
    <xf numFmtId="3" fontId="44" fillId="12" borderId="1" xfId="0" applyNumberFormat="1" applyFont="1" applyFill="1" applyBorder="1"/>
    <xf numFmtId="3" fontId="0" fillId="12" borderId="1" xfId="0" applyNumberFormat="1" applyFont="1" applyFill="1" applyBorder="1"/>
    <xf numFmtId="3" fontId="45" fillId="12" borderId="1" xfId="0" applyNumberFormat="1" applyFont="1" applyFill="1" applyBorder="1" applyAlignment="1">
      <alignment horizontal="right"/>
    </xf>
    <xf numFmtId="3" fontId="66" fillId="12" borderId="1" xfId="0" applyNumberFormat="1" applyFont="1" applyFill="1" applyBorder="1"/>
    <xf numFmtId="3" fontId="46" fillId="12" borderId="1" xfId="0" applyNumberFormat="1" applyFont="1" applyFill="1" applyBorder="1" applyAlignment="1">
      <alignment horizontal="right"/>
    </xf>
    <xf numFmtId="3" fontId="0" fillId="8" borderId="1" xfId="0" applyNumberFormat="1" applyFont="1" applyFill="1" applyBorder="1" applyAlignment="1">
      <alignment horizontal="right"/>
    </xf>
    <xf numFmtId="3" fontId="44" fillId="8" borderId="1" xfId="0" applyNumberFormat="1" applyFont="1" applyFill="1" applyBorder="1"/>
    <xf numFmtId="3" fontId="45" fillId="8" borderId="1" xfId="0" applyNumberFormat="1" applyFont="1" applyFill="1" applyBorder="1" applyAlignment="1">
      <alignment horizontal="right"/>
    </xf>
    <xf numFmtId="3" fontId="66" fillId="8" borderId="1" xfId="0" applyNumberFormat="1" applyFont="1" applyFill="1" applyBorder="1"/>
    <xf numFmtId="3" fontId="46" fillId="8" borderId="1" xfId="0" applyNumberFormat="1" applyFont="1" applyFill="1" applyBorder="1" applyAlignment="1">
      <alignment horizontal="right"/>
    </xf>
    <xf numFmtId="3" fontId="0" fillId="5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/>
    <xf numFmtId="3" fontId="8" fillId="5" borderId="1" xfId="0" applyNumberFormat="1" applyFont="1" applyFill="1" applyBorder="1" applyAlignment="1">
      <alignment horizontal="right"/>
    </xf>
    <xf numFmtId="3" fontId="0" fillId="5" borderId="1" xfId="0" applyNumberFormat="1" applyFont="1" applyFill="1" applyBorder="1"/>
    <xf numFmtId="3" fontId="66" fillId="5" borderId="1" xfId="0" applyNumberFormat="1" applyFont="1" applyFill="1" applyBorder="1"/>
    <xf numFmtId="3" fontId="46" fillId="5" borderId="1" xfId="0" applyNumberFormat="1" applyFont="1" applyFill="1" applyBorder="1" applyAlignment="1">
      <alignment horizontal="right"/>
    </xf>
    <xf numFmtId="0" fontId="0" fillId="0" borderId="0" xfId="0" applyFill="1"/>
    <xf numFmtId="0" fontId="9" fillId="13" borderId="1" xfId="0" applyFont="1" applyFill="1" applyBorder="1"/>
    <xf numFmtId="3" fontId="0" fillId="13" borderId="1" xfId="0" applyNumberFormat="1" applyFont="1" applyFill="1" applyBorder="1" applyAlignment="1">
      <alignment horizontal="right"/>
    </xf>
    <xf numFmtId="3" fontId="9" fillId="13" borderId="1" xfId="0" applyNumberFormat="1" applyFont="1" applyFill="1" applyBorder="1"/>
    <xf numFmtId="3" fontId="39" fillId="0" borderId="10" xfId="0" applyNumberFormat="1" applyFont="1" applyBorder="1" applyAlignment="1">
      <alignment horizontal="right" vertical="center"/>
    </xf>
    <xf numFmtId="3" fontId="13" fillId="14" borderId="14" xfId="0" applyNumberFormat="1" applyFont="1" applyFill="1" applyBorder="1" applyAlignment="1">
      <alignment horizontal="right" vertical="center"/>
    </xf>
    <xf numFmtId="0" fontId="29" fillId="14" borderId="14" xfId="0" applyFont="1" applyFill="1" applyBorder="1"/>
    <xf numFmtId="3" fontId="71" fillId="0" borderId="1" xfId="0" applyNumberFormat="1" applyFont="1" applyFill="1" applyBorder="1"/>
    <xf numFmtId="3" fontId="71" fillId="12" borderId="1" xfId="0" applyNumberFormat="1" applyFont="1" applyFill="1" applyBorder="1"/>
    <xf numFmtId="3" fontId="71" fillId="8" borderId="1" xfId="0" applyNumberFormat="1" applyFont="1" applyFill="1" applyBorder="1"/>
    <xf numFmtId="3" fontId="71" fillId="5" borderId="1" xfId="0" applyNumberFormat="1" applyFont="1" applyFill="1" applyBorder="1"/>
    <xf numFmtId="0" fontId="0" fillId="0" borderId="0" xfId="0"/>
    <xf numFmtId="0" fontId="25" fillId="0" borderId="59" xfId="0" applyFont="1" applyBorder="1"/>
    <xf numFmtId="3" fontId="28" fillId="0" borderId="48" xfId="0" applyNumberFormat="1" applyFont="1" applyBorder="1" applyAlignment="1">
      <alignment horizontal="right" vertical="center"/>
    </xf>
    <xf numFmtId="0" fontId="8" fillId="0" borderId="1" xfId="0" applyFont="1" applyFill="1" applyBorder="1"/>
    <xf numFmtId="3" fontId="0" fillId="0" borderId="1" xfId="0" applyNumberFormat="1" applyFill="1" applyBorder="1"/>
    <xf numFmtId="4" fontId="73" fillId="0" borderId="43" xfId="0" applyNumberFormat="1" applyFont="1" applyBorder="1"/>
    <xf numFmtId="0" fontId="41" fillId="0" borderId="56" xfId="1" applyFont="1" applyBorder="1"/>
    <xf numFmtId="0" fontId="60" fillId="0" borderId="56" xfId="1" applyFont="1" applyBorder="1" applyAlignment="1">
      <alignment horizontal="center"/>
    </xf>
    <xf numFmtId="0" fontId="8" fillId="0" borderId="58" xfId="1" applyFont="1" applyBorder="1" applyAlignment="1">
      <alignment horizontal="center" vertical="center"/>
    </xf>
    <xf numFmtId="4" fontId="8" fillId="0" borderId="51" xfId="1" applyNumberFormat="1" applyFont="1" applyBorder="1"/>
    <xf numFmtId="4" fontId="60" fillId="0" borderId="62" xfId="1" applyNumberFormat="1" applyFont="1" applyBorder="1" applyAlignment="1">
      <alignment horizontal="center"/>
    </xf>
    <xf numFmtId="164" fontId="0" fillId="0" borderId="46" xfId="0" applyNumberFormat="1" applyBorder="1" applyAlignment="1"/>
    <xf numFmtId="164" fontId="0" fillId="0" borderId="33" xfId="0" applyNumberFormat="1" applyBorder="1" applyAlignment="1"/>
    <xf numFmtId="164" fontId="0" fillId="0" borderId="17" xfId="0" applyNumberFormat="1" applyBorder="1" applyAlignment="1"/>
    <xf numFmtId="164" fontId="0" fillId="0" borderId="19" xfId="0" applyNumberFormat="1" applyBorder="1" applyAlignment="1"/>
    <xf numFmtId="164" fontId="0" fillId="0" borderId="25" xfId="0" applyNumberFormat="1" applyBorder="1" applyAlignment="1"/>
    <xf numFmtId="164" fontId="0" fillId="0" borderId="37" xfId="0" applyNumberFormat="1" applyBorder="1"/>
    <xf numFmtId="164" fontId="0" fillId="0" borderId="17" xfId="0" applyNumberFormat="1" applyBorder="1"/>
    <xf numFmtId="164" fontId="0" fillId="0" borderId="33" xfId="0" applyNumberFormat="1" applyBorder="1"/>
    <xf numFmtId="164" fontId="0" fillId="0" borderId="19" xfId="0" applyNumberFormat="1" applyBorder="1"/>
    <xf numFmtId="164" fontId="0" fillId="0" borderId="24" xfId="0" applyNumberFormat="1" applyBorder="1"/>
    <xf numFmtId="164" fontId="0" fillId="0" borderId="23" xfId="0" applyNumberFormat="1" applyBorder="1"/>
    <xf numFmtId="164" fontId="8" fillId="0" borderId="11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3" fontId="55" fillId="0" borderId="10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left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69" fillId="0" borderId="10" xfId="0" applyFont="1" applyFill="1" applyBorder="1"/>
    <xf numFmtId="0" fontId="27" fillId="0" borderId="27" xfId="0" applyFont="1" applyBorder="1"/>
    <xf numFmtId="3" fontId="21" fillId="0" borderId="19" xfId="0" applyNumberFormat="1" applyFont="1" applyFill="1" applyBorder="1" applyAlignment="1">
      <alignment horizontal="right" vertical="center"/>
    </xf>
    <xf numFmtId="0" fontId="40" fillId="0" borderId="19" xfId="0" applyFont="1" applyBorder="1"/>
    <xf numFmtId="0" fontId="35" fillId="0" borderId="10" xfId="0" applyFont="1" applyFill="1" applyBorder="1"/>
    <xf numFmtId="0" fontId="29" fillId="0" borderId="9" xfId="0" applyFont="1" applyBorder="1"/>
    <xf numFmtId="3" fontId="13" fillId="0" borderId="9" xfId="0" applyNumberFormat="1" applyFont="1" applyFill="1" applyBorder="1" applyAlignment="1">
      <alignment horizontal="right" vertical="center"/>
    </xf>
    <xf numFmtId="0" fontId="30" fillId="0" borderId="10" xfId="0" applyFont="1" applyBorder="1"/>
    <xf numFmtId="3" fontId="18" fillId="0" borderId="10" xfId="0" applyNumberFormat="1" applyFont="1" applyFill="1" applyBorder="1" applyAlignment="1">
      <alignment horizontal="right" vertical="center"/>
    </xf>
    <xf numFmtId="0" fontId="43" fillId="0" borderId="19" xfId="0" applyFont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/>
    <xf numFmtId="3" fontId="8" fillId="0" borderId="0" xfId="0" applyNumberFormat="1" applyFont="1" applyAlignment="1">
      <alignment horizontal="right" vertical="center"/>
    </xf>
    <xf numFmtId="3" fontId="0" fillId="0" borderId="1" xfId="0" applyNumberFormat="1" applyFill="1" applyBorder="1" applyAlignment="1">
      <alignment wrapText="1"/>
    </xf>
    <xf numFmtId="0" fontId="7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3" fontId="77" fillId="7" borderId="1" xfId="0" applyNumberFormat="1" applyFont="1" applyFill="1" applyBorder="1"/>
    <xf numFmtId="3" fontId="0" fillId="0" borderId="13" xfId="0" applyNumberFormat="1" applyFill="1" applyBorder="1" applyAlignment="1">
      <alignment horizontal="right" vertical="center"/>
    </xf>
    <xf numFmtId="3" fontId="18" fillId="0" borderId="13" xfId="0" applyNumberFormat="1" applyFont="1" applyFill="1" applyBorder="1" applyAlignment="1">
      <alignment horizontal="right" vertical="center"/>
    </xf>
    <xf numFmtId="3" fontId="18" fillId="0" borderId="8" xfId="0" applyNumberFormat="1" applyFont="1" applyFill="1" applyBorder="1" applyAlignment="1">
      <alignment horizontal="right" vertical="center"/>
    </xf>
    <xf numFmtId="3" fontId="34" fillId="0" borderId="13" xfId="0" applyNumberFormat="1" applyFont="1" applyFill="1" applyBorder="1" applyAlignment="1">
      <alignment horizontal="right" vertical="center"/>
    </xf>
    <xf numFmtId="3" fontId="34" fillId="0" borderId="4" xfId="0" applyNumberFormat="1" applyFont="1" applyFill="1" applyBorder="1" applyAlignment="1">
      <alignment horizontal="right" vertical="center"/>
    </xf>
    <xf numFmtId="3" fontId="34" fillId="0" borderId="5" xfId="0" applyNumberFormat="1" applyFont="1" applyFill="1" applyBorder="1" applyAlignment="1">
      <alignment horizontal="right" vertical="center"/>
    </xf>
    <xf numFmtId="3" fontId="34" fillId="0" borderId="10" xfId="0" applyNumberFormat="1" applyFont="1" applyFill="1" applyBorder="1" applyAlignment="1">
      <alignment horizontal="right" vertical="center"/>
    </xf>
    <xf numFmtId="4" fontId="60" fillId="0" borderId="55" xfId="1" applyNumberFormat="1" applyFont="1" applyBorder="1" applyAlignment="1">
      <alignment horizontal="right"/>
    </xf>
    <xf numFmtId="0" fontId="79" fillId="0" borderId="0" xfId="0" applyFont="1"/>
    <xf numFmtId="0" fontId="80" fillId="0" borderId="0" xfId="2"/>
    <xf numFmtId="165" fontId="81" fillId="0" borderId="0" xfId="2" applyNumberFormat="1" applyFont="1" applyFill="1"/>
    <xf numFmtId="3" fontId="81" fillId="0" borderId="0" xfId="2" applyNumberFormat="1" applyFont="1"/>
    <xf numFmtId="3" fontId="81" fillId="0" borderId="0" xfId="2" applyNumberFormat="1" applyFont="1" applyFill="1"/>
    <xf numFmtId="0" fontId="60" fillId="0" borderId="52" xfId="1" applyFont="1" applyBorder="1" applyAlignment="1">
      <alignment horizontal="center"/>
    </xf>
    <xf numFmtId="0" fontId="41" fillId="0" borderId="38" xfId="1" applyBorder="1"/>
    <xf numFmtId="0" fontId="60" fillId="0" borderId="34" xfId="1" applyFont="1" applyBorder="1" applyAlignment="1">
      <alignment horizontal="center"/>
    </xf>
    <xf numFmtId="0" fontId="41" fillId="0" borderId="38" xfId="1" applyFont="1" applyBorder="1" applyAlignment="1">
      <alignment horizontal="left"/>
    </xf>
    <xf numFmtId="4" fontId="41" fillId="0" borderId="34" xfId="1" applyNumberFormat="1" applyFont="1" applyBorder="1" applyAlignment="1">
      <alignment horizontal="right"/>
    </xf>
    <xf numFmtId="0" fontId="41" fillId="0" borderId="38" xfId="1" applyFont="1" applyBorder="1"/>
    <xf numFmtId="0" fontId="63" fillId="0" borderId="38" xfId="1" applyFont="1" applyBorder="1"/>
    <xf numFmtId="0" fontId="60" fillId="0" borderId="38" xfId="1" applyFont="1" applyBorder="1"/>
    <xf numFmtId="0" fontId="41" fillId="0" borderId="36" xfId="1" applyFont="1" applyBorder="1"/>
    <xf numFmtId="4" fontId="41" fillId="0" borderId="20" xfId="1" applyNumberFormat="1" applyBorder="1"/>
    <xf numFmtId="0" fontId="60" fillId="0" borderId="44" xfId="1" applyFont="1" applyBorder="1"/>
    <xf numFmtId="0" fontId="41" fillId="0" borderId="57" xfId="1" applyBorder="1"/>
    <xf numFmtId="4" fontId="60" fillId="0" borderId="45" xfId="1" applyNumberFormat="1" applyFont="1" applyBorder="1"/>
    <xf numFmtId="0" fontId="25" fillId="0" borderId="27" xfId="0" applyFont="1" applyBorder="1" applyAlignment="1">
      <alignment horizontal="left"/>
    </xf>
    <xf numFmtId="0" fontId="0" fillId="0" borderId="6" xfId="0" applyBorder="1" applyAlignment="1">
      <alignment horizontal="center"/>
    </xf>
    <xf numFmtId="3" fontId="82" fillId="0" borderId="13" xfId="0" applyNumberFormat="1" applyFont="1" applyBorder="1" applyAlignment="1">
      <alignment horizontal="right" vertical="center"/>
    </xf>
    <xf numFmtId="0" fontId="25" fillId="0" borderId="61" xfId="0" applyFont="1" applyBorder="1"/>
    <xf numFmtId="3" fontId="28" fillId="0" borderId="6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19" xfId="0" applyFont="1" applyBorder="1"/>
    <xf numFmtId="0" fontId="42" fillId="0" borderId="10" xfId="0" applyFont="1" applyBorder="1" applyAlignment="1">
      <alignment horizontal="center"/>
    </xf>
    <xf numFmtId="3" fontId="16" fillId="0" borderId="7" xfId="0" applyNumberFormat="1" applyFont="1" applyBorder="1" applyAlignment="1">
      <alignment horizontal="right" vertical="center"/>
    </xf>
    <xf numFmtId="0" fontId="0" fillId="0" borderId="25" xfId="0" applyFont="1" applyBorder="1"/>
    <xf numFmtId="3" fontId="4" fillId="0" borderId="25" xfId="0" applyNumberFormat="1" applyFont="1" applyBorder="1" applyAlignment="1">
      <alignment horizontal="right" vertical="center"/>
    </xf>
    <xf numFmtId="3" fontId="8" fillId="0" borderId="64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/>
    </xf>
    <xf numFmtId="3" fontId="0" fillId="0" borderId="35" xfId="0" applyNumberFormat="1" applyBorder="1" applyAlignment="1">
      <alignment horizontal="right" vertical="center"/>
    </xf>
    <xf numFmtId="0" fontId="0" fillId="0" borderId="47" xfId="0" applyBorder="1"/>
    <xf numFmtId="0" fontId="25" fillId="0" borderId="5" xfId="0" applyFont="1" applyBorder="1" applyAlignment="1"/>
    <xf numFmtId="164" fontId="0" fillId="0" borderId="47" xfId="0" applyNumberFormat="1" applyBorder="1" applyAlignment="1"/>
    <xf numFmtId="3" fontId="8" fillId="0" borderId="4" xfId="0" applyNumberFormat="1" applyFont="1" applyBorder="1" applyAlignment="1">
      <alignment horizontal="right" vertical="center"/>
    </xf>
    <xf numFmtId="0" fontId="27" fillId="0" borderId="26" xfId="0" applyFont="1" applyBorder="1"/>
    <xf numFmtId="0" fontId="3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3" fontId="18" fillId="0" borderId="4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0" fontId="27" fillId="0" borderId="7" xfId="0" applyFont="1" applyBorder="1"/>
    <xf numFmtId="0" fontId="25" fillId="0" borderId="11" xfId="0" applyFont="1" applyBorder="1"/>
    <xf numFmtId="0" fontId="27" fillId="0" borderId="20" xfId="0" applyFont="1" applyBorder="1" applyAlignment="1">
      <alignment vertical="top" wrapText="1"/>
    </xf>
    <xf numFmtId="3" fontId="33" fillId="0" borderId="7" xfId="0" applyNumberFormat="1" applyFont="1" applyBorder="1" applyAlignment="1">
      <alignment horizontal="right" vertical="center"/>
    </xf>
    <xf numFmtId="0" fontId="0" fillId="0" borderId="7" xfId="0" applyBorder="1"/>
    <xf numFmtId="3" fontId="37" fillId="0" borderId="27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horizontal="right" vertical="center"/>
    </xf>
    <xf numFmtId="0" fontId="65" fillId="0" borderId="9" xfId="0" applyFont="1" applyBorder="1"/>
    <xf numFmtId="3" fontId="55" fillId="0" borderId="9" xfId="0" applyNumberFormat="1" applyFont="1" applyBorder="1" applyAlignment="1">
      <alignment horizontal="right" vertical="center"/>
    </xf>
    <xf numFmtId="3" fontId="55" fillId="0" borderId="27" xfId="0" applyNumberFormat="1" applyFont="1" applyBorder="1" applyAlignment="1">
      <alignment horizontal="right" vertical="center"/>
    </xf>
    <xf numFmtId="0" fontId="55" fillId="0" borderId="29" xfId="0" applyFont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42" fillId="0" borderId="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0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5" fillId="0" borderId="7" xfId="0" applyFont="1" applyBorder="1"/>
    <xf numFmtId="0" fontId="35" fillId="0" borderId="13" xfId="0" applyFont="1" applyBorder="1" applyAlignment="1">
      <alignment horizontal="left"/>
    </xf>
    <xf numFmtId="0" fontId="32" fillId="0" borderId="59" xfId="0" applyFont="1" applyBorder="1"/>
    <xf numFmtId="0" fontId="0" fillId="0" borderId="3" xfId="0" applyBorder="1" applyAlignment="1">
      <alignment horizontal="center"/>
    </xf>
    <xf numFmtId="0" fontId="0" fillId="0" borderId="28" xfId="0" applyBorder="1"/>
    <xf numFmtId="0" fontId="51" fillId="0" borderId="13" xfId="0" applyFont="1" applyBorder="1" applyAlignment="1">
      <alignment horizontal="left"/>
    </xf>
    <xf numFmtId="0" fontId="30" fillId="0" borderId="4" xfId="0" applyFont="1" applyFill="1" applyBorder="1" applyAlignment="1">
      <alignment horizontal="left"/>
    </xf>
    <xf numFmtId="0" fontId="50" fillId="0" borderId="9" xfId="0" applyFont="1" applyBorder="1" applyAlignment="1">
      <alignment horizontal="center"/>
    </xf>
    <xf numFmtId="0" fontId="30" fillId="0" borderId="13" xfId="0" applyFont="1" applyFill="1" applyBorder="1" applyAlignment="1">
      <alignment horizontal="left"/>
    </xf>
    <xf numFmtId="0" fontId="30" fillId="0" borderId="59" xfId="0" applyFont="1" applyBorder="1" applyAlignment="1">
      <alignment horizontal="left"/>
    </xf>
    <xf numFmtId="0" fontId="29" fillId="0" borderId="60" xfId="0" applyFont="1" applyBorder="1" applyAlignment="1">
      <alignment horizontal="left"/>
    </xf>
    <xf numFmtId="0" fontId="51" fillId="0" borderId="65" xfId="0" applyFont="1" applyBorder="1" applyAlignment="1">
      <alignment horizontal="left"/>
    </xf>
    <xf numFmtId="0" fontId="30" fillId="0" borderId="65" xfId="0" applyFont="1" applyBorder="1" applyAlignment="1">
      <alignment horizontal="left"/>
    </xf>
    <xf numFmtId="0" fontId="32" fillId="0" borderId="12" xfId="0" applyFont="1" applyBorder="1"/>
    <xf numFmtId="0" fontId="30" fillId="0" borderId="7" xfId="0" applyFont="1" applyBorder="1" applyAlignment="1">
      <alignment horizontal="left"/>
    </xf>
    <xf numFmtId="4" fontId="60" fillId="0" borderId="50" xfId="1" applyNumberFormat="1" applyFont="1" applyBorder="1"/>
    <xf numFmtId="3" fontId="0" fillId="0" borderId="26" xfId="0" applyNumberFormat="1" applyFill="1" applyBorder="1" applyAlignment="1">
      <alignment horizontal="right" vertical="center"/>
    </xf>
    <xf numFmtId="0" fontId="0" fillId="0" borderId="33" xfId="0" applyFill="1" applyBorder="1"/>
    <xf numFmtId="3" fontId="0" fillId="0" borderId="8" xfId="0" applyNumberFormat="1" applyFill="1" applyBorder="1" applyAlignment="1">
      <alignment horizontal="right" vertical="center"/>
    </xf>
    <xf numFmtId="3" fontId="0" fillId="0" borderId="15" xfId="0" applyNumberFormat="1" applyFill="1" applyBorder="1" applyAlignment="1">
      <alignment horizontal="right" vertical="center"/>
    </xf>
    <xf numFmtId="3" fontId="0" fillId="0" borderId="20" xfId="0" applyNumberFormat="1" applyFill="1" applyBorder="1" applyAlignment="1">
      <alignment horizontal="right" vertical="center"/>
    </xf>
    <xf numFmtId="0" fontId="27" fillId="0" borderId="49" xfId="0" applyFont="1" applyBorder="1"/>
    <xf numFmtId="0" fontId="27" fillId="0" borderId="50" xfId="0" applyFont="1" applyBorder="1" applyAlignment="1">
      <alignment vertical="top" wrapText="1"/>
    </xf>
    <xf numFmtId="0" fontId="9" fillId="0" borderId="1" xfId="0" applyFont="1" applyFill="1" applyBorder="1"/>
    <xf numFmtId="3" fontId="0" fillId="0" borderId="14" xfId="0" applyNumberFormat="1" applyFill="1" applyBorder="1" applyAlignment="1">
      <alignment horizontal="right" vertical="center"/>
    </xf>
    <xf numFmtId="3" fontId="37" fillId="0" borderId="8" xfId="0" applyNumberFormat="1" applyFont="1" applyFill="1" applyBorder="1" applyAlignment="1">
      <alignment horizontal="right" vertical="center"/>
    </xf>
    <xf numFmtId="3" fontId="0" fillId="0" borderId="18" xfId="0" applyNumberFormat="1" applyFill="1" applyBorder="1" applyAlignment="1">
      <alignment horizontal="right" vertical="center"/>
    </xf>
    <xf numFmtId="0" fontId="27" fillId="0" borderId="66" xfId="0" applyFont="1" applyBorder="1"/>
    <xf numFmtId="3" fontId="4" fillId="0" borderId="20" xfId="0" applyNumberFormat="1" applyFont="1" applyFill="1" applyBorder="1" applyAlignment="1">
      <alignment horizontal="right" vertical="center"/>
    </xf>
    <xf numFmtId="3" fontId="0" fillId="0" borderId="10" xfId="0" applyNumberForma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0" fillId="0" borderId="19" xfId="0" applyNumberFormat="1" applyFill="1" applyBorder="1" applyAlignment="1">
      <alignment horizontal="right" vertical="center"/>
    </xf>
    <xf numFmtId="3" fontId="0" fillId="0" borderId="23" xfId="0" applyNumberFormat="1" applyFill="1" applyBorder="1" applyAlignment="1">
      <alignment horizontal="right" vertical="center"/>
    </xf>
    <xf numFmtId="3" fontId="37" fillId="0" borderId="4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 vertical="center"/>
    </xf>
    <xf numFmtId="3" fontId="0" fillId="0" borderId="35" xfId="0" applyNumberFormat="1" applyFill="1" applyBorder="1" applyAlignment="1">
      <alignment horizontal="right" vertical="center"/>
    </xf>
    <xf numFmtId="3" fontId="83" fillId="8" borderId="1" xfId="0" applyNumberFormat="1" applyFont="1" applyFill="1" applyBorder="1"/>
    <xf numFmtId="3" fontId="16" fillId="0" borderId="8" xfId="0" applyNumberFormat="1" applyFont="1" applyFill="1" applyBorder="1" applyAlignment="1">
      <alignment horizontal="right" vertical="center"/>
    </xf>
    <xf numFmtId="0" fontId="27" fillId="0" borderId="25" xfId="0" applyFont="1" applyBorder="1" applyAlignment="1">
      <alignment wrapText="1"/>
    </xf>
    <xf numFmtId="0" fontId="8" fillId="0" borderId="62" xfId="1" applyFont="1" applyBorder="1" applyAlignment="1">
      <alignment horizontal="center" vertical="center"/>
    </xf>
    <xf numFmtId="0" fontId="58" fillId="0" borderId="39" xfId="0" applyFont="1" applyBorder="1" applyAlignment="1">
      <alignment wrapText="1"/>
    </xf>
    <xf numFmtId="4" fontId="60" fillId="0" borderId="40" xfId="0" applyNumberFormat="1" applyFont="1" applyBorder="1"/>
    <xf numFmtId="4" fontId="41" fillId="15" borderId="1" xfId="0" applyNumberFormat="1" applyFont="1" applyFill="1" applyBorder="1"/>
    <xf numFmtId="4" fontId="73" fillId="15" borderId="43" xfId="0" applyNumberFormat="1" applyFont="1" applyFill="1" applyBorder="1"/>
    <xf numFmtId="4" fontId="41" fillId="15" borderId="51" xfId="0" applyNumberFormat="1" applyFont="1" applyFill="1" applyBorder="1"/>
    <xf numFmtId="4" fontId="73" fillId="15" borderId="54" xfId="0" applyNumberFormat="1" applyFont="1" applyFill="1" applyBorder="1"/>
    <xf numFmtId="4" fontId="41" fillId="0" borderId="1" xfId="1" applyNumberFormat="1" applyBorder="1"/>
    <xf numFmtId="4" fontId="8" fillId="0" borderId="1" xfId="1" applyNumberFormat="1" applyFont="1" applyBorder="1"/>
    <xf numFmtId="0" fontId="60" fillId="0" borderId="1" xfId="1" applyFont="1" applyBorder="1" applyAlignment="1">
      <alignment horizontal="center"/>
    </xf>
    <xf numFmtId="4" fontId="60" fillId="0" borderId="1" xfId="1" applyNumberFormat="1" applyFont="1" applyBorder="1" applyAlignment="1">
      <alignment horizontal="center"/>
    </xf>
    <xf numFmtId="0" fontId="10" fillId="0" borderId="39" xfId="1" applyFont="1" applyBorder="1"/>
    <xf numFmtId="4" fontId="8" fillId="0" borderId="40" xfId="1" applyNumberFormat="1" applyFont="1" applyBorder="1"/>
    <xf numFmtId="2" fontId="41" fillId="0" borderId="0" xfId="1" applyNumberFormat="1" applyFill="1" applyBorder="1"/>
    <xf numFmtId="0" fontId="78" fillId="0" borderId="1" xfId="0" applyFont="1" applyBorder="1"/>
    <xf numFmtId="3" fontId="56" fillId="0" borderId="0" xfId="0" applyNumberFormat="1" applyFont="1" applyAlignment="1">
      <alignment horizontal="right" vertical="center"/>
    </xf>
    <xf numFmtId="0" fontId="56" fillId="0" borderId="0" xfId="0" applyFont="1" applyAlignment="1">
      <alignment wrapText="1"/>
    </xf>
    <xf numFmtId="3" fontId="71" fillId="12" borderId="1" xfId="0" applyNumberFormat="1" applyFont="1" applyFill="1" applyBorder="1" applyAlignment="1">
      <alignment horizontal="right"/>
    </xf>
    <xf numFmtId="3" fontId="71" fillId="8" borderId="1" xfId="0" applyNumberFormat="1" applyFont="1" applyFill="1" applyBorder="1" applyAlignment="1">
      <alignment horizontal="right"/>
    </xf>
    <xf numFmtId="2" fontId="85" fillId="0" borderId="0" xfId="1" applyNumberFormat="1" applyFont="1" applyFill="1" applyBorder="1"/>
    <xf numFmtId="3" fontId="83" fillId="0" borderId="9" xfId="0" applyNumberFormat="1" applyFont="1" applyFill="1" applyBorder="1" applyAlignment="1">
      <alignment horizontal="right" vertical="center"/>
    </xf>
    <xf numFmtId="4" fontId="41" fillId="0" borderId="1" xfId="0" applyNumberFormat="1" applyFont="1" applyFill="1" applyBorder="1"/>
    <xf numFmtId="0" fontId="0" fillId="0" borderId="0" xfId="0"/>
    <xf numFmtId="0" fontId="8" fillId="0" borderId="1" xfId="0" applyFont="1" applyBorder="1"/>
    <xf numFmtId="3" fontId="47" fillId="0" borderId="1" xfId="0" applyNumberFormat="1" applyFont="1" applyFill="1" applyBorder="1"/>
    <xf numFmtId="3" fontId="0" fillId="11" borderId="1" xfId="0" applyNumberFormat="1" applyFill="1" applyBorder="1"/>
    <xf numFmtId="0" fontId="0" fillId="0" borderId="0" xfId="0" applyFill="1"/>
    <xf numFmtId="0" fontId="0" fillId="0" borderId="1" xfId="0" applyBorder="1"/>
    <xf numFmtId="3" fontId="48" fillId="0" borderId="1" xfId="0" applyNumberFormat="1" applyFont="1" applyFill="1" applyBorder="1"/>
    <xf numFmtId="4" fontId="60" fillId="0" borderId="20" xfId="1" applyNumberFormat="1" applyFont="1" applyBorder="1" applyAlignment="1">
      <alignment horizontal="right"/>
    </xf>
    <xf numFmtId="4" fontId="60" fillId="0" borderId="26" xfId="1" applyNumberFormat="1" applyFont="1" applyBorder="1"/>
    <xf numFmtId="4" fontId="60" fillId="0" borderId="41" xfId="0" applyNumberFormat="1" applyFont="1" applyBorder="1"/>
    <xf numFmtId="4" fontId="60" fillId="0" borderId="48" xfId="0" applyNumberFormat="1" applyFont="1" applyBorder="1"/>
    <xf numFmtId="3" fontId="16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Border="1" applyAlignment="1">
      <alignment horizontal="right" vertical="center"/>
    </xf>
    <xf numFmtId="4" fontId="73" fillId="0" borderId="43" xfId="0" applyNumberFormat="1" applyFont="1" applyFill="1" applyBorder="1"/>
    <xf numFmtId="0" fontId="0" fillId="0" borderId="0" xfId="0" applyBorder="1" applyAlignment="1">
      <alignment horizontal="center"/>
    </xf>
    <xf numFmtId="0" fontId="55" fillId="0" borderId="12" xfId="0" applyFont="1" applyBorder="1" applyAlignment="1">
      <alignment horizontal="center"/>
    </xf>
    <xf numFmtId="3" fontId="71" fillId="0" borderId="1" xfId="0" applyNumberFormat="1" applyFont="1" applyFill="1" applyBorder="1" applyAlignment="1">
      <alignment horizontal="right"/>
    </xf>
    <xf numFmtId="3" fontId="13" fillId="5" borderId="1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right" vertical="center"/>
    </xf>
    <xf numFmtId="3" fontId="83" fillId="0" borderId="10" xfId="0" applyNumberFormat="1" applyFont="1" applyFill="1" applyBorder="1" applyAlignment="1">
      <alignment horizontal="right" vertical="center"/>
    </xf>
    <xf numFmtId="3" fontId="0" fillId="0" borderId="9" xfId="0" applyNumberFormat="1" applyBorder="1"/>
    <xf numFmtId="164" fontId="0" fillId="0" borderId="3" xfId="0" applyNumberFormat="1" applyFont="1" applyBorder="1" applyAlignment="1">
      <alignment horizontal="right"/>
    </xf>
    <xf numFmtId="164" fontId="0" fillId="0" borderId="5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164" fontId="0" fillId="0" borderId="27" xfId="0" applyNumberFormat="1" applyFont="1" applyBorder="1" applyAlignment="1">
      <alignment horizontal="right"/>
    </xf>
    <xf numFmtId="164" fontId="0" fillId="0" borderId="33" xfId="0" applyNumberFormat="1" applyFont="1" applyBorder="1" applyAlignment="1">
      <alignment horizontal="right"/>
    </xf>
    <xf numFmtId="164" fontId="0" fillId="0" borderId="19" xfId="0" applyNumberFormat="1" applyFont="1" applyBorder="1" applyAlignment="1">
      <alignment horizontal="right"/>
    </xf>
    <xf numFmtId="3" fontId="39" fillId="0" borderId="4" xfId="0" applyNumberFormat="1" applyFont="1" applyFill="1" applyBorder="1" applyAlignment="1">
      <alignment horizontal="right" vertical="center"/>
    </xf>
    <xf numFmtId="4" fontId="60" fillId="0" borderId="40" xfId="0" applyNumberFormat="1" applyFont="1" applyFill="1" applyBorder="1"/>
    <xf numFmtId="0" fontId="8" fillId="0" borderId="62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/>
    </xf>
    <xf numFmtId="4" fontId="41" fillId="0" borderId="43" xfId="1" applyNumberFormat="1" applyFill="1" applyBorder="1"/>
    <xf numFmtId="4" fontId="8" fillId="0" borderId="1" xfId="1" applyNumberFormat="1" applyFont="1" applyFill="1" applyBorder="1"/>
    <xf numFmtId="4" fontId="8" fillId="0" borderId="43" xfId="1" applyNumberFormat="1" applyFont="1" applyFill="1" applyBorder="1"/>
    <xf numFmtId="0" fontId="60" fillId="0" borderId="1" xfId="1" applyFont="1" applyFill="1" applyBorder="1" applyAlignment="1">
      <alignment horizontal="center"/>
    </xf>
    <xf numFmtId="4" fontId="8" fillId="0" borderId="51" xfId="1" applyNumberFormat="1" applyFont="1" applyFill="1" applyBorder="1"/>
    <xf numFmtId="4" fontId="8" fillId="0" borderId="40" xfId="1" applyNumberFormat="1" applyFont="1" applyFill="1" applyBorder="1"/>
    <xf numFmtId="0" fontId="0" fillId="0" borderId="9" xfId="0" applyFill="1" applyBorder="1" applyAlignment="1">
      <alignment horizontal="center"/>
    </xf>
    <xf numFmtId="0" fontId="27" fillId="0" borderId="60" xfId="0" applyFont="1" applyFill="1" applyBorder="1"/>
    <xf numFmtId="3" fontId="0" fillId="0" borderId="64" xfId="0" applyNumberFormat="1" applyFill="1" applyBorder="1" applyAlignment="1">
      <alignment horizontal="right" vertical="center"/>
    </xf>
    <xf numFmtId="3" fontId="0" fillId="0" borderId="9" xfId="0" applyNumberFormat="1" applyFill="1" applyBorder="1" applyAlignment="1">
      <alignment horizontal="right" vertical="center"/>
    </xf>
    <xf numFmtId="3" fontId="0" fillId="0" borderId="29" xfId="0" applyNumberFormat="1" applyFont="1" applyBorder="1" applyAlignment="1">
      <alignment horizontal="right" vertical="center"/>
    </xf>
    <xf numFmtId="3" fontId="0" fillId="0" borderId="33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0" fillId="0" borderId="10" xfId="0" applyFont="1" applyFill="1" applyBorder="1" applyAlignment="1">
      <alignment horizontal="center"/>
    </xf>
    <xf numFmtId="0" fontId="27" fillId="0" borderId="10" xfId="0" applyFont="1" applyFill="1" applyBorder="1"/>
    <xf numFmtId="3" fontId="39" fillId="0" borderId="13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3" fontId="83" fillId="0" borderId="1" xfId="0" applyNumberFormat="1" applyFont="1" applyFill="1" applyBorder="1"/>
    <xf numFmtId="4" fontId="63" fillId="0" borderId="1" xfId="1" applyNumberFormat="1" applyFont="1" applyFill="1" applyBorder="1" applyAlignment="1">
      <alignment horizontal="right"/>
    </xf>
    <xf numFmtId="0" fontId="41" fillId="0" borderId="42" xfId="1" applyBorder="1"/>
    <xf numFmtId="0" fontId="41" fillId="0" borderId="67" xfId="1" applyFont="1" applyBorder="1"/>
    <xf numFmtId="0" fontId="41" fillId="0" borderId="67" xfId="1" applyFont="1" applyBorder="1" applyAlignment="1">
      <alignment horizontal="right"/>
    </xf>
    <xf numFmtId="0" fontId="60" fillId="0" borderId="67" xfId="1" applyFont="1" applyBorder="1" applyAlignment="1">
      <alignment horizontal="center"/>
    </xf>
    <xf numFmtId="0" fontId="60" fillId="0" borderId="32" xfId="1" applyFont="1" applyBorder="1" applyAlignment="1">
      <alignment horizontal="center"/>
    </xf>
    <xf numFmtId="3" fontId="0" fillId="0" borderId="34" xfId="0" applyNumberFormat="1" applyFont="1" applyFill="1" applyBorder="1"/>
    <xf numFmtId="0" fontId="8" fillId="0" borderId="44" xfId="1" applyFont="1" applyBorder="1"/>
    <xf numFmtId="0" fontId="8" fillId="0" borderId="57" xfId="1" applyFont="1" applyBorder="1"/>
    <xf numFmtId="0" fontId="8" fillId="0" borderId="57" xfId="1" applyFont="1" applyBorder="1" applyAlignment="1">
      <alignment horizontal="right"/>
    </xf>
    <xf numFmtId="4" fontId="8" fillId="0" borderId="57" xfId="1" applyNumberFormat="1" applyFont="1" applyBorder="1"/>
    <xf numFmtId="4" fontId="8" fillId="0" borderId="50" xfId="1" applyNumberFormat="1" applyFont="1" applyBorder="1"/>
    <xf numFmtId="4" fontId="8" fillId="0" borderId="45" xfId="1" applyNumberFormat="1" applyFont="1" applyBorder="1"/>
    <xf numFmtId="4" fontId="8" fillId="0" borderId="35" xfId="1" applyNumberFormat="1" applyFont="1" applyBorder="1"/>
    <xf numFmtId="3" fontId="0" fillId="0" borderId="22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3" fontId="21" fillId="0" borderId="9" xfId="0" applyNumberFormat="1" applyFont="1" applyBorder="1" applyAlignment="1">
      <alignment horizontal="right" vertical="center"/>
    </xf>
    <xf numFmtId="3" fontId="0" fillId="0" borderId="17" xfId="0" applyNumberFormat="1" applyFill="1" applyBorder="1" applyAlignment="1">
      <alignment horizontal="right" vertical="center"/>
    </xf>
    <xf numFmtId="0" fontId="0" fillId="0" borderId="0" xfId="0"/>
    <xf numFmtId="0" fontId="5" fillId="0" borderId="0" xfId="0" applyNumberFormat="1" applyFont="1"/>
    <xf numFmtId="0" fontId="7" fillId="4" borderId="0" xfId="0" applyFont="1" applyFill="1"/>
    <xf numFmtId="0" fontId="53" fillId="4" borderId="0" xfId="0" applyFont="1" applyFill="1"/>
    <xf numFmtId="0" fontId="8" fillId="0" borderId="1" xfId="0" applyNumberFormat="1" applyFont="1" applyBorder="1"/>
    <xf numFmtId="0" fontId="53" fillId="0" borderId="1" xfId="0" applyFont="1" applyBorder="1"/>
    <xf numFmtId="0" fontId="4" fillId="0" borderId="1" xfId="0" applyNumberFormat="1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54" fillId="0" borderId="1" xfId="0" applyFont="1" applyFill="1" applyBorder="1"/>
    <xf numFmtId="0" fontId="8" fillId="0" borderId="1" xfId="0" applyNumberFormat="1" applyFont="1" applyBorder="1" applyAlignment="1">
      <alignment horizontal="left"/>
    </xf>
    <xf numFmtId="0" fontId="53" fillId="0" borderId="1" xfId="0" applyFont="1" applyFill="1" applyBorder="1" applyAlignment="1">
      <alignment horizontal="left"/>
    </xf>
    <xf numFmtId="0" fontId="53" fillId="6" borderId="1" xfId="0" applyFont="1" applyFill="1" applyBorder="1"/>
    <xf numFmtId="16" fontId="0" fillId="0" borderId="1" xfId="0" applyNumberFormat="1" applyFont="1" applyBorder="1" applyAlignment="1">
      <alignment horizontal="left"/>
    </xf>
    <xf numFmtId="0" fontId="5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16" fontId="4" fillId="0" borderId="1" xfId="0" applyNumberFormat="1" applyFont="1" applyFill="1" applyBorder="1" applyAlignment="1">
      <alignment horizontal="left"/>
    </xf>
    <xf numFmtId="16" fontId="4" fillId="0" borderId="1" xfId="0" applyNumberFormat="1" applyFont="1" applyBorder="1" applyAlignment="1">
      <alignment horizontal="left"/>
    </xf>
    <xf numFmtId="0" fontId="53" fillId="0" borderId="1" xfId="0" applyFont="1" applyBorder="1" applyAlignment="1">
      <alignment horizontal="left"/>
    </xf>
    <xf numFmtId="0" fontId="54" fillId="0" borderId="1" xfId="0" applyFont="1" applyFill="1" applyBorder="1" applyAlignment="1">
      <alignment wrapText="1"/>
    </xf>
    <xf numFmtId="16" fontId="4" fillId="0" borderId="1" xfId="0" applyNumberFormat="1" applyFont="1" applyFill="1" applyBorder="1" applyAlignment="1">
      <alignment horizontal="left" wrapText="1"/>
    </xf>
    <xf numFmtId="0" fontId="54" fillId="0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horizontal="left"/>
    </xf>
    <xf numFmtId="16" fontId="0" fillId="0" borderId="1" xfId="0" applyNumberFormat="1" applyFont="1" applyFill="1" applyBorder="1" applyAlignment="1">
      <alignment horizontal="left"/>
    </xf>
    <xf numFmtId="0" fontId="57" fillId="0" borderId="1" xfId="0" applyFont="1" applyFill="1" applyBorder="1"/>
    <xf numFmtId="3" fontId="76" fillId="0" borderId="0" xfId="0" applyNumberFormat="1" applyFont="1"/>
    <xf numFmtId="0" fontId="0" fillId="0" borderId="43" xfId="0" applyBorder="1"/>
    <xf numFmtId="4" fontId="86" fillId="0" borderId="40" xfId="0" applyNumberFormat="1" applyFont="1" applyBorder="1"/>
    <xf numFmtId="4" fontId="41" fillId="0" borderId="43" xfId="0" applyNumberFormat="1" applyFont="1" applyFill="1" applyBorder="1"/>
    <xf numFmtId="3" fontId="0" fillId="0" borderId="62" xfId="0" applyNumberFormat="1" applyFont="1" applyFill="1" applyBorder="1" applyAlignment="1">
      <alignment horizontal="right"/>
    </xf>
    <xf numFmtId="0" fontId="84" fillId="0" borderId="38" xfId="0" applyFont="1" applyBorder="1"/>
    <xf numFmtId="0" fontId="72" fillId="0" borderId="38" xfId="0" applyFont="1" applyBorder="1"/>
    <xf numFmtId="4" fontId="41" fillId="0" borderId="34" xfId="1" applyNumberFormat="1" applyBorder="1"/>
    <xf numFmtId="0" fontId="72" fillId="0" borderId="44" xfId="0" applyFont="1" applyBorder="1"/>
    <xf numFmtId="4" fontId="41" fillId="0" borderId="45" xfId="1" applyNumberFormat="1" applyBorder="1"/>
    <xf numFmtId="4" fontId="41" fillId="0" borderId="35" xfId="1" applyNumberFormat="1" applyBorder="1"/>
    <xf numFmtId="0" fontId="84" fillId="0" borderId="36" xfId="0" applyFont="1" applyBorder="1"/>
    <xf numFmtId="0" fontId="0" fillId="0" borderId="62" xfId="0" applyBorder="1"/>
    <xf numFmtId="0" fontId="0" fillId="0" borderId="62" xfId="0" applyFill="1" applyBorder="1"/>
    <xf numFmtId="0" fontId="0" fillId="0" borderId="52" xfId="0" applyBorder="1"/>
    <xf numFmtId="0" fontId="74" fillId="0" borderId="11" xfId="0" applyFont="1" applyBorder="1"/>
    <xf numFmtId="0" fontId="0" fillId="0" borderId="12" xfId="0" applyFill="1" applyBorder="1"/>
    <xf numFmtId="0" fontId="0" fillId="0" borderId="13" xfId="0" applyBorder="1"/>
    <xf numFmtId="3" fontId="0" fillId="0" borderId="25" xfId="0" applyNumberFormat="1" applyFill="1" applyBorder="1" applyAlignment="1">
      <alignment horizontal="right" vertical="center"/>
    </xf>
    <xf numFmtId="4" fontId="41" fillId="0" borderId="55" xfId="1" applyNumberFormat="1" applyFill="1" applyBorder="1" applyAlignment="1">
      <alignment horizontal="right"/>
    </xf>
    <xf numFmtId="4" fontId="41" fillId="0" borderId="20" xfId="1" applyNumberFormat="1" applyFill="1" applyBorder="1" applyAlignment="1">
      <alignment horizontal="right"/>
    </xf>
    <xf numFmtId="4" fontId="41" fillId="0" borderId="55" xfId="1" applyNumberFormat="1" applyFill="1" applyBorder="1"/>
    <xf numFmtId="4" fontId="41" fillId="0" borderId="1" xfId="1" applyNumberFormat="1" applyFill="1" applyBorder="1"/>
    <xf numFmtId="4" fontId="41" fillId="0" borderId="20" xfId="1" applyNumberFormat="1" applyFill="1" applyBorder="1"/>
    <xf numFmtId="0" fontId="43" fillId="0" borderId="30" xfId="0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 vertical="center"/>
    </xf>
    <xf numFmtId="3" fontId="0" fillId="16" borderId="1" xfId="0" applyNumberFormat="1" applyFill="1" applyBorder="1"/>
    <xf numFmtId="0" fontId="0" fillId="16" borderId="0" xfId="0" applyFill="1"/>
    <xf numFmtId="3" fontId="0" fillId="7" borderId="1" xfId="0" applyNumberFormat="1" applyFont="1" applyFill="1" applyBorder="1"/>
    <xf numFmtId="3" fontId="8" fillId="9" borderId="1" xfId="0" applyNumberFormat="1" applyFont="1" applyFill="1" applyBorder="1"/>
    <xf numFmtId="0" fontId="0" fillId="7" borderId="1" xfId="0" applyFont="1" applyFill="1" applyBorder="1"/>
    <xf numFmtId="0" fontId="8" fillId="0" borderId="6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41" fillId="17" borderId="55" xfId="1" applyNumberFormat="1" applyFill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65" fillId="0" borderId="10" xfId="0" applyFont="1" applyBorder="1"/>
    <xf numFmtId="0" fontId="11" fillId="0" borderId="1" xfId="0" applyFont="1" applyBorder="1" applyAlignment="1">
      <alignment wrapText="1"/>
    </xf>
    <xf numFmtId="3" fontId="0" fillId="17" borderId="1" xfId="0" applyNumberFormat="1" applyFont="1" applyFill="1" applyBorder="1"/>
    <xf numFmtId="3" fontId="0" fillId="17" borderId="5" xfId="0" applyNumberFormat="1" applyFill="1" applyBorder="1" applyAlignment="1">
      <alignment horizontal="right" vertical="center"/>
    </xf>
    <xf numFmtId="3" fontId="0" fillId="0" borderId="34" xfId="0" applyNumberForma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/>
    </xf>
    <xf numFmtId="3" fontId="0" fillId="0" borderId="7" xfId="0" applyNumberFormat="1" applyFill="1" applyBorder="1" applyAlignment="1">
      <alignment horizontal="right" vertical="center"/>
    </xf>
    <xf numFmtId="0" fontId="27" fillId="0" borderId="7" xfId="0" applyFont="1" applyBorder="1" applyAlignment="1">
      <alignment vertical="top" wrapText="1"/>
    </xf>
    <xf numFmtId="0" fontId="0" fillId="0" borderId="17" xfId="0" applyFill="1" applyBorder="1" applyAlignment="1">
      <alignment horizontal="center"/>
    </xf>
    <xf numFmtId="0" fontId="43" fillId="0" borderId="46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3" fontId="16" fillId="17" borderId="13" xfId="0" applyNumberFormat="1" applyFont="1" applyFill="1" applyBorder="1" applyAlignment="1">
      <alignment horizontal="right" vertical="center"/>
    </xf>
    <xf numFmtId="0" fontId="0" fillId="0" borderId="14" xfId="0" applyBorder="1"/>
    <xf numFmtId="3" fontId="4" fillId="0" borderId="14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/>
    </xf>
    <xf numFmtId="0" fontId="58" fillId="0" borderId="42" xfId="0" applyFont="1" applyBorder="1"/>
    <xf numFmtId="0" fontId="41" fillId="0" borderId="67" xfId="0" applyFont="1" applyFill="1" applyBorder="1" applyAlignment="1">
      <alignment horizontal="center" wrapText="1"/>
    </xf>
    <xf numFmtId="0" fontId="41" fillId="0" borderId="68" xfId="0" applyFont="1" applyFill="1" applyBorder="1" applyAlignment="1">
      <alignment horizontal="center" wrapText="1"/>
    </xf>
    <xf numFmtId="0" fontId="41" fillId="0" borderId="32" xfId="0" applyFont="1" applyFill="1" applyBorder="1" applyAlignment="1">
      <alignment horizontal="center" wrapText="1"/>
    </xf>
    <xf numFmtId="0" fontId="0" fillId="0" borderId="38" xfId="0" applyBorder="1" applyAlignment="1">
      <alignment wrapText="1"/>
    </xf>
    <xf numFmtId="4" fontId="73" fillId="0" borderId="34" xfId="0" applyNumberFormat="1" applyFont="1" applyFill="1" applyBorder="1"/>
    <xf numFmtId="4" fontId="73" fillId="0" borderId="34" xfId="0" applyNumberFormat="1" applyFont="1" applyBorder="1"/>
    <xf numFmtId="0" fontId="0" fillId="15" borderId="38" xfId="0" applyFill="1" applyBorder="1" applyAlignment="1">
      <alignment wrapText="1"/>
    </xf>
    <xf numFmtId="4" fontId="73" fillId="15" borderId="34" xfId="0" applyNumberFormat="1" applyFont="1" applyFill="1" applyBorder="1"/>
    <xf numFmtId="4" fontId="41" fillId="0" borderId="34" xfId="0" applyNumberFormat="1" applyFont="1" applyFill="1" applyBorder="1"/>
    <xf numFmtId="0" fontId="0" fillId="0" borderId="38" xfId="0" applyFill="1" applyBorder="1" applyAlignment="1">
      <alignment wrapText="1"/>
    </xf>
    <xf numFmtId="0" fontId="0" fillId="15" borderId="69" xfId="0" applyFill="1" applyBorder="1" applyAlignment="1">
      <alignment wrapText="1"/>
    </xf>
    <xf numFmtId="4" fontId="73" fillId="15" borderId="70" xfId="0" applyNumberFormat="1" applyFont="1" applyFill="1" applyBorder="1"/>
    <xf numFmtId="0" fontId="7" fillId="0" borderId="36" xfId="1" applyFont="1" applyBorder="1"/>
    <xf numFmtId="0" fontId="8" fillId="0" borderId="52" xfId="1" applyFont="1" applyBorder="1" applyAlignment="1">
      <alignment horizontal="center" vertical="center"/>
    </xf>
    <xf numFmtId="0" fontId="8" fillId="0" borderId="38" xfId="1" applyFont="1" applyBorder="1"/>
    <xf numFmtId="0" fontId="0" fillId="0" borderId="34" xfId="1" applyFont="1" applyBorder="1" applyAlignment="1">
      <alignment horizontal="center"/>
    </xf>
    <xf numFmtId="4" fontId="8" fillId="0" borderId="34" xfId="1" applyNumberFormat="1" applyFont="1" applyBorder="1"/>
    <xf numFmtId="4" fontId="60" fillId="0" borderId="34" xfId="1" applyNumberFormat="1" applyFont="1" applyBorder="1" applyAlignment="1">
      <alignment horizontal="center"/>
    </xf>
    <xf numFmtId="0" fontId="0" fillId="0" borderId="34" xfId="0" applyBorder="1"/>
    <xf numFmtId="0" fontId="8" fillId="0" borderId="69" xfId="1" applyFont="1" applyBorder="1"/>
    <xf numFmtId="4" fontId="8" fillId="0" borderId="70" xfId="1" applyNumberFormat="1" applyFont="1" applyBorder="1"/>
    <xf numFmtId="4" fontId="8" fillId="0" borderId="48" xfId="1" applyNumberFormat="1" applyFont="1" applyBorder="1"/>
    <xf numFmtId="0" fontId="0" fillId="0" borderId="6" xfId="0" applyBorder="1"/>
    <xf numFmtId="0" fontId="0" fillId="0" borderId="28" xfId="0" applyFill="1" applyBorder="1"/>
    <xf numFmtId="3" fontId="0" fillId="16" borderId="1" xfId="0" applyNumberFormat="1" applyFont="1" applyFill="1" applyBorder="1"/>
    <xf numFmtId="3" fontId="0" fillId="16" borderId="0" xfId="0" applyNumberFormat="1" applyFill="1"/>
    <xf numFmtId="0" fontId="27" fillId="0" borderId="13" xfId="0" applyFont="1" applyFill="1" applyBorder="1"/>
    <xf numFmtId="0" fontId="0" fillId="0" borderId="5" xfId="0" applyFont="1" applyFill="1" applyBorder="1" applyAlignment="1">
      <alignment horizontal="center"/>
    </xf>
    <xf numFmtId="0" fontId="27" fillId="0" borderId="4" xfId="0" applyFont="1" applyFill="1" applyBorder="1"/>
    <xf numFmtId="0" fontId="0" fillId="0" borderId="9" xfId="0" applyFont="1" applyFill="1" applyBorder="1" applyAlignment="1">
      <alignment horizontal="center"/>
    </xf>
    <xf numFmtId="0" fontId="27" fillId="0" borderId="8" xfId="0" applyFont="1" applyFill="1" applyBorder="1"/>
    <xf numFmtId="0" fontId="68" fillId="0" borderId="23" xfId="0" applyFont="1" applyFill="1" applyBorder="1" applyAlignment="1">
      <alignment horizontal="center"/>
    </xf>
    <xf numFmtId="0" fontId="69" fillId="0" borderId="9" xfId="0" applyFont="1" applyFill="1" applyBorder="1"/>
    <xf numFmtId="3" fontId="49" fillId="0" borderId="13" xfId="0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center"/>
    </xf>
    <xf numFmtId="0" fontId="27" fillId="0" borderId="9" xfId="0" applyFont="1" applyFill="1" applyBorder="1"/>
    <xf numFmtId="3" fontId="39" fillId="0" borderId="8" xfId="0" applyNumberFormat="1" applyFont="1" applyFill="1" applyBorder="1" applyAlignment="1">
      <alignment horizontal="right" vertical="center"/>
    </xf>
    <xf numFmtId="0" fontId="68" fillId="0" borderId="10" xfId="0" applyFont="1" applyFill="1" applyBorder="1" applyAlignment="1">
      <alignment horizontal="center"/>
    </xf>
    <xf numFmtId="0" fontId="68" fillId="0" borderId="9" xfId="0" applyFont="1" applyFill="1" applyBorder="1" applyAlignment="1">
      <alignment horizontal="center"/>
    </xf>
    <xf numFmtId="0" fontId="70" fillId="0" borderId="9" xfId="0" applyFont="1" applyFill="1" applyBorder="1"/>
    <xf numFmtId="3" fontId="49" fillId="0" borderId="9" xfId="0" applyNumberFormat="1" applyFont="1" applyFill="1" applyBorder="1" applyAlignment="1">
      <alignment horizontal="right" vertical="center"/>
    </xf>
    <xf numFmtId="0" fontId="70" fillId="0" borderId="10" xfId="0" applyFont="1" applyFill="1" applyBorder="1"/>
    <xf numFmtId="3" fontId="49" fillId="0" borderId="27" xfId="0" applyNumberFormat="1" applyFont="1" applyFill="1" applyBorder="1" applyAlignment="1">
      <alignment horizontal="right" vertical="center"/>
    </xf>
    <xf numFmtId="3" fontId="49" fillId="0" borderId="8" xfId="0" applyNumberFormat="1" applyFont="1" applyFill="1" applyBorder="1" applyAlignment="1">
      <alignment horizontal="right" vertical="center"/>
    </xf>
    <xf numFmtId="0" fontId="68" fillId="0" borderId="14" xfId="0" applyFont="1" applyFill="1" applyBorder="1" applyAlignment="1">
      <alignment horizontal="center"/>
    </xf>
    <xf numFmtId="0" fontId="69" fillId="0" borderId="15" xfId="0" applyFont="1" applyFill="1" applyBorder="1"/>
    <xf numFmtId="3" fontId="68" fillId="0" borderId="0" xfId="0" applyNumberFormat="1" applyFont="1" applyFill="1" applyBorder="1" applyAlignment="1">
      <alignment horizontal="right" vertical="center"/>
    </xf>
    <xf numFmtId="0" fontId="68" fillId="0" borderId="0" xfId="0" applyFont="1" applyFill="1"/>
    <xf numFmtId="0" fontId="70" fillId="0" borderId="5" xfId="0" applyFont="1" applyFill="1" applyBorder="1"/>
    <xf numFmtId="3" fontId="49" fillId="0" borderId="4" xfId="0" applyNumberFormat="1" applyFont="1" applyFill="1" applyBorder="1" applyAlignment="1">
      <alignment horizontal="right" vertical="center"/>
    </xf>
    <xf numFmtId="3" fontId="0" fillId="0" borderId="8" xfId="0" applyNumberFormat="1" applyBorder="1"/>
    <xf numFmtId="0" fontId="0" fillId="0" borderId="20" xfId="0" applyBorder="1"/>
    <xf numFmtId="3" fontId="37" fillId="0" borderId="19" xfId="0" applyNumberFormat="1" applyFont="1" applyBorder="1" applyAlignment="1">
      <alignment horizontal="right" vertical="center"/>
    </xf>
    <xf numFmtId="0" fontId="54" fillId="0" borderId="2" xfId="0" applyFont="1" applyFill="1" applyBorder="1"/>
    <xf numFmtId="3" fontId="0" fillId="0" borderId="21" xfId="0" applyNumberFormat="1" applyFont="1" applyFill="1" applyBorder="1"/>
    <xf numFmtId="0" fontId="60" fillId="0" borderId="49" xfId="1" applyFont="1" applyBorder="1" applyAlignment="1">
      <alignment horizontal="center"/>
    </xf>
    <xf numFmtId="4" fontId="0" fillId="0" borderId="2" xfId="0" applyNumberFormat="1" applyBorder="1" applyAlignment="1">
      <alignment horizontal="right"/>
    </xf>
    <xf numFmtId="0" fontId="0" fillId="0" borderId="29" xfId="0" applyBorder="1" applyAlignment="1">
      <alignment wrapText="1"/>
    </xf>
    <xf numFmtId="4" fontId="63" fillId="0" borderId="34" xfId="1" applyNumberFormat="1" applyFont="1" applyFill="1" applyBorder="1" applyAlignment="1">
      <alignment horizontal="right"/>
    </xf>
    <xf numFmtId="0" fontId="41" fillId="0" borderId="68" xfId="1" applyFont="1" applyBorder="1"/>
    <xf numFmtId="0" fontId="41" fillId="0" borderId="1" xfId="1" applyFont="1" applyBorder="1"/>
    <xf numFmtId="0" fontId="41" fillId="0" borderId="1" xfId="1" applyBorder="1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5" xfId="0" applyNumberFormat="1" applyFill="1" applyBorder="1" applyAlignment="1">
      <alignment horizontal="right" vertical="center"/>
    </xf>
    <xf numFmtId="3" fontId="28" fillId="0" borderId="27" xfId="0" applyNumberFormat="1" applyFont="1" applyFill="1" applyBorder="1" applyAlignment="1">
      <alignment horizontal="right" vertical="center"/>
    </xf>
    <xf numFmtId="0" fontId="88" fillId="0" borderId="0" xfId="0" applyFont="1" applyBorder="1" applyAlignment="1">
      <alignment horizontal="right" vertical="center" wrapText="1"/>
    </xf>
    <xf numFmtId="0" fontId="43" fillId="0" borderId="0" xfId="0" applyFont="1" applyBorder="1" applyAlignment="1">
      <alignment horizontal="right" vertical="center" wrapText="1"/>
    </xf>
    <xf numFmtId="3" fontId="88" fillId="0" borderId="0" xfId="0" applyNumberFormat="1" applyFont="1" applyBorder="1" applyAlignment="1">
      <alignment horizontal="right" vertical="center" wrapText="1"/>
    </xf>
    <xf numFmtId="3" fontId="88" fillId="0" borderId="0" xfId="0" applyNumberFormat="1" applyFont="1" applyFill="1" applyBorder="1" applyAlignment="1">
      <alignment horizontal="right" vertical="center" wrapText="1"/>
    </xf>
    <xf numFmtId="4" fontId="41" fillId="0" borderId="45" xfId="1" applyNumberFormat="1" applyFill="1" applyBorder="1"/>
    <xf numFmtId="0" fontId="0" fillId="0" borderId="1" xfId="0" applyFill="1" applyBorder="1" applyAlignment="1">
      <alignment wrapText="1"/>
    </xf>
    <xf numFmtId="49" fontId="0" fillId="0" borderId="1" xfId="0" applyNumberFormat="1" applyBorder="1" applyAlignment="1">
      <alignment wrapText="1"/>
    </xf>
    <xf numFmtId="3" fontId="9" fillId="0" borderId="38" xfId="0" applyNumberFormat="1" applyFont="1" applyBorder="1"/>
    <xf numFmtId="3" fontId="0" fillId="0" borderId="34" xfId="0" applyNumberFormat="1" applyFont="1" applyFill="1" applyBorder="1" applyAlignment="1">
      <alignment horizontal="right"/>
    </xf>
    <xf numFmtId="3" fontId="0" fillId="0" borderId="34" xfId="0" applyNumberFormat="1" applyFont="1" applyBorder="1" applyAlignment="1">
      <alignment horizontal="right"/>
    </xf>
    <xf numFmtId="0" fontId="9" fillId="0" borderId="38" xfId="0" applyFont="1" applyBorder="1"/>
    <xf numFmtId="3" fontId="8" fillId="0" borderId="34" xfId="0" applyNumberFormat="1" applyFont="1" applyBorder="1" applyAlignment="1">
      <alignment horizontal="right"/>
    </xf>
    <xf numFmtId="0" fontId="9" fillId="13" borderId="38" xfId="0" applyFont="1" applyFill="1" applyBorder="1"/>
    <xf numFmtId="3" fontId="0" fillId="13" borderId="34" xfId="0" applyNumberFormat="1" applyFont="1" applyFill="1" applyBorder="1" applyAlignment="1">
      <alignment horizontal="right"/>
    </xf>
    <xf numFmtId="3" fontId="9" fillId="13" borderId="38" xfId="0" applyNumberFormat="1" applyFont="1" applyFill="1" applyBorder="1"/>
    <xf numFmtId="3" fontId="8" fillId="0" borderId="34" xfId="0" applyNumberFormat="1" applyFont="1" applyBorder="1"/>
    <xf numFmtId="0" fontId="7" fillId="0" borderId="38" xfId="0" applyFont="1" applyBorder="1"/>
    <xf numFmtId="0" fontId="14" fillId="0" borderId="38" xfId="0" applyFont="1" applyBorder="1"/>
    <xf numFmtId="3" fontId="0" fillId="0" borderId="34" xfId="0" applyNumberFormat="1" applyFont="1" applyBorder="1"/>
    <xf numFmtId="0" fontId="9" fillId="0" borderId="38" xfId="0" applyFont="1" applyFill="1" applyBorder="1" applyAlignment="1">
      <alignment horizontal="right"/>
    </xf>
    <xf numFmtId="3" fontId="44" fillId="0" borderId="34" xfId="0" applyNumberFormat="1" applyFont="1" applyFill="1" applyBorder="1"/>
    <xf numFmtId="0" fontId="9" fillId="0" borderId="29" xfId="0" applyFont="1" applyBorder="1"/>
    <xf numFmtId="3" fontId="8" fillId="0" borderId="8" xfId="0" applyNumberFormat="1" applyFont="1" applyBorder="1" applyAlignment="1">
      <alignment horizontal="right"/>
    </xf>
    <xf numFmtId="3" fontId="44" fillId="0" borderId="34" xfId="0" applyNumberFormat="1" applyFont="1" applyBorder="1"/>
    <xf numFmtId="3" fontId="71" fillId="0" borderId="34" xfId="0" applyNumberFormat="1" applyFont="1" applyFill="1" applyBorder="1"/>
    <xf numFmtId="3" fontId="9" fillId="0" borderId="38" xfId="0" applyNumberFormat="1" applyFont="1" applyFill="1" applyBorder="1"/>
    <xf numFmtId="3" fontId="66" fillId="0" borderId="34" xfId="0" applyNumberFormat="1" applyFont="1" applyBorder="1"/>
    <xf numFmtId="0" fontId="9" fillId="0" borderId="38" xfId="0" applyFont="1" applyBorder="1" applyAlignment="1">
      <alignment horizontal="right"/>
    </xf>
    <xf numFmtId="3" fontId="9" fillId="0" borderId="38" xfId="0" applyNumberFormat="1" applyFont="1" applyBorder="1" applyAlignment="1">
      <alignment horizontal="right"/>
    </xf>
    <xf numFmtId="0" fontId="19" fillId="0" borderId="38" xfId="0" applyFont="1" applyBorder="1"/>
    <xf numFmtId="3" fontId="46" fillId="0" borderId="34" xfId="0" applyNumberFormat="1" applyFont="1" applyFill="1" applyBorder="1" applyAlignment="1">
      <alignment horizontal="right"/>
    </xf>
    <xf numFmtId="0" fontId="6" fillId="0" borderId="44" xfId="0" applyFont="1" applyBorder="1"/>
    <xf numFmtId="0" fontId="6" fillId="0" borderId="45" xfId="0" applyFont="1" applyBorder="1"/>
    <xf numFmtId="0" fontId="22" fillId="0" borderId="45" xfId="0" applyFont="1" applyBorder="1"/>
    <xf numFmtId="3" fontId="23" fillId="0" borderId="45" xfId="0" applyNumberFormat="1" applyFont="1" applyFill="1" applyBorder="1"/>
    <xf numFmtId="3" fontId="23" fillId="12" borderId="45" xfId="0" applyNumberFormat="1" applyFont="1" applyFill="1" applyBorder="1"/>
    <xf numFmtId="3" fontId="23" fillId="8" borderId="45" xfId="0" applyNumberFormat="1" applyFont="1" applyFill="1" applyBorder="1"/>
    <xf numFmtId="3" fontId="48" fillId="5" borderId="45" xfId="0" applyNumberFormat="1" applyFont="1" applyFill="1" applyBorder="1" applyAlignment="1">
      <alignment horizontal="right"/>
    </xf>
    <xf numFmtId="3" fontId="23" fillId="0" borderId="45" xfId="0" applyNumberFormat="1" applyFont="1" applyBorder="1"/>
    <xf numFmtId="3" fontId="23" fillId="0" borderId="35" xfId="0" applyNumberFormat="1" applyFont="1" applyBorder="1"/>
    <xf numFmtId="3" fontId="9" fillId="0" borderId="69" xfId="0" applyNumberFormat="1" applyFont="1" applyBorder="1"/>
    <xf numFmtId="3" fontId="9" fillId="0" borderId="51" xfId="0" applyNumberFormat="1" applyFont="1" applyBorder="1"/>
    <xf numFmtId="0" fontId="9" fillId="0" borderId="51" xfId="0" applyFont="1" applyFill="1" applyBorder="1"/>
    <xf numFmtId="3" fontId="0" fillId="0" borderId="51" xfId="0" applyNumberFormat="1" applyFont="1" applyFill="1" applyBorder="1" applyAlignment="1">
      <alignment horizontal="right"/>
    </xf>
    <xf numFmtId="3" fontId="0" fillId="12" borderId="51" xfId="0" applyNumberFormat="1" applyFont="1" applyFill="1" applyBorder="1" applyAlignment="1">
      <alignment horizontal="right"/>
    </xf>
    <xf numFmtId="3" fontId="0" fillId="8" borderId="51" xfId="0" applyNumberFormat="1" applyFont="1" applyFill="1" applyBorder="1" applyAlignment="1">
      <alignment horizontal="right"/>
    </xf>
    <xf numFmtId="3" fontId="0" fillId="5" borderId="51" xfId="0" applyNumberFormat="1" applyFont="1" applyFill="1" applyBorder="1" applyAlignment="1">
      <alignment horizontal="right"/>
    </xf>
    <xf numFmtId="3" fontId="0" fillId="0" borderId="51" xfId="0" applyNumberFormat="1" applyFont="1" applyBorder="1" applyAlignment="1">
      <alignment horizontal="right"/>
    </xf>
    <xf numFmtId="3" fontId="0" fillId="0" borderId="70" xfId="0" applyNumberFormat="1" applyFont="1" applyBorder="1" applyAlignment="1">
      <alignment horizontal="right"/>
    </xf>
    <xf numFmtId="0" fontId="9" fillId="0" borderId="36" xfId="0" applyFont="1" applyBorder="1"/>
    <xf numFmtId="0" fontId="9" fillId="0" borderId="62" xfId="0" applyFont="1" applyBorder="1"/>
    <xf numFmtId="0" fontId="9" fillId="0" borderId="39" xfId="0" applyFont="1" applyBorder="1"/>
    <xf numFmtId="0" fontId="9" fillId="0" borderId="40" xfId="0" applyFont="1" applyBorder="1"/>
    <xf numFmtId="0" fontId="7" fillId="0" borderId="40" xfId="0" applyFont="1" applyBorder="1"/>
    <xf numFmtId="3" fontId="8" fillId="0" borderId="40" xfId="0" applyNumberFormat="1" applyFont="1" applyFill="1" applyBorder="1"/>
    <xf numFmtId="3" fontId="8" fillId="12" borderId="40" xfId="0" applyNumberFormat="1" applyFont="1" applyFill="1" applyBorder="1"/>
    <xf numFmtId="3" fontId="8" fillId="8" borderId="40" xfId="0" applyNumberFormat="1" applyFont="1" applyFill="1" applyBorder="1" applyAlignment="1">
      <alignment horizontal="right"/>
    </xf>
    <xf numFmtId="3" fontId="8" fillId="5" borderId="40" xfId="0" applyNumberFormat="1" applyFont="1" applyFill="1" applyBorder="1" applyAlignment="1">
      <alignment horizontal="right"/>
    </xf>
    <xf numFmtId="3" fontId="8" fillId="0" borderId="48" xfId="0" applyNumberFormat="1" applyFont="1" applyFill="1" applyBorder="1"/>
    <xf numFmtId="0" fontId="7" fillId="0" borderId="71" xfId="0" applyFont="1" applyBorder="1"/>
    <xf numFmtId="0" fontId="7" fillId="0" borderId="72" xfId="0" applyFont="1" applyBorder="1"/>
    <xf numFmtId="3" fontId="8" fillId="0" borderId="72" xfId="0" applyNumberFormat="1" applyFont="1" applyFill="1" applyBorder="1" applyAlignment="1">
      <alignment horizontal="center"/>
    </xf>
    <xf numFmtId="3" fontId="8" fillId="12" borderId="72" xfId="0" applyNumberFormat="1" applyFont="1" applyFill="1" applyBorder="1" applyAlignment="1">
      <alignment horizontal="center"/>
    </xf>
    <xf numFmtId="3" fontId="8" fillId="8" borderId="72" xfId="0" applyNumberFormat="1" applyFont="1" applyFill="1" applyBorder="1" applyAlignment="1">
      <alignment horizontal="center"/>
    </xf>
    <xf numFmtId="3" fontId="8" fillId="5" borderId="72" xfId="0" applyNumberFormat="1" applyFont="1" applyFill="1" applyBorder="1" applyAlignment="1">
      <alignment horizontal="center"/>
    </xf>
    <xf numFmtId="3" fontId="8" fillId="0" borderId="72" xfId="0" applyNumberFormat="1" applyFont="1" applyBorder="1" applyAlignment="1">
      <alignment horizontal="center"/>
    </xf>
    <xf numFmtId="3" fontId="8" fillId="0" borderId="73" xfId="0" applyNumberFormat="1" applyFont="1" applyBorder="1" applyAlignment="1">
      <alignment horizontal="center"/>
    </xf>
    <xf numFmtId="3" fontId="9" fillId="0" borderId="36" xfId="0" applyNumberFormat="1" applyFont="1" applyBorder="1"/>
    <xf numFmtId="3" fontId="9" fillId="0" borderId="62" xfId="0" applyNumberFormat="1" applyFont="1" applyBorder="1"/>
    <xf numFmtId="3" fontId="0" fillId="12" borderId="62" xfId="0" applyNumberFormat="1" applyFont="1" applyFill="1" applyBorder="1" applyAlignment="1">
      <alignment horizontal="right"/>
    </xf>
    <xf numFmtId="3" fontId="0" fillId="8" borderId="62" xfId="0" applyNumberFormat="1" applyFont="1" applyFill="1" applyBorder="1" applyAlignment="1">
      <alignment horizontal="right"/>
    </xf>
    <xf numFmtId="3" fontId="0" fillId="5" borderId="62" xfId="0" applyNumberFormat="1" applyFont="1" applyFill="1" applyBorder="1" applyAlignment="1">
      <alignment horizontal="right"/>
    </xf>
    <xf numFmtId="3" fontId="0" fillId="0" borderId="52" xfId="0" applyNumberFormat="1" applyFont="1" applyFill="1" applyBorder="1" applyAlignment="1">
      <alignment horizontal="right"/>
    </xf>
    <xf numFmtId="0" fontId="8" fillId="0" borderId="39" xfId="0" applyFont="1" applyBorder="1"/>
    <xf numFmtId="0" fontId="8" fillId="0" borderId="40" xfId="0" applyFont="1" applyBorder="1"/>
    <xf numFmtId="3" fontId="0" fillId="0" borderId="40" xfId="0" applyNumberFormat="1" applyFont="1" applyFill="1" applyBorder="1" applyAlignment="1">
      <alignment horizontal="center"/>
    </xf>
    <xf numFmtId="3" fontId="0" fillId="12" borderId="40" xfId="0" applyNumberFormat="1" applyFont="1" applyFill="1" applyBorder="1" applyAlignment="1">
      <alignment horizontal="center"/>
    </xf>
    <xf numFmtId="3" fontId="0" fillId="8" borderId="40" xfId="0" applyNumberFormat="1" applyFont="1" applyFill="1" applyBorder="1" applyAlignment="1">
      <alignment horizontal="center"/>
    </xf>
    <xf numFmtId="3" fontId="0" fillId="5" borderId="40" xfId="0" applyNumberFormat="1" applyFont="1" applyFill="1" applyBorder="1" applyAlignment="1">
      <alignment horizontal="center"/>
    </xf>
    <xf numFmtId="3" fontId="0" fillId="0" borderId="40" xfId="0" applyNumberFormat="1" applyFont="1" applyBorder="1" applyAlignment="1">
      <alignment horizontal="center" vertical="center"/>
    </xf>
    <xf numFmtId="3" fontId="0" fillId="0" borderId="48" xfId="0" applyNumberFormat="1" applyFont="1" applyBorder="1" applyAlignment="1">
      <alignment horizontal="center"/>
    </xf>
    <xf numFmtId="0" fontId="9" fillId="0" borderId="66" xfId="0" applyFont="1" applyBorder="1"/>
    <xf numFmtId="0" fontId="9" fillId="0" borderId="2" xfId="0" applyFont="1" applyBorder="1"/>
    <xf numFmtId="3" fontId="8" fillId="0" borderId="2" xfId="0" applyNumberFormat="1" applyFont="1" applyFill="1" applyBorder="1" applyAlignment="1">
      <alignment horizontal="right"/>
    </xf>
    <xf numFmtId="3" fontId="8" fillId="12" borderId="2" xfId="0" applyNumberFormat="1" applyFont="1" applyFill="1" applyBorder="1" applyAlignment="1">
      <alignment horizontal="right"/>
    </xf>
    <xf numFmtId="3" fontId="8" fillId="8" borderId="2" xfId="0" applyNumberFormat="1" applyFont="1" applyFill="1" applyBorder="1" applyAlignment="1">
      <alignment horizontal="right"/>
    </xf>
    <xf numFmtId="3" fontId="8" fillId="5" borderId="2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8" fillId="0" borderId="64" xfId="0" applyNumberFormat="1" applyFont="1" applyBorder="1" applyAlignment="1">
      <alignment horizontal="right"/>
    </xf>
    <xf numFmtId="0" fontId="9" fillId="13" borderId="36" xfId="0" applyFont="1" applyFill="1" applyBorder="1"/>
    <xf numFmtId="0" fontId="9" fillId="13" borderId="62" xfId="0" applyFont="1" applyFill="1" applyBorder="1"/>
    <xf numFmtId="0" fontId="10" fillId="13" borderId="62" xfId="0" applyFont="1" applyFill="1" applyBorder="1"/>
    <xf numFmtId="3" fontId="0" fillId="13" borderId="62" xfId="0" applyNumberFormat="1" applyFont="1" applyFill="1" applyBorder="1" applyAlignment="1">
      <alignment horizontal="right"/>
    </xf>
    <xf numFmtId="3" fontId="0" fillId="13" borderId="52" xfId="0" applyNumberFormat="1" applyFont="1" applyFill="1" applyBorder="1" applyAlignment="1">
      <alignment horizontal="right"/>
    </xf>
    <xf numFmtId="0" fontId="10" fillId="0" borderId="39" xfId="0" applyFont="1" applyBorder="1"/>
    <xf numFmtId="0" fontId="10" fillId="0" borderId="40" xfId="0" applyFont="1" applyBorder="1"/>
    <xf numFmtId="3" fontId="8" fillId="0" borderId="40" xfId="0" applyNumberFormat="1" applyFont="1" applyFill="1" applyBorder="1" applyAlignment="1">
      <alignment horizontal="right"/>
    </xf>
    <xf numFmtId="3" fontId="8" fillId="12" borderId="40" xfId="0" applyNumberFormat="1" applyFont="1" applyFill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48" xfId="0" applyNumberFormat="1" applyFont="1" applyBorder="1" applyAlignment="1">
      <alignment horizontal="right"/>
    </xf>
    <xf numFmtId="0" fontId="9" fillId="0" borderId="69" xfId="0" applyFont="1" applyBorder="1"/>
    <xf numFmtId="0" fontId="9" fillId="0" borderId="51" xfId="0" applyFont="1" applyBorder="1"/>
    <xf numFmtId="0" fontId="7" fillId="0" borderId="62" xfId="0" applyFont="1" applyBorder="1"/>
    <xf numFmtId="3" fontId="8" fillId="5" borderId="40" xfId="0" applyNumberFormat="1" applyFont="1" applyFill="1" applyBorder="1"/>
    <xf numFmtId="0" fontId="7" fillId="0" borderId="2" xfId="0" applyFont="1" applyBorder="1"/>
    <xf numFmtId="3" fontId="8" fillId="0" borderId="2" xfId="0" applyNumberFormat="1" applyFont="1" applyFill="1" applyBorder="1"/>
    <xf numFmtId="3" fontId="8" fillId="0" borderId="2" xfId="0" applyNumberFormat="1" applyFont="1" applyBorder="1"/>
    <xf numFmtId="3" fontId="8" fillId="0" borderId="64" xfId="0" applyNumberFormat="1" applyFont="1" applyBorder="1"/>
    <xf numFmtId="3" fontId="8" fillId="0" borderId="40" xfId="0" applyNumberFormat="1" applyFont="1" applyBorder="1"/>
    <xf numFmtId="3" fontId="8" fillId="0" borderId="48" xfId="0" applyNumberFormat="1" applyFont="1" applyBorder="1"/>
    <xf numFmtId="0" fontId="10" fillId="0" borderId="66" xfId="0" applyFont="1" applyBorder="1"/>
    <xf numFmtId="0" fontId="10" fillId="0" borderId="2" xfId="0" applyFont="1" applyBorder="1"/>
    <xf numFmtId="3" fontId="0" fillId="0" borderId="62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0" fontId="7" fillId="0" borderId="39" xfId="0" applyFont="1" applyBorder="1"/>
    <xf numFmtId="0" fontId="12" fillId="0" borderId="40" xfId="0" applyFont="1" applyBorder="1"/>
    <xf numFmtId="3" fontId="13" fillId="0" borderId="40" xfId="0" applyNumberFormat="1" applyFont="1" applyBorder="1"/>
    <xf numFmtId="3" fontId="13" fillId="12" borderId="40" xfId="0" applyNumberFormat="1" applyFont="1" applyFill="1" applyBorder="1"/>
    <xf numFmtId="3" fontId="13" fillId="8" borderId="40" xfId="0" applyNumberFormat="1" applyFont="1" applyFill="1" applyBorder="1"/>
    <xf numFmtId="3" fontId="13" fillId="5" borderId="40" xfId="0" applyNumberFormat="1" applyFont="1" applyFill="1" applyBorder="1"/>
    <xf numFmtId="3" fontId="13" fillId="0" borderId="48" xfId="0" applyNumberFormat="1" applyFont="1" applyBorder="1"/>
    <xf numFmtId="0" fontId="7" fillId="0" borderId="66" xfId="0" applyFont="1" applyBorder="1"/>
    <xf numFmtId="0" fontId="12" fillId="0" borderId="2" xfId="0" applyFont="1" applyBorder="1"/>
    <xf numFmtId="3" fontId="44" fillId="0" borderId="2" xfId="0" applyNumberFormat="1" applyFont="1" applyFill="1" applyBorder="1"/>
    <xf numFmtId="0" fontId="14" fillId="0" borderId="36" xfId="0" applyFont="1" applyBorder="1"/>
    <xf numFmtId="0" fontId="14" fillId="0" borderId="62" xfId="0" applyFont="1" applyBorder="1"/>
    <xf numFmtId="3" fontId="0" fillId="0" borderId="62" xfId="0" applyNumberFormat="1" applyFont="1" applyFill="1" applyBorder="1" applyAlignment="1">
      <alignment horizontal="center"/>
    </xf>
    <xf numFmtId="3" fontId="0" fillId="12" borderId="62" xfId="0" applyNumberFormat="1" applyFont="1" applyFill="1" applyBorder="1" applyAlignment="1">
      <alignment horizontal="center"/>
    </xf>
    <xf numFmtId="3" fontId="0" fillId="8" borderId="62" xfId="0" applyNumberFormat="1" applyFont="1" applyFill="1" applyBorder="1" applyAlignment="1">
      <alignment horizontal="center"/>
    </xf>
    <xf numFmtId="3" fontId="0" fillId="5" borderId="62" xfId="0" applyNumberFormat="1" applyFont="1" applyFill="1" applyBorder="1" applyAlignment="1">
      <alignment horizontal="center"/>
    </xf>
    <xf numFmtId="3" fontId="0" fillId="0" borderId="62" xfId="0" applyNumberFormat="1" applyFont="1" applyBorder="1" applyAlignment="1">
      <alignment horizontal="center"/>
    </xf>
    <xf numFmtId="3" fontId="0" fillId="0" borderId="52" xfId="0" applyNumberFormat="1" applyFont="1" applyBorder="1" applyAlignment="1">
      <alignment horizontal="center"/>
    </xf>
    <xf numFmtId="0" fontId="14" fillId="0" borderId="39" xfId="0" applyFont="1" applyBorder="1"/>
    <xf numFmtId="0" fontId="14" fillId="0" borderId="40" xfId="0" applyFont="1" applyBorder="1"/>
    <xf numFmtId="3" fontId="8" fillId="0" borderId="40" xfId="0" applyNumberFormat="1" applyFont="1" applyFill="1" applyBorder="1" applyAlignment="1">
      <alignment horizontal="center"/>
    </xf>
    <xf numFmtId="3" fontId="8" fillId="12" borderId="40" xfId="0" applyNumberFormat="1" applyFont="1" applyFill="1" applyBorder="1" applyAlignment="1">
      <alignment horizontal="center"/>
    </xf>
    <xf numFmtId="3" fontId="8" fillId="8" borderId="40" xfId="0" applyNumberFormat="1" applyFont="1" applyFill="1" applyBorder="1" applyAlignment="1">
      <alignment horizontal="center"/>
    </xf>
    <xf numFmtId="3" fontId="8" fillId="5" borderId="40" xfId="0" applyNumberFormat="1" applyFont="1" applyFill="1" applyBorder="1" applyAlignment="1">
      <alignment horizontal="center"/>
    </xf>
    <xf numFmtId="3" fontId="8" fillId="0" borderId="40" xfId="0" applyNumberFormat="1" applyFont="1" applyBorder="1" applyAlignment="1">
      <alignment horizontal="center"/>
    </xf>
    <xf numFmtId="3" fontId="8" fillId="0" borderId="48" xfId="0" applyNumberFormat="1" applyFont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45" fillId="0" borderId="51" xfId="0" applyNumberFormat="1" applyFont="1" applyFill="1" applyBorder="1" applyAlignment="1">
      <alignment horizontal="right"/>
    </xf>
    <xf numFmtId="3" fontId="8" fillId="0" borderId="51" xfId="0" applyNumberFormat="1" applyFont="1" applyFill="1" applyBorder="1" applyAlignment="1">
      <alignment horizontal="right"/>
    </xf>
    <xf numFmtId="3" fontId="8" fillId="0" borderId="51" xfId="0" applyNumberFormat="1" applyFont="1" applyBorder="1" applyAlignment="1">
      <alignment horizontal="right"/>
    </xf>
    <xf numFmtId="3" fontId="8" fillId="0" borderId="70" xfId="0" applyNumberFormat="1" applyFont="1" applyBorder="1" applyAlignment="1">
      <alignment horizontal="right"/>
    </xf>
    <xf numFmtId="3" fontId="0" fillId="17" borderId="62" xfId="0" applyNumberFormat="1" applyFont="1" applyFill="1" applyBorder="1"/>
    <xf numFmtId="3" fontId="45" fillId="0" borderId="40" xfId="0" applyNumberFormat="1" applyFont="1" applyFill="1" applyBorder="1" applyAlignment="1">
      <alignment horizontal="right"/>
    </xf>
    <xf numFmtId="0" fontId="9" fillId="0" borderId="69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0" borderId="62" xfId="0" applyFont="1" applyBorder="1" applyAlignment="1">
      <alignment horizontal="left"/>
    </xf>
    <xf numFmtId="0" fontId="9" fillId="0" borderId="62" xfId="0" applyFont="1" applyFill="1" applyBorder="1" applyAlignment="1">
      <alignment wrapText="1"/>
    </xf>
    <xf numFmtId="0" fontId="9" fillId="0" borderId="39" xfId="0" applyFont="1" applyBorder="1" applyAlignment="1">
      <alignment horizontal="right"/>
    </xf>
    <xf numFmtId="0" fontId="9" fillId="0" borderId="4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11" xfId="0" applyFont="1" applyBorder="1" applyAlignment="1"/>
    <xf numFmtId="0" fontId="26" fillId="0" borderId="12" xfId="0" applyFont="1" applyBorder="1" applyAlignment="1"/>
    <xf numFmtId="0" fontId="26" fillId="0" borderId="13" xfId="0" applyFont="1" applyBorder="1" applyAlignment="1"/>
    <xf numFmtId="0" fontId="24" fillId="2" borderId="42" xfId="0" applyFont="1" applyFill="1" applyBorder="1" applyAlignment="1">
      <alignment horizontal="left" vertical="center"/>
    </xf>
    <xf numFmtId="0" fontId="24" fillId="2" borderId="32" xfId="0" applyFont="1" applyFill="1" applyBorder="1" applyAlignment="1">
      <alignment horizontal="left" vertical="center"/>
    </xf>
    <xf numFmtId="0" fontId="24" fillId="2" borderId="4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68" fillId="0" borderId="11" xfId="0" applyFont="1" applyFill="1" applyBorder="1" applyAlignment="1">
      <alignment horizontal="left"/>
    </xf>
    <xf numFmtId="0" fontId="68" fillId="0" borderId="12" xfId="0" applyFont="1" applyFill="1" applyBorder="1" applyAlignment="1">
      <alignment horizontal="left"/>
    </xf>
    <xf numFmtId="0" fontId="68" fillId="0" borderId="13" xfId="0" applyFont="1" applyFill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11" xfId="0" applyNumberFormat="1" applyFont="1" applyFill="1" applyBorder="1" applyAlignment="1">
      <alignment horizontal="left"/>
    </xf>
    <xf numFmtId="14" fontId="0" fillId="0" borderId="12" xfId="0" applyNumberFormat="1" applyFont="1" applyFill="1" applyBorder="1" applyAlignment="1">
      <alignment horizontal="left"/>
    </xf>
    <xf numFmtId="14" fontId="0" fillId="0" borderId="13" xfId="0" applyNumberFormat="1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24" fillId="2" borderId="8" xfId="0" applyFont="1" applyFill="1" applyBorder="1" applyAlignment="1">
      <alignment horizontal="left" vertical="center"/>
    </xf>
    <xf numFmtId="0" fontId="0" fillId="0" borderId="42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35" xfId="0" applyBorder="1" applyAlignment="1">
      <alignment horizontal="left"/>
    </xf>
    <xf numFmtId="0" fontId="69" fillId="0" borderId="11" xfId="0" applyFont="1" applyBorder="1" applyAlignment="1">
      <alignment horizontal="left"/>
    </xf>
    <xf numFmtId="0" fontId="69" fillId="0" borderId="12" xfId="0" applyFont="1" applyBorder="1" applyAlignment="1">
      <alignment horizontal="left"/>
    </xf>
    <xf numFmtId="0" fontId="69" fillId="0" borderId="13" xfId="0" applyFont="1" applyBorder="1" applyAlignment="1">
      <alignment horizontal="left"/>
    </xf>
    <xf numFmtId="14" fontId="68" fillId="0" borderId="11" xfId="0" applyNumberFormat="1" applyFont="1" applyFill="1" applyBorder="1" applyAlignment="1">
      <alignment horizontal="left"/>
    </xf>
    <xf numFmtId="14" fontId="68" fillId="0" borderId="12" xfId="0" applyNumberFormat="1" applyFont="1" applyFill="1" applyBorder="1" applyAlignment="1">
      <alignment horizontal="left"/>
    </xf>
    <xf numFmtId="14" fontId="68" fillId="0" borderId="13" xfId="0" applyNumberFormat="1" applyFont="1" applyFill="1" applyBorder="1" applyAlignment="1">
      <alignment horizontal="left"/>
    </xf>
    <xf numFmtId="0" fontId="68" fillId="0" borderId="11" xfId="0" applyFont="1" applyBorder="1" applyAlignment="1">
      <alignment horizontal="left"/>
    </xf>
    <xf numFmtId="0" fontId="68" fillId="0" borderId="12" xfId="0" applyFont="1" applyBorder="1" applyAlignment="1">
      <alignment horizontal="left"/>
    </xf>
    <xf numFmtId="0" fontId="68" fillId="0" borderId="13" xfId="0" applyFont="1" applyBorder="1" applyAlignment="1">
      <alignment horizontal="left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55" fillId="0" borderId="3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75" fillId="0" borderId="0" xfId="1" applyFont="1" applyAlignment="1">
      <alignment horizontal="left"/>
    </xf>
    <xf numFmtId="0" fontId="7" fillId="0" borderId="11" xfId="1" applyFont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58" fillId="0" borderId="11" xfId="1" applyFont="1" applyBorder="1" applyAlignment="1">
      <alignment horizontal="left"/>
    </xf>
    <xf numFmtId="0" fontId="64" fillId="0" borderId="12" xfId="1" applyFont="1" applyBorder="1" applyAlignment="1">
      <alignment horizontal="left"/>
    </xf>
    <xf numFmtId="0" fontId="64" fillId="0" borderId="13" xfId="1" applyFont="1" applyBorder="1" applyAlignment="1">
      <alignment horizontal="left"/>
    </xf>
  </cellXfs>
  <cellStyles count="7">
    <cellStyle name="Normálna 2" xfId="2"/>
    <cellStyle name="Normálne" xfId="0" builtinId="0"/>
    <cellStyle name="Normálne 2" xfId="3"/>
    <cellStyle name="Normálne 2 2" xfId="4"/>
    <cellStyle name="Normálne 2 2 2" xfId="6"/>
    <cellStyle name="Normálne 2 3" xfId="5"/>
    <cellStyle name="normálne_Hárok1" xfId="1"/>
  </cellStyles>
  <dxfs count="0"/>
  <tableStyles count="0" defaultTableStyle="TableStyleMedium2" defaultPivotStyle="PivotStyleLight16"/>
  <colors>
    <mruColors>
      <color rgb="FFFF00FF"/>
      <color rgb="FF99CCFF"/>
      <color rgb="FFFFCCFF"/>
      <color rgb="FF070B05"/>
      <color rgb="FFA18F9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R130"/>
  <sheetViews>
    <sheetView tabSelected="1" zoomScaleNormal="100" workbookViewId="0"/>
  </sheetViews>
  <sheetFormatPr defaultRowHeight="13.2" x14ac:dyDescent="0.25"/>
  <cols>
    <col min="1" max="2" width="8.5546875" customWidth="1"/>
    <col min="3" max="3" width="45.88671875" customWidth="1"/>
    <col min="4" max="4" width="10.109375" style="432" customWidth="1"/>
    <col min="5" max="5" width="10.109375" style="500" customWidth="1"/>
    <col min="6" max="6" width="10.109375" customWidth="1"/>
    <col min="7" max="7" width="10.109375" style="432" customWidth="1"/>
    <col min="8" max="9" width="10.109375" customWidth="1"/>
    <col min="10" max="10" width="10.109375" style="432" customWidth="1"/>
  </cols>
  <sheetData>
    <row r="1" spans="1:18" ht="17.399999999999999" x14ac:dyDescent="0.3">
      <c r="A1" s="1" t="s">
        <v>0</v>
      </c>
      <c r="B1" s="1"/>
      <c r="C1" s="1"/>
    </row>
    <row r="2" spans="1:18" ht="18" thickBot="1" x14ac:dyDescent="0.35">
      <c r="C2" s="2" t="s">
        <v>1</v>
      </c>
      <c r="D2" s="3"/>
      <c r="E2" s="3"/>
      <c r="F2" s="3"/>
      <c r="G2" s="3"/>
      <c r="H2" s="3"/>
      <c r="I2" s="3"/>
      <c r="J2" s="3"/>
    </row>
    <row r="3" spans="1:18" ht="16.2" thickBot="1" x14ac:dyDescent="0.35">
      <c r="A3" s="702"/>
      <c r="B3" s="703"/>
      <c r="C3" s="703" t="s">
        <v>2</v>
      </c>
      <c r="D3" s="704" t="s">
        <v>215</v>
      </c>
      <c r="E3" s="704" t="s">
        <v>328</v>
      </c>
      <c r="F3" s="705" t="s">
        <v>413</v>
      </c>
      <c r="G3" s="706" t="s">
        <v>413</v>
      </c>
      <c r="H3" s="707" t="s">
        <v>448</v>
      </c>
      <c r="I3" s="708" t="s">
        <v>493</v>
      </c>
      <c r="J3" s="709" t="s">
        <v>538</v>
      </c>
      <c r="K3" s="313"/>
      <c r="L3" s="313"/>
      <c r="M3" s="314"/>
      <c r="N3" s="312"/>
      <c r="O3" s="315"/>
      <c r="P3" s="315"/>
      <c r="Q3" s="315"/>
      <c r="R3" s="315"/>
    </row>
    <row r="4" spans="1:18" ht="16.2" thickBot="1" x14ac:dyDescent="0.35">
      <c r="A4" s="716" t="s">
        <v>3</v>
      </c>
      <c r="B4" s="717"/>
      <c r="C4" s="696" t="s">
        <v>4</v>
      </c>
      <c r="D4" s="718" t="s">
        <v>5</v>
      </c>
      <c r="E4" s="718" t="s">
        <v>5</v>
      </c>
      <c r="F4" s="719" t="s">
        <v>6</v>
      </c>
      <c r="G4" s="720" t="s">
        <v>31</v>
      </c>
      <c r="H4" s="721" t="s">
        <v>6</v>
      </c>
      <c r="I4" s="722" t="s">
        <v>6</v>
      </c>
      <c r="J4" s="723" t="s">
        <v>6</v>
      </c>
    </row>
    <row r="5" spans="1:18" ht="13.8" x14ac:dyDescent="0.25">
      <c r="A5" s="710">
        <v>111003</v>
      </c>
      <c r="B5" s="711"/>
      <c r="C5" s="693" t="s">
        <v>7</v>
      </c>
      <c r="D5" s="528">
        <v>1165749</v>
      </c>
      <c r="E5" s="528">
        <v>1290462</v>
      </c>
      <c r="F5" s="712">
        <v>1348202</v>
      </c>
      <c r="G5" s="713">
        <v>1375283</v>
      </c>
      <c r="H5" s="714">
        <v>1391990</v>
      </c>
      <c r="I5" s="528">
        <v>1445681</v>
      </c>
      <c r="J5" s="715">
        <v>1581664</v>
      </c>
    </row>
    <row r="6" spans="1:18" ht="13.8" x14ac:dyDescent="0.25">
      <c r="A6" s="650">
        <v>121001</v>
      </c>
      <c r="B6" s="6"/>
      <c r="C6" s="7" t="s">
        <v>8</v>
      </c>
      <c r="D6" s="152">
        <v>265370</v>
      </c>
      <c r="E6" s="152">
        <v>266944</v>
      </c>
      <c r="F6" s="229">
        <v>267000</v>
      </c>
      <c r="G6" s="235">
        <v>265590</v>
      </c>
      <c r="H6" s="240">
        <v>265590</v>
      </c>
      <c r="I6" s="152">
        <v>270000</v>
      </c>
      <c r="J6" s="651">
        <v>270000</v>
      </c>
    </row>
    <row r="7" spans="1:18" ht="13.8" x14ac:dyDescent="0.25">
      <c r="A7" s="650">
        <v>121002</v>
      </c>
      <c r="B7" s="6"/>
      <c r="C7" s="7" t="s">
        <v>9</v>
      </c>
      <c r="D7" s="152">
        <v>2524242</v>
      </c>
      <c r="E7" s="152">
        <v>2524371</v>
      </c>
      <c r="F7" s="229">
        <v>2524000</v>
      </c>
      <c r="G7" s="235">
        <v>2535865</v>
      </c>
      <c r="H7" s="240">
        <v>2534000</v>
      </c>
      <c r="I7" s="152">
        <v>2534000</v>
      </c>
      <c r="J7" s="651">
        <v>2534000</v>
      </c>
    </row>
    <row r="8" spans="1:18" ht="13.8" x14ac:dyDescent="0.25">
      <c r="A8" s="650">
        <v>121033</v>
      </c>
      <c r="B8" s="6"/>
      <c r="C8" s="7" t="s">
        <v>10</v>
      </c>
      <c r="D8" s="152">
        <v>3723</v>
      </c>
      <c r="E8" s="152">
        <v>3565</v>
      </c>
      <c r="F8" s="229">
        <v>3560</v>
      </c>
      <c r="G8" s="235">
        <v>3388</v>
      </c>
      <c r="H8" s="240">
        <v>3380</v>
      </c>
      <c r="I8" s="152">
        <v>3380</v>
      </c>
      <c r="J8" s="651">
        <v>3380</v>
      </c>
    </row>
    <row r="9" spans="1:18" ht="13.8" x14ac:dyDescent="0.25">
      <c r="A9" s="650">
        <v>133001</v>
      </c>
      <c r="B9" s="6"/>
      <c r="C9" s="7" t="s">
        <v>11</v>
      </c>
      <c r="D9" s="152">
        <v>2257</v>
      </c>
      <c r="E9" s="152">
        <v>2316</v>
      </c>
      <c r="F9" s="229">
        <v>2350</v>
      </c>
      <c r="G9" s="235">
        <v>2330</v>
      </c>
      <c r="H9" s="240">
        <v>2350</v>
      </c>
      <c r="I9" s="152">
        <v>2350</v>
      </c>
      <c r="J9" s="651">
        <v>2350</v>
      </c>
    </row>
    <row r="10" spans="1:18" ht="13.8" x14ac:dyDescent="0.25">
      <c r="A10" s="650">
        <v>133003</v>
      </c>
      <c r="B10" s="6"/>
      <c r="C10" s="7" t="s">
        <v>12</v>
      </c>
      <c r="D10" s="152">
        <v>70</v>
      </c>
      <c r="E10" s="152">
        <v>70</v>
      </c>
      <c r="F10" s="229">
        <v>70</v>
      </c>
      <c r="G10" s="235">
        <v>70</v>
      </c>
      <c r="H10" s="240">
        <v>70</v>
      </c>
      <c r="I10" s="152">
        <v>70</v>
      </c>
      <c r="J10" s="651">
        <v>70</v>
      </c>
    </row>
    <row r="11" spans="1:18" ht="13.8" x14ac:dyDescent="0.25">
      <c r="A11" s="650">
        <v>133006</v>
      </c>
      <c r="B11" s="6"/>
      <c r="C11" s="7" t="s">
        <v>13</v>
      </c>
      <c r="D11" s="152">
        <v>8509</v>
      </c>
      <c r="E11" s="152">
        <v>9647</v>
      </c>
      <c r="F11" s="229">
        <v>7100</v>
      </c>
      <c r="G11" s="235">
        <v>4000</v>
      </c>
      <c r="H11" s="240">
        <v>4000</v>
      </c>
      <c r="I11" s="148">
        <v>4000</v>
      </c>
      <c r="J11" s="652">
        <v>4000</v>
      </c>
    </row>
    <row r="12" spans="1:18" ht="13.8" x14ac:dyDescent="0.25">
      <c r="A12" s="650">
        <v>133012</v>
      </c>
      <c r="B12" s="6"/>
      <c r="C12" s="8" t="s">
        <v>14</v>
      </c>
      <c r="D12" s="152">
        <v>5715</v>
      </c>
      <c r="E12" s="152">
        <v>6660</v>
      </c>
      <c r="F12" s="229">
        <v>6500</v>
      </c>
      <c r="G12" s="235">
        <v>6500</v>
      </c>
      <c r="H12" s="240">
        <v>6800</v>
      </c>
      <c r="I12" s="148">
        <v>6800</v>
      </c>
      <c r="J12" s="652">
        <v>6800</v>
      </c>
    </row>
    <row r="13" spans="1:18" ht="13.8" x14ac:dyDescent="0.25">
      <c r="A13" s="650">
        <v>133013</v>
      </c>
      <c r="B13" s="6"/>
      <c r="C13" s="8" t="s">
        <v>465</v>
      </c>
      <c r="D13" s="152">
        <v>73762</v>
      </c>
      <c r="E13" s="152">
        <v>74404</v>
      </c>
      <c r="F13" s="229">
        <v>78500</v>
      </c>
      <c r="G13" s="235">
        <v>86021</v>
      </c>
      <c r="H13" s="240">
        <v>86000</v>
      </c>
      <c r="I13" s="148">
        <v>86100</v>
      </c>
      <c r="J13" s="652">
        <v>86200</v>
      </c>
    </row>
    <row r="14" spans="1:18" ht="13.8" x14ac:dyDescent="0.25">
      <c r="A14" s="650">
        <v>133015</v>
      </c>
      <c r="B14" s="6"/>
      <c r="C14" s="8" t="s">
        <v>322</v>
      </c>
      <c r="D14" s="152">
        <v>17295</v>
      </c>
      <c r="E14" s="152">
        <v>5700</v>
      </c>
      <c r="F14" s="229">
        <v>10000</v>
      </c>
      <c r="G14" s="235">
        <v>14145</v>
      </c>
      <c r="H14" s="240">
        <v>12000</v>
      </c>
      <c r="I14" s="148">
        <v>12000</v>
      </c>
      <c r="J14" s="652">
        <v>12000</v>
      </c>
    </row>
    <row r="15" spans="1:18" ht="13.8" x14ac:dyDescent="0.25">
      <c r="A15" s="650">
        <v>133014</v>
      </c>
      <c r="B15" s="6"/>
      <c r="C15" s="7" t="s">
        <v>15</v>
      </c>
      <c r="D15" s="152">
        <v>78322</v>
      </c>
      <c r="E15" s="152">
        <v>78322</v>
      </c>
      <c r="F15" s="229">
        <v>78323</v>
      </c>
      <c r="G15" s="235">
        <v>78323</v>
      </c>
      <c r="H15" s="240">
        <v>78323</v>
      </c>
      <c r="I15" s="148">
        <v>78323</v>
      </c>
      <c r="J15" s="652">
        <v>78323</v>
      </c>
    </row>
    <row r="16" spans="1:18" ht="14.4" thickBot="1" x14ac:dyDescent="0.3">
      <c r="A16" s="683">
        <v>134001</v>
      </c>
      <c r="B16" s="684"/>
      <c r="C16" s="685" t="s">
        <v>209</v>
      </c>
      <c r="D16" s="686">
        <v>2012</v>
      </c>
      <c r="E16" s="686">
        <v>0</v>
      </c>
      <c r="F16" s="687">
        <v>0</v>
      </c>
      <c r="G16" s="688">
        <v>0</v>
      </c>
      <c r="H16" s="689">
        <v>0</v>
      </c>
      <c r="I16" s="690">
        <v>0</v>
      </c>
      <c r="J16" s="691">
        <v>0</v>
      </c>
    </row>
    <row r="17" spans="1:10" ht="16.2" thickBot="1" x14ac:dyDescent="0.35">
      <c r="A17" s="694"/>
      <c r="B17" s="695"/>
      <c r="C17" s="696" t="s">
        <v>16</v>
      </c>
      <c r="D17" s="697">
        <f t="shared" ref="D17:G17" si="0">SUM(D5:D16)</f>
        <v>4147026</v>
      </c>
      <c r="E17" s="697">
        <f>SUM(E5:E16)</f>
        <v>4262461</v>
      </c>
      <c r="F17" s="698">
        <f t="shared" si="0"/>
        <v>4325605</v>
      </c>
      <c r="G17" s="699">
        <f t="shared" si="0"/>
        <v>4371515</v>
      </c>
      <c r="H17" s="700">
        <f>SUM(H5:H16)</f>
        <v>4384503</v>
      </c>
      <c r="I17" s="697">
        <f>SUM(I5:I16)</f>
        <v>4442704</v>
      </c>
      <c r="J17" s="701">
        <f>SUM(J5:J16)</f>
        <v>4578787</v>
      </c>
    </row>
    <row r="18" spans="1:10" ht="14.4" thickBot="1" x14ac:dyDescent="0.3">
      <c r="A18" s="724"/>
      <c r="B18" s="725"/>
      <c r="C18" s="725"/>
      <c r="D18" s="726"/>
      <c r="E18" s="726"/>
      <c r="F18" s="727"/>
      <c r="G18" s="728"/>
      <c r="H18" s="729"/>
      <c r="I18" s="730"/>
      <c r="J18" s="731"/>
    </row>
    <row r="19" spans="1:10" ht="16.2" thickBot="1" x14ac:dyDescent="0.35">
      <c r="A19" s="737" t="s">
        <v>3</v>
      </c>
      <c r="B19" s="738"/>
      <c r="C19" s="696" t="s">
        <v>17</v>
      </c>
      <c r="D19" s="739"/>
      <c r="E19" s="739"/>
      <c r="F19" s="740"/>
      <c r="G19" s="699"/>
      <c r="H19" s="700"/>
      <c r="I19" s="741"/>
      <c r="J19" s="742"/>
    </row>
    <row r="20" spans="1:10" ht="13.8" x14ac:dyDescent="0.25">
      <c r="A20" s="732">
        <v>211004</v>
      </c>
      <c r="B20" s="733"/>
      <c r="C20" s="734" t="s">
        <v>327</v>
      </c>
      <c r="D20" s="735">
        <v>30769</v>
      </c>
      <c r="E20" s="735">
        <v>64167</v>
      </c>
      <c r="F20" s="735">
        <v>68500</v>
      </c>
      <c r="G20" s="735">
        <v>60000</v>
      </c>
      <c r="H20" s="735">
        <v>60000</v>
      </c>
      <c r="I20" s="735">
        <v>60000</v>
      </c>
      <c r="J20" s="736">
        <v>60000</v>
      </c>
    </row>
    <row r="21" spans="1:10" ht="13.8" x14ac:dyDescent="0.25">
      <c r="A21" s="650">
        <v>212002</v>
      </c>
      <c r="B21" s="6"/>
      <c r="C21" s="8" t="s">
        <v>18</v>
      </c>
      <c r="D21" s="152">
        <v>4096</v>
      </c>
      <c r="E21" s="152">
        <v>6205</v>
      </c>
      <c r="F21" s="229">
        <v>6249</v>
      </c>
      <c r="G21" s="235">
        <v>6255</v>
      </c>
      <c r="H21" s="240">
        <v>6300</v>
      </c>
      <c r="I21" s="148">
        <v>6300</v>
      </c>
      <c r="J21" s="652">
        <v>6300</v>
      </c>
    </row>
    <row r="22" spans="1:10" ht="13.8" x14ac:dyDescent="0.25">
      <c r="A22" s="650">
        <v>212002</v>
      </c>
      <c r="B22" s="6"/>
      <c r="C22" s="7" t="s">
        <v>19</v>
      </c>
      <c r="D22" s="152">
        <v>2100</v>
      </c>
      <c r="E22" s="152">
        <v>2905</v>
      </c>
      <c r="F22" s="229">
        <v>2600</v>
      </c>
      <c r="G22" s="235">
        <v>2220</v>
      </c>
      <c r="H22" s="240">
        <v>2600</v>
      </c>
      <c r="I22" s="148">
        <v>2600</v>
      </c>
      <c r="J22" s="652">
        <v>2600</v>
      </c>
    </row>
    <row r="23" spans="1:10" ht="13.8" hidden="1" x14ac:dyDescent="0.25">
      <c r="A23" s="650"/>
      <c r="B23" s="6"/>
      <c r="C23" s="7"/>
      <c r="D23" s="152"/>
      <c r="E23" s="152"/>
      <c r="F23" s="229"/>
      <c r="G23" s="235"/>
      <c r="H23" s="240"/>
      <c r="I23" s="148"/>
      <c r="J23" s="652"/>
    </row>
    <row r="24" spans="1:10" ht="13.8" x14ac:dyDescent="0.25">
      <c r="A24" s="650">
        <v>212003</v>
      </c>
      <c r="B24" s="6"/>
      <c r="C24" s="394" t="s">
        <v>20</v>
      </c>
      <c r="D24" s="152">
        <v>84813</v>
      </c>
      <c r="E24" s="152">
        <v>78895</v>
      </c>
      <c r="F24" s="229">
        <v>83900</v>
      </c>
      <c r="G24" s="235">
        <v>84350</v>
      </c>
      <c r="H24" s="240">
        <v>92980</v>
      </c>
      <c r="I24" s="148">
        <v>92980</v>
      </c>
      <c r="J24" s="652">
        <v>92980</v>
      </c>
    </row>
    <row r="25" spans="1:10" ht="13.8" x14ac:dyDescent="0.25">
      <c r="A25" s="650">
        <v>212003</v>
      </c>
      <c r="B25" s="6"/>
      <c r="C25" s="7" t="s">
        <v>21</v>
      </c>
      <c r="D25" s="152">
        <v>98418</v>
      </c>
      <c r="E25" s="152">
        <v>105231</v>
      </c>
      <c r="F25" s="229">
        <v>101500</v>
      </c>
      <c r="G25" s="235">
        <v>99600</v>
      </c>
      <c r="H25" s="240">
        <v>101333</v>
      </c>
      <c r="I25" s="148">
        <v>101333</v>
      </c>
      <c r="J25" s="652">
        <v>101333</v>
      </c>
    </row>
    <row r="26" spans="1:10" ht="13.8" x14ac:dyDescent="0.25">
      <c r="A26" s="653"/>
      <c r="B26" s="7"/>
      <c r="C26" s="7" t="s">
        <v>22</v>
      </c>
      <c r="D26" s="152">
        <v>76549</v>
      </c>
      <c r="E26" s="152">
        <v>88317</v>
      </c>
      <c r="F26" s="229">
        <v>94540</v>
      </c>
      <c r="G26" s="235">
        <v>98143</v>
      </c>
      <c r="H26" s="240">
        <v>93511</v>
      </c>
      <c r="I26" s="148">
        <v>93511</v>
      </c>
      <c r="J26" s="652">
        <v>93511</v>
      </c>
    </row>
    <row r="27" spans="1:10" ht="13.8" x14ac:dyDescent="0.25">
      <c r="A27" s="653"/>
      <c r="B27" s="7"/>
      <c r="C27" s="7" t="s">
        <v>23</v>
      </c>
      <c r="D27" s="152">
        <v>21953</v>
      </c>
      <c r="E27" s="152">
        <v>21800</v>
      </c>
      <c r="F27" s="229">
        <v>22600</v>
      </c>
      <c r="G27" s="235">
        <v>20220</v>
      </c>
      <c r="H27" s="240">
        <v>22416</v>
      </c>
      <c r="I27" s="148">
        <v>22416</v>
      </c>
      <c r="J27" s="652">
        <v>22416</v>
      </c>
    </row>
    <row r="28" spans="1:10" ht="13.8" x14ac:dyDescent="0.25">
      <c r="A28" s="657">
        <v>212003</v>
      </c>
      <c r="B28" s="247"/>
      <c r="C28" s="247" t="s">
        <v>221</v>
      </c>
      <c r="D28" s="248">
        <v>105346</v>
      </c>
      <c r="E28" s="248">
        <v>115164</v>
      </c>
      <c r="F28" s="248">
        <v>125000</v>
      </c>
      <c r="G28" s="248">
        <v>100000</v>
      </c>
      <c r="H28" s="248">
        <v>120000</v>
      </c>
      <c r="I28" s="248">
        <v>120000</v>
      </c>
      <c r="J28" s="656">
        <v>120000</v>
      </c>
    </row>
    <row r="29" spans="1:10" ht="13.8" x14ac:dyDescent="0.25">
      <c r="A29" s="650">
        <v>212004</v>
      </c>
      <c r="B29" s="6"/>
      <c r="C29" s="7" t="s">
        <v>24</v>
      </c>
      <c r="D29" s="152">
        <v>3800</v>
      </c>
      <c r="E29" s="152">
        <v>3483</v>
      </c>
      <c r="F29" s="229">
        <v>3800</v>
      </c>
      <c r="G29" s="235">
        <v>3800</v>
      </c>
      <c r="H29" s="240">
        <v>3800</v>
      </c>
      <c r="I29" s="148">
        <v>3800</v>
      </c>
      <c r="J29" s="652">
        <v>3800</v>
      </c>
    </row>
    <row r="30" spans="1:10" ht="13.8" x14ac:dyDescent="0.25">
      <c r="A30" s="650">
        <v>221004</v>
      </c>
      <c r="B30" s="6"/>
      <c r="C30" s="7" t="s">
        <v>25</v>
      </c>
      <c r="D30" s="152">
        <v>8415</v>
      </c>
      <c r="E30" s="152">
        <v>8420</v>
      </c>
      <c r="F30" s="229">
        <v>8500</v>
      </c>
      <c r="G30" s="235">
        <v>9500</v>
      </c>
      <c r="H30" s="240">
        <v>8500</v>
      </c>
      <c r="I30" s="148">
        <v>8600</v>
      </c>
      <c r="J30" s="652">
        <v>8700</v>
      </c>
    </row>
    <row r="31" spans="1:10" ht="13.8" x14ac:dyDescent="0.25">
      <c r="A31" s="650">
        <v>222003</v>
      </c>
      <c r="B31" s="6"/>
      <c r="C31" s="7" t="s">
        <v>26</v>
      </c>
      <c r="D31" s="152">
        <v>600</v>
      </c>
      <c r="E31" s="152">
        <v>1305</v>
      </c>
      <c r="F31" s="229">
        <v>100</v>
      </c>
      <c r="G31" s="235">
        <v>1005</v>
      </c>
      <c r="H31" s="240">
        <v>100</v>
      </c>
      <c r="I31" s="148">
        <v>100</v>
      </c>
      <c r="J31" s="652">
        <v>100</v>
      </c>
    </row>
    <row r="32" spans="1:10" ht="13.8" x14ac:dyDescent="0.25">
      <c r="A32" s="650">
        <v>223001</v>
      </c>
      <c r="B32" s="6"/>
      <c r="C32" s="7" t="s">
        <v>27</v>
      </c>
      <c r="D32" s="152">
        <v>141417</v>
      </c>
      <c r="E32" s="152">
        <v>177822</v>
      </c>
      <c r="F32" s="229">
        <v>165000</v>
      </c>
      <c r="G32" s="235">
        <v>160000</v>
      </c>
      <c r="H32" s="240">
        <v>165000</v>
      </c>
      <c r="I32" s="148">
        <v>165000</v>
      </c>
      <c r="J32" s="652">
        <v>165000</v>
      </c>
    </row>
    <row r="33" spans="1:10" ht="13.8" x14ac:dyDescent="0.25">
      <c r="A33" s="650">
        <v>223001</v>
      </c>
      <c r="B33" s="6"/>
      <c r="C33" s="7" t="s">
        <v>28</v>
      </c>
      <c r="D33" s="152">
        <v>880</v>
      </c>
      <c r="E33" s="152">
        <v>1085</v>
      </c>
      <c r="F33" s="229">
        <v>1000</v>
      </c>
      <c r="G33" s="235">
        <v>1500</v>
      </c>
      <c r="H33" s="240">
        <v>1300</v>
      </c>
      <c r="I33" s="148">
        <v>1300</v>
      </c>
      <c r="J33" s="652">
        <v>1300</v>
      </c>
    </row>
    <row r="34" spans="1:10" ht="13.8" x14ac:dyDescent="0.25">
      <c r="A34" s="650">
        <v>223001</v>
      </c>
      <c r="B34" s="6"/>
      <c r="C34" s="7" t="s">
        <v>29</v>
      </c>
      <c r="D34" s="152">
        <v>0</v>
      </c>
      <c r="E34" s="152">
        <v>0</v>
      </c>
      <c r="F34" s="229">
        <v>100</v>
      </c>
      <c r="G34" s="235">
        <v>0</v>
      </c>
      <c r="H34" s="240">
        <v>0</v>
      </c>
      <c r="I34" s="148">
        <v>0</v>
      </c>
      <c r="J34" s="652">
        <v>0</v>
      </c>
    </row>
    <row r="35" spans="1:10" ht="13.8" x14ac:dyDescent="0.25">
      <c r="A35" s="650">
        <v>223001</v>
      </c>
      <c r="B35" s="6"/>
      <c r="C35" s="7" t="s">
        <v>30</v>
      </c>
      <c r="D35" s="152">
        <v>14705</v>
      </c>
      <c r="E35" s="152">
        <v>23312</v>
      </c>
      <c r="F35" s="229">
        <v>35000</v>
      </c>
      <c r="G35" s="235">
        <v>18000</v>
      </c>
      <c r="H35" s="240">
        <v>20000</v>
      </c>
      <c r="I35" s="148">
        <v>20000</v>
      </c>
      <c r="J35" s="652">
        <v>20000</v>
      </c>
    </row>
    <row r="36" spans="1:10" ht="13.8" x14ac:dyDescent="0.25">
      <c r="A36" s="650">
        <v>223001</v>
      </c>
      <c r="B36" s="6"/>
      <c r="C36" s="7" t="s">
        <v>32</v>
      </c>
      <c r="D36" s="152">
        <v>0</v>
      </c>
      <c r="E36" s="152">
        <v>0</v>
      </c>
      <c r="F36" s="229">
        <v>149</v>
      </c>
      <c r="G36" s="235">
        <v>0</v>
      </c>
      <c r="H36" s="240">
        <v>149</v>
      </c>
      <c r="I36" s="148">
        <v>149</v>
      </c>
      <c r="J36" s="652">
        <v>149</v>
      </c>
    </row>
    <row r="37" spans="1:10" ht="13.8" x14ac:dyDescent="0.25">
      <c r="A37" s="650">
        <v>223001</v>
      </c>
      <c r="B37" s="6"/>
      <c r="C37" s="7" t="s">
        <v>33</v>
      </c>
      <c r="D37" s="152">
        <v>14239</v>
      </c>
      <c r="E37" s="152">
        <v>46074.13</v>
      </c>
      <c r="F37" s="229">
        <v>40000</v>
      </c>
      <c r="G37" s="235">
        <v>50250</v>
      </c>
      <c r="H37" s="240">
        <v>50000</v>
      </c>
      <c r="I37" s="148">
        <v>50000</v>
      </c>
      <c r="J37" s="652">
        <v>50000</v>
      </c>
    </row>
    <row r="38" spans="1:10" ht="13.8" x14ac:dyDescent="0.25">
      <c r="A38" s="650">
        <v>223001</v>
      </c>
      <c r="B38" s="6"/>
      <c r="C38" s="7" t="s">
        <v>34</v>
      </c>
      <c r="D38" s="152">
        <v>0</v>
      </c>
      <c r="E38" s="152">
        <v>0</v>
      </c>
      <c r="F38" s="229">
        <v>100</v>
      </c>
      <c r="G38" s="235">
        <v>0</v>
      </c>
      <c r="H38" s="240">
        <v>0</v>
      </c>
      <c r="I38" s="148">
        <v>0</v>
      </c>
      <c r="J38" s="652">
        <v>0</v>
      </c>
    </row>
    <row r="39" spans="1:10" ht="13.8" x14ac:dyDescent="0.25">
      <c r="A39" s="650">
        <v>223001</v>
      </c>
      <c r="B39" s="6"/>
      <c r="C39" s="7" t="s">
        <v>213</v>
      </c>
      <c r="D39" s="152">
        <v>1463</v>
      </c>
      <c r="E39" s="152">
        <v>1704</v>
      </c>
      <c r="F39" s="229">
        <v>5000</v>
      </c>
      <c r="G39" s="235">
        <v>3000</v>
      </c>
      <c r="H39" s="240">
        <v>3000</v>
      </c>
      <c r="I39" s="148">
        <v>3000</v>
      </c>
      <c r="J39" s="652">
        <v>3000</v>
      </c>
    </row>
    <row r="40" spans="1:10" ht="13.8" x14ac:dyDescent="0.25">
      <c r="A40" s="650">
        <v>223001</v>
      </c>
      <c r="B40" s="6"/>
      <c r="C40" s="7" t="s">
        <v>217</v>
      </c>
      <c r="D40" s="152">
        <v>32</v>
      </c>
      <c r="E40" s="152">
        <v>0</v>
      </c>
      <c r="F40" s="229">
        <v>0</v>
      </c>
      <c r="G40" s="235">
        <v>0</v>
      </c>
      <c r="H40" s="240">
        <v>0</v>
      </c>
      <c r="I40" s="148">
        <v>0</v>
      </c>
      <c r="J40" s="652">
        <v>0</v>
      </c>
    </row>
    <row r="41" spans="1:10" ht="13.8" x14ac:dyDescent="0.25">
      <c r="A41" s="650">
        <v>223001</v>
      </c>
      <c r="B41" s="6"/>
      <c r="C41" s="7" t="s">
        <v>35</v>
      </c>
      <c r="D41" s="152">
        <v>7580</v>
      </c>
      <c r="E41" s="152">
        <v>16229</v>
      </c>
      <c r="F41" s="229">
        <v>10000</v>
      </c>
      <c r="G41" s="235">
        <v>34000</v>
      </c>
      <c r="H41" s="240">
        <v>34500</v>
      </c>
      <c r="I41" s="148">
        <v>34500</v>
      </c>
      <c r="J41" s="652">
        <v>34500</v>
      </c>
    </row>
    <row r="42" spans="1:10" ht="13.8" x14ac:dyDescent="0.25">
      <c r="A42" s="657">
        <v>223003</v>
      </c>
      <c r="B42" s="249"/>
      <c r="C42" s="247" t="s">
        <v>220</v>
      </c>
      <c r="D42" s="248">
        <v>49068</v>
      </c>
      <c r="E42" s="248">
        <v>57274</v>
      </c>
      <c r="F42" s="248">
        <v>65000</v>
      </c>
      <c r="G42" s="248">
        <v>80000</v>
      </c>
      <c r="H42" s="248">
        <v>80000</v>
      </c>
      <c r="I42" s="248">
        <v>100000</v>
      </c>
      <c r="J42" s="656">
        <v>100000</v>
      </c>
    </row>
    <row r="43" spans="1:10" ht="13.8" x14ac:dyDescent="0.25">
      <c r="A43" s="650">
        <v>229005</v>
      </c>
      <c r="B43" s="6"/>
      <c r="C43" s="7" t="s">
        <v>329</v>
      </c>
      <c r="D43" s="152">
        <v>156</v>
      </c>
      <c r="E43" s="152">
        <v>198</v>
      </c>
      <c r="F43" s="229">
        <v>190</v>
      </c>
      <c r="G43" s="235">
        <v>96</v>
      </c>
      <c r="H43" s="240">
        <v>100</v>
      </c>
      <c r="I43" s="148">
        <v>100</v>
      </c>
      <c r="J43" s="652">
        <v>100</v>
      </c>
    </row>
    <row r="44" spans="1:10" ht="13.8" x14ac:dyDescent="0.25">
      <c r="A44" s="653">
        <v>242</v>
      </c>
      <c r="B44" s="7"/>
      <c r="C44" s="7" t="s">
        <v>316</v>
      </c>
      <c r="D44" s="152">
        <v>0</v>
      </c>
      <c r="E44" s="152">
        <v>0</v>
      </c>
      <c r="F44" s="229">
        <v>0</v>
      </c>
      <c r="G44" s="235">
        <v>5000</v>
      </c>
      <c r="H44" s="240">
        <v>8500</v>
      </c>
      <c r="I44" s="148">
        <v>8500</v>
      </c>
      <c r="J44" s="652">
        <v>8500</v>
      </c>
    </row>
    <row r="45" spans="1:10" ht="14.4" thickBot="1" x14ac:dyDescent="0.3">
      <c r="A45" s="743">
        <v>292</v>
      </c>
      <c r="B45" s="744"/>
      <c r="C45" s="744" t="s">
        <v>36</v>
      </c>
      <c r="D45" s="686">
        <v>5416</v>
      </c>
      <c r="E45" s="686">
        <v>26989</v>
      </c>
      <c r="F45" s="687">
        <v>5500</v>
      </c>
      <c r="G45" s="688">
        <v>1000</v>
      </c>
      <c r="H45" s="689">
        <v>1000</v>
      </c>
      <c r="I45" s="690">
        <v>1000</v>
      </c>
      <c r="J45" s="691">
        <v>1000</v>
      </c>
    </row>
    <row r="46" spans="1:10" ht="16.2" thickBot="1" x14ac:dyDescent="0.35">
      <c r="A46" s="694"/>
      <c r="B46" s="695"/>
      <c r="C46" s="696" t="s">
        <v>37</v>
      </c>
      <c r="D46" s="697">
        <f t="shared" ref="D46:J46" si="1">SUM(D20:D45)</f>
        <v>671815</v>
      </c>
      <c r="E46" s="697">
        <f t="shared" si="1"/>
        <v>846579.13</v>
      </c>
      <c r="F46" s="698">
        <f t="shared" si="1"/>
        <v>844328</v>
      </c>
      <c r="G46" s="699">
        <f t="shared" si="1"/>
        <v>837939</v>
      </c>
      <c r="H46" s="746">
        <f t="shared" si="1"/>
        <v>875089</v>
      </c>
      <c r="I46" s="741">
        <f t="shared" si="1"/>
        <v>895189</v>
      </c>
      <c r="J46" s="742">
        <f t="shared" si="1"/>
        <v>895289</v>
      </c>
    </row>
    <row r="47" spans="1:10" ht="16.2" thickBot="1" x14ac:dyDescent="0.35">
      <c r="A47" s="724"/>
      <c r="B47" s="725"/>
      <c r="C47" s="747"/>
      <c r="D47" s="748"/>
      <c r="E47" s="748"/>
      <c r="F47" s="748"/>
      <c r="G47" s="748"/>
      <c r="H47" s="748"/>
      <c r="I47" s="749"/>
      <c r="J47" s="750"/>
    </row>
    <row r="48" spans="1:10" ht="16.2" thickBot="1" x14ac:dyDescent="0.35">
      <c r="A48" s="737" t="s">
        <v>3</v>
      </c>
      <c r="B48" s="738"/>
      <c r="C48" s="696" t="s">
        <v>38</v>
      </c>
      <c r="D48" s="739">
        <v>4000</v>
      </c>
      <c r="E48" s="739">
        <v>18500</v>
      </c>
      <c r="F48" s="740">
        <v>5000</v>
      </c>
      <c r="G48" s="699">
        <v>7000</v>
      </c>
      <c r="H48" s="746">
        <v>7000</v>
      </c>
      <c r="I48" s="751">
        <v>7000</v>
      </c>
      <c r="J48" s="752">
        <v>7000</v>
      </c>
    </row>
    <row r="49" spans="1:10" ht="14.4" thickBot="1" x14ac:dyDescent="0.3">
      <c r="A49" s="753"/>
      <c r="B49" s="754"/>
      <c r="C49" s="725"/>
      <c r="D49" s="726"/>
      <c r="E49" s="726"/>
      <c r="F49" s="726"/>
      <c r="G49" s="726"/>
      <c r="H49" s="726"/>
      <c r="I49" s="730"/>
      <c r="J49" s="731"/>
    </row>
    <row r="50" spans="1:10" ht="16.2" thickBot="1" x14ac:dyDescent="0.35">
      <c r="A50" s="737" t="s">
        <v>3</v>
      </c>
      <c r="B50" s="738"/>
      <c r="C50" s="696" t="s">
        <v>39</v>
      </c>
      <c r="D50" s="739"/>
      <c r="E50" s="739"/>
      <c r="F50" s="739"/>
      <c r="G50" s="739"/>
      <c r="H50" s="739"/>
      <c r="I50" s="741"/>
      <c r="J50" s="742"/>
    </row>
    <row r="51" spans="1:10" ht="13.8" x14ac:dyDescent="0.25">
      <c r="A51" s="710">
        <v>312001</v>
      </c>
      <c r="B51" s="711"/>
      <c r="C51" s="693" t="s">
        <v>40</v>
      </c>
      <c r="D51" s="528">
        <v>910</v>
      </c>
      <c r="E51" s="528">
        <v>289</v>
      </c>
      <c r="F51" s="712">
        <v>100</v>
      </c>
      <c r="G51" s="713">
        <v>660</v>
      </c>
      <c r="H51" s="714">
        <v>100</v>
      </c>
      <c r="I51" s="755">
        <v>100</v>
      </c>
      <c r="J51" s="756">
        <v>100</v>
      </c>
    </row>
    <row r="52" spans="1:10" s="432" customFormat="1" ht="13.5" customHeight="1" x14ac:dyDescent="0.25">
      <c r="A52" s="650">
        <v>312001</v>
      </c>
      <c r="B52" s="6"/>
      <c r="C52" s="7" t="s">
        <v>469</v>
      </c>
      <c r="D52" s="152">
        <v>85945</v>
      </c>
      <c r="E52" s="152">
        <v>0</v>
      </c>
      <c r="F52" s="229">
        <v>0</v>
      </c>
      <c r="G52" s="235">
        <v>0</v>
      </c>
      <c r="H52" s="240">
        <v>0</v>
      </c>
      <c r="I52" s="148">
        <v>0</v>
      </c>
      <c r="J52" s="652">
        <v>0</v>
      </c>
    </row>
    <row r="53" spans="1:10" s="500" customFormat="1" ht="13.5" customHeight="1" x14ac:dyDescent="0.25">
      <c r="A53" s="650">
        <v>312001</v>
      </c>
      <c r="B53" s="6"/>
      <c r="C53" s="7" t="s">
        <v>515</v>
      </c>
      <c r="D53" s="152"/>
      <c r="E53" s="152">
        <v>7403</v>
      </c>
      <c r="F53" s="229">
        <v>0</v>
      </c>
      <c r="G53" s="235">
        <v>96045</v>
      </c>
      <c r="H53" s="240">
        <v>0</v>
      </c>
      <c r="I53" s="148">
        <v>0</v>
      </c>
      <c r="J53" s="652">
        <v>0</v>
      </c>
    </row>
    <row r="54" spans="1:10" s="500" customFormat="1" ht="13.5" customHeight="1" x14ac:dyDescent="0.25">
      <c r="A54" s="655">
        <v>312001</v>
      </c>
      <c r="B54" s="247"/>
      <c r="C54" s="247" t="s">
        <v>519</v>
      </c>
      <c r="D54" s="247"/>
      <c r="E54" s="248">
        <v>71840</v>
      </c>
      <c r="F54" s="247"/>
      <c r="G54" s="248">
        <v>135567</v>
      </c>
      <c r="H54" s="248">
        <v>20000</v>
      </c>
      <c r="I54" s="248">
        <v>0</v>
      </c>
      <c r="J54" s="656">
        <v>0</v>
      </c>
    </row>
    <row r="55" spans="1:10" s="432" customFormat="1" ht="13.8" x14ac:dyDescent="0.25">
      <c r="A55" s="650">
        <v>312002</v>
      </c>
      <c r="B55" s="6"/>
      <c r="C55" s="7" t="s">
        <v>468</v>
      </c>
      <c r="D55" s="152">
        <v>3917</v>
      </c>
      <c r="E55" s="152">
        <v>7545</v>
      </c>
      <c r="F55" s="229">
        <v>10000</v>
      </c>
      <c r="G55" s="235">
        <v>14408</v>
      </c>
      <c r="H55" s="240">
        <v>14400</v>
      </c>
      <c r="I55" s="148">
        <v>14400</v>
      </c>
      <c r="J55" s="652">
        <v>14400</v>
      </c>
    </row>
    <row r="56" spans="1:10" s="500" customFormat="1" ht="13.8" x14ac:dyDescent="0.25">
      <c r="A56" s="650">
        <v>312008</v>
      </c>
      <c r="B56" s="6"/>
      <c r="C56" s="7" t="s">
        <v>510</v>
      </c>
      <c r="D56" s="152">
        <v>1000</v>
      </c>
      <c r="E56" s="152">
        <v>2700</v>
      </c>
      <c r="F56" s="229">
        <v>0</v>
      </c>
      <c r="G56" s="235">
        <v>500</v>
      </c>
      <c r="H56" s="240">
        <v>0</v>
      </c>
      <c r="I56" s="148">
        <v>0</v>
      </c>
      <c r="J56" s="652">
        <v>0</v>
      </c>
    </row>
    <row r="57" spans="1:10" s="500" customFormat="1" ht="13.8" x14ac:dyDescent="0.25">
      <c r="A57" s="650">
        <v>312011</v>
      </c>
      <c r="B57" s="6"/>
      <c r="C57" s="7" t="s">
        <v>511</v>
      </c>
      <c r="D57" s="152">
        <v>1000</v>
      </c>
      <c r="E57" s="152">
        <v>1700</v>
      </c>
      <c r="F57" s="229">
        <v>0</v>
      </c>
      <c r="G57" s="235">
        <v>0</v>
      </c>
      <c r="H57" s="240">
        <v>0</v>
      </c>
      <c r="I57" s="148">
        <v>0</v>
      </c>
      <c r="J57" s="652">
        <v>0</v>
      </c>
    </row>
    <row r="58" spans="1:10" ht="13.8" x14ac:dyDescent="0.25">
      <c r="A58" s="650">
        <v>312012</v>
      </c>
      <c r="B58" s="6"/>
      <c r="C58" s="7" t="s">
        <v>41</v>
      </c>
      <c r="D58" s="152">
        <v>3383</v>
      </c>
      <c r="E58" s="152">
        <v>3408</v>
      </c>
      <c r="F58" s="229">
        <v>3500</v>
      </c>
      <c r="G58" s="235">
        <v>4280</v>
      </c>
      <c r="H58" s="240">
        <v>4300</v>
      </c>
      <c r="I58" s="148">
        <v>4400</v>
      </c>
      <c r="J58" s="652">
        <v>4500</v>
      </c>
    </row>
    <row r="59" spans="1:10" ht="13.8" x14ac:dyDescent="0.25">
      <c r="A59" s="650">
        <v>312012</v>
      </c>
      <c r="B59" s="6"/>
      <c r="C59" s="7" t="s">
        <v>42</v>
      </c>
      <c r="D59" s="152">
        <v>4152</v>
      </c>
      <c r="E59" s="152">
        <v>4368</v>
      </c>
      <c r="F59" s="229">
        <v>4000</v>
      </c>
      <c r="G59" s="235">
        <v>4320</v>
      </c>
      <c r="H59" s="240">
        <v>4350</v>
      </c>
      <c r="I59" s="148">
        <v>4350</v>
      </c>
      <c r="J59" s="652">
        <v>4350</v>
      </c>
    </row>
    <row r="60" spans="1:10" ht="13.8" x14ac:dyDescent="0.25">
      <c r="A60" s="650">
        <v>312012</v>
      </c>
      <c r="B60" s="6"/>
      <c r="C60" s="7" t="s">
        <v>211</v>
      </c>
      <c r="D60" s="152">
        <v>55</v>
      </c>
      <c r="E60" s="152">
        <v>99</v>
      </c>
      <c r="F60" s="229">
        <v>100</v>
      </c>
      <c r="G60" s="235">
        <v>178</v>
      </c>
      <c r="H60" s="240">
        <v>180</v>
      </c>
      <c r="I60" s="148">
        <v>190</v>
      </c>
      <c r="J60" s="652">
        <v>200</v>
      </c>
    </row>
    <row r="61" spans="1:10" ht="13.8" x14ac:dyDescent="0.25">
      <c r="A61" s="650">
        <v>312012</v>
      </c>
      <c r="B61" s="6"/>
      <c r="C61" s="7" t="s">
        <v>43</v>
      </c>
      <c r="D61" s="152">
        <v>777</v>
      </c>
      <c r="E61" s="152">
        <v>782</v>
      </c>
      <c r="F61" s="229">
        <v>790</v>
      </c>
      <c r="G61" s="235">
        <v>779</v>
      </c>
      <c r="H61" s="240">
        <v>780</v>
      </c>
      <c r="I61" s="148">
        <v>790</v>
      </c>
      <c r="J61" s="652">
        <v>800</v>
      </c>
    </row>
    <row r="62" spans="1:10" ht="13.8" x14ac:dyDescent="0.25">
      <c r="A62" s="650">
        <v>312012</v>
      </c>
      <c r="B62" s="6"/>
      <c r="C62" s="7" t="s">
        <v>544</v>
      </c>
      <c r="D62" s="152">
        <v>0</v>
      </c>
      <c r="E62" s="152">
        <v>6937</v>
      </c>
      <c r="F62" s="229">
        <v>2000</v>
      </c>
      <c r="G62" s="235">
        <v>3617</v>
      </c>
      <c r="H62" s="240">
        <v>4000</v>
      </c>
      <c r="I62" s="148">
        <v>0</v>
      </c>
      <c r="J62" s="652">
        <v>2000</v>
      </c>
    </row>
    <row r="63" spans="1:10" ht="13.8" x14ac:dyDescent="0.25">
      <c r="A63" s="650">
        <v>312012</v>
      </c>
      <c r="B63" s="6"/>
      <c r="C63" s="7" t="s">
        <v>447</v>
      </c>
      <c r="D63" s="152">
        <v>299</v>
      </c>
      <c r="E63" s="152">
        <v>311</v>
      </c>
      <c r="F63" s="229">
        <v>311</v>
      </c>
      <c r="G63" s="235">
        <v>320</v>
      </c>
      <c r="H63" s="240">
        <v>330</v>
      </c>
      <c r="I63" s="148">
        <v>330</v>
      </c>
      <c r="J63" s="652">
        <v>330</v>
      </c>
    </row>
    <row r="64" spans="1:10" s="257" customFormat="1" ht="13.8" x14ac:dyDescent="0.25">
      <c r="A64" s="650">
        <v>312012</v>
      </c>
      <c r="B64" s="6"/>
      <c r="C64" s="394" t="s">
        <v>422</v>
      </c>
      <c r="D64" s="152">
        <v>4906</v>
      </c>
      <c r="E64" s="152">
        <v>1349</v>
      </c>
      <c r="F64" s="229">
        <v>0</v>
      </c>
      <c r="G64" s="235">
        <v>0</v>
      </c>
      <c r="H64" s="240">
        <v>0</v>
      </c>
      <c r="I64" s="148">
        <v>0</v>
      </c>
      <c r="J64" s="652">
        <v>0</v>
      </c>
    </row>
    <row r="65" spans="1:10" s="500" customFormat="1" ht="14.4" thickBot="1" x14ac:dyDescent="0.3">
      <c r="A65" s="683">
        <v>312012</v>
      </c>
      <c r="B65" s="684"/>
      <c r="C65" s="685" t="s">
        <v>559</v>
      </c>
      <c r="D65" s="686"/>
      <c r="E65" s="686"/>
      <c r="F65" s="687"/>
      <c r="G65" s="688">
        <v>21540</v>
      </c>
      <c r="H65" s="689"/>
      <c r="I65" s="690"/>
      <c r="J65" s="691"/>
    </row>
    <row r="66" spans="1:10" ht="16.2" thickBot="1" x14ac:dyDescent="0.35">
      <c r="A66" s="694"/>
      <c r="B66" s="695"/>
      <c r="C66" s="696" t="s">
        <v>44</v>
      </c>
      <c r="D66" s="697">
        <f>SUM(D51:D64)</f>
        <v>106344</v>
      </c>
      <c r="E66" s="697">
        <f>SUM(E51:E65)</f>
        <v>108731</v>
      </c>
      <c r="F66" s="740">
        <f t="shared" ref="F66" si="2">SUM(F51:F65)</f>
        <v>20801</v>
      </c>
      <c r="G66" s="699">
        <f>SUM(G51:G65)</f>
        <v>282214</v>
      </c>
      <c r="H66" s="746">
        <f>SUM(H51:H65)</f>
        <v>48440</v>
      </c>
      <c r="I66" s="697">
        <f>SUM(I51:I65)</f>
        <v>24560</v>
      </c>
      <c r="J66" s="701">
        <f>SUM(J51:J65)</f>
        <v>26680</v>
      </c>
    </row>
    <row r="67" spans="1:10" ht="16.2" thickBot="1" x14ac:dyDescent="0.35">
      <c r="A67" s="757"/>
      <c r="B67" s="696"/>
      <c r="C67" s="758" t="s">
        <v>45</v>
      </c>
      <c r="D67" s="759">
        <f t="shared" ref="D67:J67" si="3">SUM(D17+D46+D48+D66)</f>
        <v>4929185</v>
      </c>
      <c r="E67" s="759">
        <f t="shared" si="3"/>
        <v>5236271.13</v>
      </c>
      <c r="F67" s="760">
        <f t="shared" si="3"/>
        <v>5195734</v>
      </c>
      <c r="G67" s="761">
        <f t="shared" si="3"/>
        <v>5498668</v>
      </c>
      <c r="H67" s="762">
        <f t="shared" si="3"/>
        <v>5315032</v>
      </c>
      <c r="I67" s="759">
        <f t="shared" si="3"/>
        <v>5369453</v>
      </c>
      <c r="J67" s="763">
        <f t="shared" si="3"/>
        <v>5507756</v>
      </c>
    </row>
    <row r="68" spans="1:10" ht="16.2" thickBot="1" x14ac:dyDescent="0.35">
      <c r="A68" s="764"/>
      <c r="B68" s="747"/>
      <c r="C68" s="765"/>
      <c r="D68" s="766"/>
      <c r="E68" s="766"/>
      <c r="F68" s="766"/>
      <c r="G68" s="766"/>
      <c r="H68" s="748"/>
      <c r="I68" s="749"/>
      <c r="J68" s="750"/>
    </row>
    <row r="69" spans="1:10" ht="16.2" thickBot="1" x14ac:dyDescent="0.35">
      <c r="A69" s="775"/>
      <c r="B69" s="776"/>
      <c r="C69" s="696" t="s">
        <v>46</v>
      </c>
      <c r="D69" s="777" t="s">
        <v>215</v>
      </c>
      <c r="E69" s="777" t="s">
        <v>328</v>
      </c>
      <c r="F69" s="778" t="s">
        <v>413</v>
      </c>
      <c r="G69" s="779" t="s">
        <v>413</v>
      </c>
      <c r="H69" s="780" t="s">
        <v>448</v>
      </c>
      <c r="I69" s="781" t="s">
        <v>493</v>
      </c>
      <c r="J69" s="782" t="s">
        <v>538</v>
      </c>
    </row>
    <row r="70" spans="1:10" ht="15.6" x14ac:dyDescent="0.3">
      <c r="A70" s="767"/>
      <c r="B70" s="768"/>
      <c r="C70" s="745"/>
      <c r="D70" s="769" t="s">
        <v>5</v>
      </c>
      <c r="E70" s="769" t="s">
        <v>5</v>
      </c>
      <c r="F70" s="770" t="s">
        <v>6</v>
      </c>
      <c r="G70" s="771" t="s">
        <v>31</v>
      </c>
      <c r="H70" s="772" t="s">
        <v>6</v>
      </c>
      <c r="I70" s="773" t="s">
        <v>6</v>
      </c>
      <c r="J70" s="774" t="s">
        <v>6</v>
      </c>
    </row>
    <row r="71" spans="1:10" ht="13.8" x14ac:dyDescent="0.25">
      <c r="A71" s="650">
        <v>312012</v>
      </c>
      <c r="B71" s="7"/>
      <c r="C71" s="7" t="s">
        <v>47</v>
      </c>
      <c r="D71" s="200">
        <v>273528</v>
      </c>
      <c r="E71" s="200">
        <v>333459</v>
      </c>
      <c r="F71" s="229">
        <v>292920</v>
      </c>
      <c r="G71" s="407">
        <v>355950</v>
      </c>
      <c r="H71" s="240">
        <v>342300</v>
      </c>
      <c r="I71" s="149">
        <v>342300</v>
      </c>
      <c r="J71" s="661">
        <v>342300</v>
      </c>
    </row>
    <row r="72" spans="1:10" s="500" customFormat="1" ht="13.8" x14ac:dyDescent="0.25">
      <c r="A72" s="650">
        <v>312001</v>
      </c>
      <c r="B72" s="7"/>
      <c r="C72" s="7" t="s">
        <v>508</v>
      </c>
      <c r="D72" s="200">
        <v>26023</v>
      </c>
      <c r="E72" s="200">
        <v>0</v>
      </c>
      <c r="F72" s="229">
        <v>0</v>
      </c>
      <c r="G72" s="407"/>
      <c r="H72" s="240"/>
      <c r="I72" s="149"/>
      <c r="J72" s="661"/>
    </row>
    <row r="73" spans="1:10" ht="13.8" x14ac:dyDescent="0.25">
      <c r="A73" s="650">
        <v>223001</v>
      </c>
      <c r="B73" s="7"/>
      <c r="C73" s="7" t="s">
        <v>48</v>
      </c>
      <c r="D73" s="200">
        <v>254555</v>
      </c>
      <c r="E73" s="200">
        <v>255316</v>
      </c>
      <c r="F73" s="229">
        <v>283870</v>
      </c>
      <c r="G73" s="212">
        <v>283870</v>
      </c>
      <c r="H73" s="240">
        <v>304000</v>
      </c>
      <c r="I73" s="149">
        <v>304000</v>
      </c>
      <c r="J73" s="661">
        <v>304000</v>
      </c>
    </row>
    <row r="74" spans="1:10" ht="13.8" x14ac:dyDescent="0.25">
      <c r="A74" s="650">
        <v>292</v>
      </c>
      <c r="B74" s="7"/>
      <c r="C74" s="7" t="s">
        <v>509</v>
      </c>
      <c r="D74" s="200">
        <v>36</v>
      </c>
      <c r="E74" s="200">
        <v>7</v>
      </c>
      <c r="F74" s="229">
        <v>0</v>
      </c>
      <c r="G74" s="212"/>
      <c r="H74" s="240"/>
      <c r="I74" s="149"/>
      <c r="J74" s="661"/>
    </row>
    <row r="75" spans="1:10" ht="13.8" x14ac:dyDescent="0.25">
      <c r="A75" s="650">
        <v>312011</v>
      </c>
      <c r="B75" s="7"/>
      <c r="C75" s="7" t="s">
        <v>214</v>
      </c>
      <c r="D75" s="200">
        <v>2661</v>
      </c>
      <c r="E75" s="200">
        <v>700</v>
      </c>
      <c r="F75" s="231">
        <v>0</v>
      </c>
      <c r="G75" s="212">
        <v>700</v>
      </c>
      <c r="H75" s="243"/>
      <c r="I75" s="149"/>
      <c r="J75" s="661"/>
    </row>
    <row r="76" spans="1:10" ht="13.8" x14ac:dyDescent="0.25">
      <c r="A76" s="662" t="s">
        <v>218</v>
      </c>
      <c r="B76" s="7"/>
      <c r="C76" s="7" t="s">
        <v>219</v>
      </c>
      <c r="D76" s="200">
        <v>1950</v>
      </c>
      <c r="E76" s="200">
        <v>3000</v>
      </c>
      <c r="F76" s="231">
        <v>0</v>
      </c>
      <c r="G76" s="407"/>
      <c r="H76" s="243"/>
      <c r="I76" s="149"/>
      <c r="J76" s="661"/>
    </row>
    <row r="77" spans="1:10" ht="13.8" x14ac:dyDescent="0.25">
      <c r="A77" s="660"/>
      <c r="B77" s="12"/>
      <c r="C77" s="12" t="s">
        <v>49</v>
      </c>
      <c r="D77" s="199">
        <f>SUM(D71:D76)</f>
        <v>558753</v>
      </c>
      <c r="E77" s="199">
        <f>SUM(E71:E76)</f>
        <v>592482</v>
      </c>
      <c r="F77" s="230">
        <f t="shared" ref="F77" si="4">SUM(F71:F76)</f>
        <v>576790</v>
      </c>
      <c r="G77" s="236">
        <f t="shared" ref="G77:J77" si="5">SUM(G71:G76)</f>
        <v>640520</v>
      </c>
      <c r="H77" s="449">
        <f>SUM(H71:H76)</f>
        <v>646300</v>
      </c>
      <c r="I77" s="199">
        <f t="shared" si="5"/>
        <v>646300</v>
      </c>
      <c r="J77" s="663">
        <f t="shared" si="5"/>
        <v>646300</v>
      </c>
    </row>
    <row r="78" spans="1:10" ht="14.4" thickBot="1" x14ac:dyDescent="0.3">
      <c r="A78" s="664"/>
      <c r="B78" s="10"/>
      <c r="C78" s="10"/>
      <c r="D78" s="153"/>
      <c r="E78" s="153"/>
      <c r="F78" s="153"/>
      <c r="G78" s="153"/>
      <c r="H78" s="450"/>
      <c r="I78" s="14"/>
      <c r="J78" s="665"/>
    </row>
    <row r="79" spans="1:10" ht="16.2" thickBot="1" x14ac:dyDescent="0.35">
      <c r="A79" s="694"/>
      <c r="B79" s="695"/>
      <c r="C79" s="696" t="s">
        <v>50</v>
      </c>
      <c r="D79" s="777" t="s">
        <v>215</v>
      </c>
      <c r="E79" s="777" t="s">
        <v>328</v>
      </c>
      <c r="F79" s="778" t="s">
        <v>413</v>
      </c>
      <c r="G79" s="779" t="s">
        <v>413</v>
      </c>
      <c r="H79" s="780" t="s">
        <v>448</v>
      </c>
      <c r="I79" s="781" t="s">
        <v>493</v>
      </c>
      <c r="J79" s="782" t="s">
        <v>538</v>
      </c>
    </row>
    <row r="80" spans="1:10" ht="13.8" x14ac:dyDescent="0.25">
      <c r="A80" s="710"/>
      <c r="B80" s="711"/>
      <c r="D80" s="783" t="s">
        <v>5</v>
      </c>
      <c r="E80" s="769" t="s">
        <v>5</v>
      </c>
      <c r="F80" s="770" t="s">
        <v>6</v>
      </c>
      <c r="G80" s="771" t="s">
        <v>31</v>
      </c>
      <c r="H80" s="772" t="s">
        <v>6</v>
      </c>
      <c r="I80" s="773" t="s">
        <v>6</v>
      </c>
      <c r="J80" s="774" t="s">
        <v>6</v>
      </c>
    </row>
    <row r="81" spans="1:10" ht="13.8" x14ac:dyDescent="0.25">
      <c r="A81" s="650">
        <v>312012</v>
      </c>
      <c r="B81" s="6"/>
      <c r="C81" s="7" t="s">
        <v>210</v>
      </c>
      <c r="D81" s="152">
        <v>667653</v>
      </c>
      <c r="E81" s="152">
        <v>704069</v>
      </c>
      <c r="F81" s="229">
        <v>848900</v>
      </c>
      <c r="G81" s="235">
        <v>848900</v>
      </c>
      <c r="H81" s="240">
        <v>914500</v>
      </c>
      <c r="I81" s="148">
        <v>936000</v>
      </c>
      <c r="J81" s="652">
        <v>944000</v>
      </c>
    </row>
    <row r="82" spans="1:10" ht="13.8" x14ac:dyDescent="0.25">
      <c r="A82" s="650">
        <v>312012</v>
      </c>
      <c r="B82" s="7"/>
      <c r="C82" s="7" t="s">
        <v>325</v>
      </c>
      <c r="D82" s="152">
        <v>41086</v>
      </c>
      <c r="E82" s="152">
        <v>74672</v>
      </c>
      <c r="F82" s="229">
        <v>69550</v>
      </c>
      <c r="G82" s="235">
        <v>69550</v>
      </c>
      <c r="H82" s="240">
        <v>74700</v>
      </c>
      <c r="I82" s="148">
        <v>75750</v>
      </c>
      <c r="J82" s="652">
        <v>75750</v>
      </c>
    </row>
    <row r="83" spans="1:10" ht="13.8" x14ac:dyDescent="0.25">
      <c r="A83" s="650">
        <v>223001</v>
      </c>
      <c r="B83" s="7"/>
      <c r="C83" s="7" t="s">
        <v>51</v>
      </c>
      <c r="D83" s="528">
        <v>25757</v>
      </c>
      <c r="E83" s="528">
        <v>36831</v>
      </c>
      <c r="F83" s="229">
        <v>41100</v>
      </c>
      <c r="G83" s="235">
        <v>41100</v>
      </c>
      <c r="H83" s="240">
        <v>45200</v>
      </c>
      <c r="I83" s="148">
        <v>51600</v>
      </c>
      <c r="J83" s="652">
        <v>51600</v>
      </c>
    </row>
    <row r="84" spans="1:10" ht="13.8" x14ac:dyDescent="0.25">
      <c r="A84" s="650">
        <v>223001</v>
      </c>
      <c r="B84" s="7"/>
      <c r="C84" s="7" t="s">
        <v>52</v>
      </c>
      <c r="D84" s="152">
        <v>12192</v>
      </c>
      <c r="E84" s="152">
        <v>17943</v>
      </c>
      <c r="F84" s="229">
        <v>22600</v>
      </c>
      <c r="G84" s="235">
        <v>22600</v>
      </c>
      <c r="H84" s="240">
        <v>19300</v>
      </c>
      <c r="I84" s="148">
        <v>19500</v>
      </c>
      <c r="J84" s="652">
        <v>19500</v>
      </c>
    </row>
    <row r="85" spans="1:10" s="500" customFormat="1" ht="27.6" x14ac:dyDescent="0.25">
      <c r="A85" s="650"/>
      <c r="B85" s="7"/>
      <c r="C85" s="8" t="s">
        <v>571</v>
      </c>
      <c r="D85" s="152">
        <v>29459</v>
      </c>
      <c r="E85" s="152">
        <v>14900</v>
      </c>
      <c r="F85" s="229">
        <v>0</v>
      </c>
      <c r="G85" s="235">
        <v>0</v>
      </c>
      <c r="H85" s="240">
        <v>25700</v>
      </c>
      <c r="I85" s="148">
        <v>0</v>
      </c>
      <c r="J85" s="652">
        <v>0</v>
      </c>
    </row>
    <row r="86" spans="1:10" ht="13.8" x14ac:dyDescent="0.25">
      <c r="A86" s="650">
        <v>223003</v>
      </c>
      <c r="B86" s="7"/>
      <c r="C86" s="394" t="s">
        <v>446</v>
      </c>
      <c r="D86" s="152">
        <v>40780</v>
      </c>
      <c r="E86" s="152">
        <v>73633</v>
      </c>
      <c r="F86" s="229">
        <v>92000</v>
      </c>
      <c r="G86" s="235">
        <v>92000</v>
      </c>
      <c r="H86" s="240">
        <v>30000</v>
      </c>
      <c r="I86" s="148">
        <v>30000</v>
      </c>
      <c r="J86" s="652">
        <v>30000</v>
      </c>
    </row>
    <row r="87" spans="1:10" ht="13.8" hidden="1" x14ac:dyDescent="0.25">
      <c r="A87" s="650">
        <v>312012</v>
      </c>
      <c r="B87" s="7"/>
      <c r="C87" s="7" t="s">
        <v>430</v>
      </c>
      <c r="D87" s="152"/>
      <c r="E87" s="152"/>
      <c r="F87" s="229"/>
      <c r="G87" s="235"/>
      <c r="H87" s="240"/>
      <c r="I87" s="148"/>
      <c r="J87" s="652"/>
    </row>
    <row r="88" spans="1:10" ht="13.8" x14ac:dyDescent="0.25">
      <c r="A88" s="650">
        <v>312001</v>
      </c>
      <c r="B88" s="7"/>
      <c r="C88" s="424" t="s">
        <v>326</v>
      </c>
      <c r="D88" s="152">
        <v>51634</v>
      </c>
      <c r="E88" s="152">
        <v>727</v>
      </c>
      <c r="F88" s="229">
        <v>1030</v>
      </c>
      <c r="G88" s="235">
        <v>1030</v>
      </c>
      <c r="H88" s="240">
        <v>85030</v>
      </c>
      <c r="I88" s="148">
        <v>85030</v>
      </c>
      <c r="J88" s="652">
        <v>85030</v>
      </c>
    </row>
    <row r="89" spans="1:10" ht="15.6" x14ac:dyDescent="0.3">
      <c r="A89" s="659"/>
      <c r="B89" s="4"/>
      <c r="C89" s="11" t="s">
        <v>53</v>
      </c>
      <c r="D89" s="448">
        <f>SUM(D81:D88)</f>
        <v>868561</v>
      </c>
      <c r="E89" s="448">
        <f>SUM(E81:E88)</f>
        <v>922775</v>
      </c>
      <c r="F89" s="427">
        <f>SUM(F81:F88)</f>
        <v>1075180</v>
      </c>
      <c r="G89" s="428">
        <f t="shared" ref="G89:J89" si="6">SUM(G81:G88)</f>
        <v>1075180</v>
      </c>
      <c r="H89" s="256">
        <f>SUM(H81:H88)</f>
        <v>1194430</v>
      </c>
      <c r="I89" s="150">
        <f t="shared" si="6"/>
        <v>1197880</v>
      </c>
      <c r="J89" s="666">
        <f t="shared" si="6"/>
        <v>1205880</v>
      </c>
    </row>
    <row r="90" spans="1:10" ht="15.6" x14ac:dyDescent="0.3">
      <c r="A90" s="659"/>
      <c r="B90" s="4"/>
      <c r="C90" s="4"/>
      <c r="D90" s="199"/>
      <c r="E90" s="199"/>
      <c r="F90" s="199"/>
      <c r="G90" s="199"/>
      <c r="H90" s="197"/>
      <c r="I90" s="9"/>
      <c r="J90" s="658"/>
    </row>
    <row r="91" spans="1:10" ht="15.6" x14ac:dyDescent="0.3">
      <c r="A91" s="653"/>
      <c r="B91" s="7"/>
      <c r="C91" s="16" t="s">
        <v>54</v>
      </c>
      <c r="D91" s="253">
        <f>SUM(D67+D77+D89)</f>
        <v>6356499</v>
      </c>
      <c r="E91" s="253">
        <f>SUM(E67+E77+E89)</f>
        <v>6751528.1299999999</v>
      </c>
      <c r="F91" s="254">
        <f>SUM(F67+F77+F89)</f>
        <v>6847704</v>
      </c>
      <c r="G91" s="255">
        <f t="shared" ref="G91:J91" si="7">SUM(G67+G77+G89)</f>
        <v>7214368</v>
      </c>
      <c r="H91" s="256">
        <f>SUM(H67+H77+H89)</f>
        <v>7155762</v>
      </c>
      <c r="I91" s="253">
        <f t="shared" si="7"/>
        <v>7213633</v>
      </c>
      <c r="J91" s="667">
        <f t="shared" si="7"/>
        <v>7359936</v>
      </c>
    </row>
    <row r="92" spans="1:10" ht="14.4" thickBot="1" x14ac:dyDescent="0.3">
      <c r="A92" s="743"/>
      <c r="B92" s="744"/>
      <c r="C92" s="744"/>
      <c r="D92" s="784"/>
      <c r="E92" s="784"/>
      <c r="F92" s="784"/>
      <c r="G92" s="784"/>
      <c r="H92" s="785"/>
      <c r="I92" s="786"/>
      <c r="J92" s="787"/>
    </row>
    <row r="93" spans="1:10" ht="16.2" thickBot="1" x14ac:dyDescent="0.35">
      <c r="A93" s="694"/>
      <c r="B93" s="695"/>
      <c r="C93" s="696" t="s">
        <v>55</v>
      </c>
      <c r="D93" s="789"/>
      <c r="E93" s="789"/>
      <c r="F93" s="789"/>
      <c r="G93" s="789"/>
      <c r="H93" s="739"/>
      <c r="I93" s="741"/>
      <c r="J93" s="742"/>
    </row>
    <row r="94" spans="1:10" ht="13.8" x14ac:dyDescent="0.25">
      <c r="A94" s="692">
        <v>325</v>
      </c>
      <c r="B94" s="693"/>
      <c r="C94" s="693" t="s">
        <v>439</v>
      </c>
      <c r="D94" s="788">
        <v>10000</v>
      </c>
      <c r="E94" s="788">
        <v>8000</v>
      </c>
      <c r="F94" s="712">
        <v>0</v>
      </c>
      <c r="G94" s="713">
        <v>0</v>
      </c>
      <c r="H94" s="714">
        <v>0</v>
      </c>
      <c r="I94" s="528">
        <v>0</v>
      </c>
      <c r="J94" s="715">
        <v>0</v>
      </c>
    </row>
    <row r="95" spans="1:10" s="432" customFormat="1" ht="13.8" x14ac:dyDescent="0.25">
      <c r="A95" s="650">
        <v>231</v>
      </c>
      <c r="B95" s="6"/>
      <c r="C95" s="7" t="s">
        <v>466</v>
      </c>
      <c r="D95" s="562">
        <v>6100</v>
      </c>
      <c r="E95" s="562">
        <v>0</v>
      </c>
      <c r="F95" s="229">
        <v>0</v>
      </c>
      <c r="G95" s="235">
        <v>6861</v>
      </c>
      <c r="H95" s="240">
        <v>0</v>
      </c>
      <c r="I95" s="148">
        <v>0</v>
      </c>
      <c r="J95" s="652">
        <v>0</v>
      </c>
    </row>
    <row r="96" spans="1:10" ht="13.8" x14ac:dyDescent="0.25">
      <c r="A96" s="650">
        <v>233001</v>
      </c>
      <c r="B96" s="6"/>
      <c r="C96" s="7" t="s">
        <v>467</v>
      </c>
      <c r="D96" s="562">
        <v>667667</v>
      </c>
      <c r="E96" s="562">
        <v>38640</v>
      </c>
      <c r="F96" s="229">
        <v>0</v>
      </c>
      <c r="G96" s="235">
        <v>0</v>
      </c>
      <c r="H96" s="240">
        <v>0</v>
      </c>
      <c r="I96" s="152">
        <v>0</v>
      </c>
      <c r="J96" s="651">
        <v>0</v>
      </c>
    </row>
    <row r="97" spans="1:10" s="500" customFormat="1" ht="15" x14ac:dyDescent="0.25">
      <c r="A97" s="668">
        <v>322001</v>
      </c>
      <c r="B97" s="6"/>
      <c r="C97" s="15" t="s">
        <v>516</v>
      </c>
      <c r="D97" s="562"/>
      <c r="E97" s="562">
        <v>2300</v>
      </c>
      <c r="F97" s="229">
        <v>0</v>
      </c>
      <c r="G97" s="235">
        <v>0</v>
      </c>
      <c r="H97" s="240">
        <v>0</v>
      </c>
      <c r="I97" s="148">
        <v>0</v>
      </c>
      <c r="J97" s="652">
        <v>0</v>
      </c>
    </row>
    <row r="98" spans="1:10" s="500" customFormat="1" ht="30" x14ac:dyDescent="0.25">
      <c r="A98" s="668">
        <v>322001</v>
      </c>
      <c r="B98" s="6"/>
      <c r="C98" s="561" t="s">
        <v>514</v>
      </c>
      <c r="D98" s="562"/>
      <c r="E98" s="562"/>
      <c r="F98" s="229">
        <v>50000</v>
      </c>
      <c r="G98" s="235">
        <v>0</v>
      </c>
      <c r="H98" s="240"/>
      <c r="I98" s="148"/>
      <c r="J98" s="652"/>
    </row>
    <row r="99" spans="1:10" s="500" customFormat="1" ht="15" x14ac:dyDescent="0.25">
      <c r="A99" s="668">
        <v>322001</v>
      </c>
      <c r="B99" s="6"/>
      <c r="C99" s="561" t="s">
        <v>528</v>
      </c>
      <c r="D99" s="562"/>
      <c r="E99" s="562"/>
      <c r="F99" s="229">
        <v>10000</v>
      </c>
      <c r="G99" s="235">
        <v>10000</v>
      </c>
      <c r="H99" s="240">
        <v>0</v>
      </c>
      <c r="I99" s="148">
        <v>0</v>
      </c>
      <c r="J99" s="652">
        <v>0</v>
      </c>
    </row>
    <row r="100" spans="1:10" s="257" customFormat="1" ht="15" x14ac:dyDescent="0.25">
      <c r="A100" s="668"/>
      <c r="B100" s="6"/>
      <c r="C100" s="15"/>
      <c r="D100" s="152"/>
      <c r="E100" s="152"/>
      <c r="F100" s="152"/>
      <c r="G100" s="152"/>
      <c r="H100" s="152"/>
      <c r="I100" s="148"/>
      <c r="J100" s="652"/>
    </row>
    <row r="101" spans="1:10" ht="15.6" x14ac:dyDescent="0.3">
      <c r="A101" s="653"/>
      <c r="B101" s="7"/>
      <c r="C101" s="17" t="s">
        <v>56</v>
      </c>
      <c r="D101" s="203">
        <f>SUM(D94:D96)</f>
        <v>683767</v>
      </c>
      <c r="E101" s="203">
        <f t="shared" ref="E101:J101" si="8">SUM(E94:E99)</f>
        <v>48940</v>
      </c>
      <c r="F101" s="233">
        <f t="shared" si="8"/>
        <v>60000</v>
      </c>
      <c r="G101" s="238">
        <f t="shared" si="8"/>
        <v>16861</v>
      </c>
      <c r="H101" s="244">
        <f t="shared" si="8"/>
        <v>0</v>
      </c>
      <c r="I101" s="202">
        <f t="shared" si="8"/>
        <v>0</v>
      </c>
      <c r="J101" s="669">
        <f t="shared" si="8"/>
        <v>0</v>
      </c>
    </row>
    <row r="102" spans="1:10" ht="14.4" thickBot="1" x14ac:dyDescent="0.3">
      <c r="A102" s="790"/>
      <c r="B102" s="744"/>
      <c r="C102" s="744"/>
      <c r="D102" s="785"/>
      <c r="E102" s="785"/>
      <c r="F102" s="785"/>
      <c r="G102" s="785"/>
      <c r="H102" s="785"/>
      <c r="I102" s="786"/>
      <c r="J102" s="787"/>
    </row>
    <row r="103" spans="1:10" ht="16.2" thickBot="1" x14ac:dyDescent="0.35">
      <c r="A103" s="794"/>
      <c r="B103" s="795"/>
      <c r="C103" s="696" t="s">
        <v>57</v>
      </c>
      <c r="D103" s="739"/>
      <c r="E103" s="739"/>
      <c r="F103" s="739"/>
      <c r="G103" s="739"/>
      <c r="H103" s="739"/>
      <c r="I103" s="741"/>
      <c r="J103" s="742"/>
    </row>
    <row r="104" spans="1:10" ht="27.6" x14ac:dyDescent="0.25">
      <c r="A104" s="791">
        <v>453</v>
      </c>
      <c r="B104" s="792"/>
      <c r="C104" s="793" t="s">
        <v>444</v>
      </c>
      <c r="D104" s="528">
        <f>3976+1131</f>
        <v>5107</v>
      </c>
      <c r="E104" s="528">
        <v>49489</v>
      </c>
      <c r="F104" s="712">
        <v>0</v>
      </c>
      <c r="G104" s="713">
        <v>11300</v>
      </c>
      <c r="H104" s="714">
        <v>0</v>
      </c>
      <c r="I104" s="755">
        <v>0</v>
      </c>
      <c r="J104" s="756">
        <v>0</v>
      </c>
    </row>
    <row r="105" spans="1:10" s="257" customFormat="1" ht="13.8" x14ac:dyDescent="0.25">
      <c r="A105" s="670">
        <v>453</v>
      </c>
      <c r="B105" s="18"/>
      <c r="C105" s="7" t="s">
        <v>542</v>
      </c>
      <c r="D105" s="152">
        <v>0</v>
      </c>
      <c r="E105" s="152">
        <v>30000</v>
      </c>
      <c r="F105" s="229">
        <v>0</v>
      </c>
      <c r="G105" s="235">
        <v>300</v>
      </c>
      <c r="H105" s="240">
        <v>0</v>
      </c>
      <c r="I105" s="148">
        <v>0</v>
      </c>
      <c r="J105" s="652">
        <v>0</v>
      </c>
    </row>
    <row r="106" spans="1:10" s="257" customFormat="1" ht="27.6" x14ac:dyDescent="0.25">
      <c r="A106" s="670">
        <v>453</v>
      </c>
      <c r="B106" s="18"/>
      <c r="C106" s="8" t="s">
        <v>543</v>
      </c>
      <c r="D106" s="152">
        <v>0</v>
      </c>
      <c r="E106" s="152">
        <v>2798</v>
      </c>
      <c r="F106" s="229">
        <v>0</v>
      </c>
      <c r="G106" s="235">
        <v>1349</v>
      </c>
      <c r="H106" s="240">
        <v>0</v>
      </c>
      <c r="I106" s="148">
        <v>0</v>
      </c>
      <c r="J106" s="652">
        <v>0</v>
      </c>
    </row>
    <row r="107" spans="1:10" s="432" customFormat="1" ht="13.8" x14ac:dyDescent="0.25">
      <c r="A107" s="662">
        <v>453</v>
      </c>
      <c r="B107" s="7"/>
      <c r="C107" s="480" t="s">
        <v>445</v>
      </c>
      <c r="D107" s="152">
        <v>23158</v>
      </c>
      <c r="E107" s="152">
        <v>8474</v>
      </c>
      <c r="F107" s="231">
        <v>0</v>
      </c>
      <c r="G107" s="235">
        <v>3840</v>
      </c>
      <c r="H107" s="243">
        <v>0</v>
      </c>
      <c r="I107" s="149">
        <v>0</v>
      </c>
      <c r="J107" s="661">
        <v>0</v>
      </c>
    </row>
    <row r="108" spans="1:10" ht="13.8" x14ac:dyDescent="0.25">
      <c r="A108" s="671">
        <v>454001</v>
      </c>
      <c r="B108" s="18"/>
      <c r="C108" s="7" t="s">
        <v>58</v>
      </c>
      <c r="D108" s="152">
        <v>776965</v>
      </c>
      <c r="E108" s="152">
        <v>811524</v>
      </c>
      <c r="F108" s="231">
        <v>2469000</v>
      </c>
      <c r="G108" s="235">
        <v>1019000</v>
      </c>
      <c r="H108" s="243">
        <v>800000</v>
      </c>
      <c r="I108" s="200">
        <v>0</v>
      </c>
      <c r="J108" s="488">
        <v>0</v>
      </c>
    </row>
    <row r="109" spans="1:10" ht="13.8" x14ac:dyDescent="0.25">
      <c r="A109" s="671">
        <v>454002</v>
      </c>
      <c r="B109" s="18"/>
      <c r="C109" s="7" t="s">
        <v>59</v>
      </c>
      <c r="D109" s="152">
        <v>0</v>
      </c>
      <c r="E109" s="152">
        <v>2302</v>
      </c>
      <c r="F109" s="229">
        <v>0</v>
      </c>
      <c r="G109" s="235">
        <v>15000</v>
      </c>
      <c r="H109" s="240">
        <v>0</v>
      </c>
      <c r="I109" s="148">
        <v>0</v>
      </c>
      <c r="J109" s="652">
        <v>0</v>
      </c>
    </row>
    <row r="110" spans="1:10" ht="13.8" x14ac:dyDescent="0.25">
      <c r="A110" s="670">
        <v>456</v>
      </c>
      <c r="B110" s="18"/>
      <c r="C110" s="7" t="s">
        <v>404</v>
      </c>
      <c r="D110" s="152">
        <v>57798</v>
      </c>
      <c r="E110" s="152">
        <v>50370</v>
      </c>
      <c r="F110" s="229">
        <v>0</v>
      </c>
      <c r="G110" s="235">
        <v>4540</v>
      </c>
      <c r="H110" s="240">
        <v>0</v>
      </c>
      <c r="I110" s="152">
        <v>0</v>
      </c>
      <c r="J110" s="651">
        <v>0</v>
      </c>
    </row>
    <row r="111" spans="1:10" ht="15.6" x14ac:dyDescent="0.3">
      <c r="A111" s="672"/>
      <c r="B111" s="19"/>
      <c r="C111" s="20" t="s">
        <v>60</v>
      </c>
      <c r="D111" s="201">
        <f t="shared" ref="D111:J111" si="9">SUM(D104:D110)</f>
        <v>863028</v>
      </c>
      <c r="E111" s="201">
        <f>SUM(E104:E110)</f>
        <v>954957</v>
      </c>
      <c r="F111" s="234">
        <f t="shared" si="9"/>
        <v>2469000</v>
      </c>
      <c r="G111" s="239">
        <f t="shared" si="9"/>
        <v>1055329</v>
      </c>
      <c r="H111" s="245">
        <f t="shared" si="9"/>
        <v>800000</v>
      </c>
      <c r="I111" s="201">
        <f t="shared" si="9"/>
        <v>0</v>
      </c>
      <c r="J111" s="673">
        <f t="shared" si="9"/>
        <v>0</v>
      </c>
    </row>
    <row r="112" spans="1:10" ht="13.8" x14ac:dyDescent="0.25">
      <c r="A112" s="653"/>
      <c r="B112" s="7"/>
      <c r="C112" s="7"/>
      <c r="D112" s="198"/>
      <c r="E112" s="198"/>
      <c r="F112" s="232"/>
      <c r="G112" s="237"/>
      <c r="H112" s="242"/>
      <c r="I112" s="5"/>
      <c r="J112" s="654"/>
    </row>
    <row r="113" spans="1:10" ht="18" thickBot="1" x14ac:dyDescent="0.35">
      <c r="A113" s="674" t="s">
        <v>61</v>
      </c>
      <c r="B113" s="675"/>
      <c r="C113" s="676"/>
      <c r="D113" s="677">
        <f t="shared" ref="D113:J113" si="10">SUM(D91+D101+D111)</f>
        <v>7903294</v>
      </c>
      <c r="E113" s="677">
        <f t="shared" si="10"/>
        <v>7755425.1299999999</v>
      </c>
      <c r="F113" s="678">
        <f t="shared" si="10"/>
        <v>9376704</v>
      </c>
      <c r="G113" s="679">
        <f t="shared" si="10"/>
        <v>8286558</v>
      </c>
      <c r="H113" s="680">
        <f t="shared" si="10"/>
        <v>7955762</v>
      </c>
      <c r="I113" s="681">
        <f t="shared" si="10"/>
        <v>7213633</v>
      </c>
      <c r="J113" s="682">
        <f t="shared" si="10"/>
        <v>7359936</v>
      </c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3.8" x14ac:dyDescent="0.25">
      <c r="C115" s="21"/>
    </row>
    <row r="116" spans="1:10" ht="13.8" x14ac:dyDescent="0.25">
      <c r="C116" s="21"/>
      <c r="E116" s="639"/>
    </row>
    <row r="117" spans="1:10" ht="13.8" x14ac:dyDescent="0.25">
      <c r="C117" s="21"/>
    </row>
    <row r="118" spans="1:10" ht="13.8" x14ac:dyDescent="0.25">
      <c r="C118" s="21"/>
    </row>
    <row r="119" spans="1:10" ht="13.8" x14ac:dyDescent="0.25">
      <c r="C119" s="21"/>
    </row>
    <row r="120" spans="1:10" ht="14.25" customHeight="1" x14ac:dyDescent="0.25">
      <c r="C120" s="21"/>
      <c r="D120" s="300"/>
      <c r="E120" s="300"/>
      <c r="F120" s="300"/>
      <c r="G120" s="300"/>
      <c r="H120" s="300"/>
      <c r="I120" s="300"/>
      <c r="J120" s="300"/>
    </row>
    <row r="121" spans="1:10" ht="13.8" x14ac:dyDescent="0.25">
      <c r="C121" s="21"/>
      <c r="D121" s="300"/>
      <c r="E121" s="300"/>
      <c r="F121" s="300"/>
      <c r="G121" s="300"/>
      <c r="H121" s="300"/>
      <c r="I121" s="300"/>
      <c r="J121" s="300"/>
    </row>
    <row r="122" spans="1:10" ht="13.8" x14ac:dyDescent="0.25">
      <c r="C122" s="21"/>
      <c r="D122" s="300"/>
      <c r="E122" s="300"/>
      <c r="F122" s="300"/>
      <c r="G122" s="300"/>
      <c r="H122" s="300"/>
      <c r="I122" s="300"/>
      <c r="J122" s="300"/>
    </row>
    <row r="123" spans="1:10" ht="13.8" x14ac:dyDescent="0.25">
      <c r="C123" s="21"/>
      <c r="D123" s="300"/>
      <c r="E123" s="300"/>
      <c r="F123" s="300"/>
      <c r="G123" s="300"/>
      <c r="H123" s="300"/>
      <c r="I123" s="300"/>
      <c r="J123" s="300"/>
    </row>
    <row r="124" spans="1:10" ht="13.8" x14ac:dyDescent="0.25">
      <c r="C124" s="21"/>
      <c r="D124" s="300"/>
      <c r="E124" s="300"/>
      <c r="F124" s="300"/>
      <c r="G124" s="300"/>
      <c r="H124" s="300"/>
      <c r="I124" s="300"/>
      <c r="J124" s="300"/>
    </row>
    <row r="125" spans="1:10" ht="13.8" x14ac:dyDescent="0.25">
      <c r="C125" s="21"/>
      <c r="D125" s="300"/>
      <c r="E125" s="300"/>
      <c r="F125" s="300"/>
      <c r="G125" s="300"/>
      <c r="H125" s="300"/>
      <c r="I125" s="300"/>
      <c r="J125" s="300"/>
    </row>
    <row r="126" spans="1:10" ht="13.8" x14ac:dyDescent="0.25">
      <c r="C126" s="21"/>
    </row>
    <row r="127" spans="1:10" ht="13.8" x14ac:dyDescent="0.25">
      <c r="C127" s="21"/>
    </row>
    <row r="128" spans="1:10" ht="13.8" x14ac:dyDescent="0.25">
      <c r="C128" s="21"/>
    </row>
    <row r="129" spans="3:3" ht="13.8" x14ac:dyDescent="0.25">
      <c r="C129" s="21"/>
    </row>
    <row r="130" spans="3:3" ht="13.8" x14ac:dyDescent="0.25">
      <c r="C130" s="21"/>
    </row>
  </sheetData>
  <printOptions horizontalCentered="1"/>
  <pageMargins left="0" right="0" top="0.23958333333333334" bottom="0.71" header="0.33" footer="0.51181102362204722"/>
  <pageSetup paperSize="9" scale="72" fitToHeight="0" orientation="portrait" r:id="rId1"/>
  <headerFooter alignWithMargins="0">
    <oddFooter>&amp;CStrana &amp;P</oddFooter>
  </headerFooter>
  <rowBreaks count="1" manualBreakCount="1">
    <brk id="6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J685"/>
  <sheetViews>
    <sheetView topLeftCell="A12" zoomScaleNormal="100" workbookViewId="0">
      <selection activeCell="K146" sqref="K146"/>
    </sheetView>
  </sheetViews>
  <sheetFormatPr defaultRowHeight="13.2" x14ac:dyDescent="0.25"/>
  <cols>
    <col min="1" max="1" width="16.5546875" customWidth="1"/>
    <col min="2" max="2" width="30.44140625" customWidth="1"/>
    <col min="3" max="3" width="10.33203125" style="23" customWidth="1"/>
    <col min="4" max="4" width="12" bestFit="1" customWidth="1"/>
    <col min="5" max="5" width="12" style="257" customWidth="1"/>
    <col min="6" max="6" width="12" style="500" customWidth="1"/>
    <col min="7" max="7" width="14.44140625" style="500" customWidth="1"/>
    <col min="8" max="8" width="12" bestFit="1" customWidth="1"/>
    <col min="9" max="9" width="12" style="432" bestFit="1" customWidth="1"/>
  </cols>
  <sheetData>
    <row r="1" spans="1:9" ht="18" thickBot="1" x14ac:dyDescent="0.35">
      <c r="A1" s="22"/>
      <c r="B1" s="1" t="s">
        <v>62</v>
      </c>
    </row>
    <row r="2" spans="1:9" x14ac:dyDescent="0.25">
      <c r="A2" s="848" t="s">
        <v>63</v>
      </c>
      <c r="B2" s="849"/>
      <c r="C2" s="24" t="s">
        <v>64</v>
      </c>
      <c r="D2" s="24" t="s">
        <v>64</v>
      </c>
      <c r="E2" s="24" t="s">
        <v>65</v>
      </c>
      <c r="F2" s="24" t="s">
        <v>31</v>
      </c>
      <c r="G2" s="24" t="s">
        <v>65</v>
      </c>
      <c r="H2" s="24" t="s">
        <v>65</v>
      </c>
      <c r="I2" s="24" t="s">
        <v>6</v>
      </c>
    </row>
    <row r="3" spans="1:9" ht="21" customHeight="1" thickBot="1" x14ac:dyDescent="0.3">
      <c r="A3" s="850"/>
      <c r="B3" s="851"/>
      <c r="C3" s="25" t="s">
        <v>215</v>
      </c>
      <c r="D3" s="25" t="s">
        <v>328</v>
      </c>
      <c r="E3" s="25" t="s">
        <v>413</v>
      </c>
      <c r="F3" s="25" t="s">
        <v>413</v>
      </c>
      <c r="G3" s="25" t="s">
        <v>448</v>
      </c>
      <c r="H3" s="25" t="s">
        <v>493</v>
      </c>
      <c r="I3" s="25" t="s">
        <v>538</v>
      </c>
    </row>
    <row r="4" spans="1:9" ht="16.8" thickBot="1" x14ac:dyDescent="0.4">
      <c r="A4" s="26" t="s">
        <v>66</v>
      </c>
      <c r="B4" s="796" t="s">
        <v>335</v>
      </c>
      <c r="C4" s="797"/>
      <c r="D4" s="797"/>
      <c r="E4" s="797"/>
      <c r="F4" s="797"/>
      <c r="G4" s="797"/>
      <c r="H4" s="797"/>
      <c r="I4" s="798"/>
    </row>
    <row r="5" spans="1:9" ht="15.6" x14ac:dyDescent="0.3">
      <c r="A5" s="33">
        <v>610</v>
      </c>
      <c r="B5" s="27" t="s">
        <v>67</v>
      </c>
      <c r="C5" s="32">
        <v>50307</v>
      </c>
      <c r="D5" s="32">
        <v>64019</v>
      </c>
      <c r="E5" s="32">
        <v>60000</v>
      </c>
      <c r="F5" s="32">
        <v>71000</v>
      </c>
      <c r="G5" s="397">
        <v>70200</v>
      </c>
      <c r="H5" s="32">
        <v>85000</v>
      </c>
      <c r="I5" s="32">
        <v>87500</v>
      </c>
    </row>
    <row r="6" spans="1:9" ht="15.6" x14ac:dyDescent="0.3">
      <c r="A6" s="33">
        <v>620</v>
      </c>
      <c r="B6" s="34" t="s">
        <v>68</v>
      </c>
      <c r="C6" s="35">
        <v>20877</v>
      </c>
      <c r="D6" s="35">
        <v>22218</v>
      </c>
      <c r="E6" s="35">
        <v>27000</v>
      </c>
      <c r="F6" s="35">
        <v>30000</v>
      </c>
      <c r="G6" s="391">
        <v>36600</v>
      </c>
      <c r="H6" s="35">
        <v>37200</v>
      </c>
      <c r="I6" s="35">
        <v>37800</v>
      </c>
    </row>
    <row r="7" spans="1:9" ht="15.6" x14ac:dyDescent="0.3">
      <c r="A7" s="33">
        <v>630</v>
      </c>
      <c r="B7" s="34" t="s">
        <v>69</v>
      </c>
      <c r="C7" s="35">
        <v>28210</v>
      </c>
      <c r="D7" s="35">
        <v>28500</v>
      </c>
      <c r="E7" s="35">
        <v>35500</v>
      </c>
      <c r="F7" s="35">
        <v>37000</v>
      </c>
      <c r="G7" s="391">
        <v>56030</v>
      </c>
      <c r="H7" s="35">
        <v>43500</v>
      </c>
      <c r="I7" s="35">
        <v>45000</v>
      </c>
    </row>
    <row r="8" spans="1:9" ht="16.2" thickBot="1" x14ac:dyDescent="0.35">
      <c r="A8" s="121">
        <v>640</v>
      </c>
      <c r="B8" s="335" t="s">
        <v>70</v>
      </c>
      <c r="C8" s="104">
        <v>1167</v>
      </c>
      <c r="D8" s="104">
        <v>1178</v>
      </c>
      <c r="E8" s="104">
        <v>1200</v>
      </c>
      <c r="F8" s="566">
        <v>1193</v>
      </c>
      <c r="G8" s="566">
        <v>1220</v>
      </c>
      <c r="H8" s="104">
        <v>1240</v>
      </c>
      <c r="I8" s="104">
        <v>1260</v>
      </c>
    </row>
    <row r="9" spans="1:9" ht="16.8" thickBot="1" x14ac:dyDescent="0.4">
      <c r="A9" s="157"/>
      <c r="B9" s="329" t="s">
        <v>71</v>
      </c>
      <c r="C9" s="44">
        <f>SUM(C5:C8)</f>
        <v>100561</v>
      </c>
      <c r="D9" s="44">
        <f>SUM(D5:D8)</f>
        <v>115915</v>
      </c>
      <c r="E9" s="44">
        <f>SUM(E5:E8)</f>
        <v>123700</v>
      </c>
      <c r="F9" s="44">
        <f t="shared" ref="F9" si="0">SUM(F5:F8)</f>
        <v>139193</v>
      </c>
      <c r="G9" s="44">
        <f>SUM(G5:G8)</f>
        <v>164050</v>
      </c>
      <c r="H9" s="44">
        <f t="shared" ref="H9:I9" si="1">SUM(H5:H8)</f>
        <v>166940</v>
      </c>
      <c r="I9" s="44">
        <f t="shared" si="1"/>
        <v>171560</v>
      </c>
    </row>
    <row r="10" spans="1:9" ht="16.8" thickBot="1" x14ac:dyDescent="0.4">
      <c r="A10" s="45" t="s">
        <v>72</v>
      </c>
      <c r="B10" s="796" t="s">
        <v>336</v>
      </c>
      <c r="C10" s="797"/>
      <c r="D10" s="797"/>
      <c r="E10" s="797"/>
      <c r="F10" s="797"/>
      <c r="G10" s="797"/>
      <c r="H10" s="797"/>
      <c r="I10" s="798"/>
    </row>
    <row r="11" spans="1:9" ht="16.2" thickBot="1" x14ac:dyDescent="0.35">
      <c r="A11" s="113">
        <v>640</v>
      </c>
      <c r="B11" s="334" t="s">
        <v>70</v>
      </c>
      <c r="C11" s="49">
        <v>7719</v>
      </c>
      <c r="D11" s="49">
        <v>8833</v>
      </c>
      <c r="E11" s="49">
        <v>9000</v>
      </c>
      <c r="F11" s="49">
        <v>8800</v>
      </c>
      <c r="G11" s="49">
        <v>9000</v>
      </c>
      <c r="H11" s="49">
        <v>9000</v>
      </c>
      <c r="I11" s="49">
        <v>9000</v>
      </c>
    </row>
    <row r="12" spans="1:9" ht="16.8" thickBot="1" x14ac:dyDescent="0.4">
      <c r="A12" s="337"/>
      <c r="B12" s="42" t="s">
        <v>73</v>
      </c>
      <c r="C12" s="51">
        <f t="shared" ref="C12:I12" si="2">SUM(C11)</f>
        <v>7719</v>
      </c>
      <c r="D12" s="51">
        <f t="shared" si="2"/>
        <v>8833</v>
      </c>
      <c r="E12" s="51">
        <f t="shared" si="2"/>
        <v>9000</v>
      </c>
      <c r="F12" s="51">
        <f t="shared" si="2"/>
        <v>8800</v>
      </c>
      <c r="G12" s="51">
        <f t="shared" si="2"/>
        <v>9000</v>
      </c>
      <c r="H12" s="51">
        <f t="shared" si="2"/>
        <v>9000</v>
      </c>
      <c r="I12" s="51">
        <f t="shared" si="2"/>
        <v>9000</v>
      </c>
    </row>
    <row r="13" spans="1:9" ht="16.2" thickBot="1" x14ac:dyDescent="0.35">
      <c r="A13" s="100"/>
      <c r="B13" s="134" t="s">
        <v>74</v>
      </c>
      <c r="C13" s="54">
        <f t="shared" ref="C13:D13" si="3">SUM(C9+C12)</f>
        <v>108280</v>
      </c>
      <c r="D13" s="54">
        <f t="shared" si="3"/>
        <v>124748</v>
      </c>
      <c r="E13" s="54">
        <f>SUM(E9+E12)</f>
        <v>132700</v>
      </c>
      <c r="F13" s="54">
        <f t="shared" ref="F13" si="4">SUM(F9+F12)</f>
        <v>147993</v>
      </c>
      <c r="G13" s="54">
        <f>SUM(G9+G12)</f>
        <v>173050</v>
      </c>
      <c r="H13" s="54">
        <f>SUM(H9+H12)</f>
        <v>175940</v>
      </c>
      <c r="I13" s="54">
        <f>SUM(I9+I12)</f>
        <v>180560</v>
      </c>
    </row>
    <row r="14" spans="1:9" ht="16.2" thickBot="1" x14ac:dyDescent="0.35">
      <c r="A14" s="41"/>
      <c r="B14" s="365" t="s">
        <v>75</v>
      </c>
      <c r="C14" s="331">
        <v>0</v>
      </c>
      <c r="D14" s="331">
        <v>0</v>
      </c>
      <c r="E14" s="331">
        <v>0</v>
      </c>
      <c r="F14" s="331">
        <v>0</v>
      </c>
      <c r="G14" s="331">
        <v>0</v>
      </c>
      <c r="H14" s="331">
        <v>0</v>
      </c>
      <c r="I14" s="331">
        <v>0</v>
      </c>
    </row>
    <row r="15" spans="1:9" ht="13.8" thickBot="1" x14ac:dyDescent="0.3">
      <c r="A15" s="141"/>
      <c r="B15" s="56" t="s">
        <v>76</v>
      </c>
      <c r="C15" s="59">
        <f t="shared" ref="C15:I15" si="5">SUM(C13:C14)</f>
        <v>108280</v>
      </c>
      <c r="D15" s="59">
        <f t="shared" si="5"/>
        <v>124748</v>
      </c>
      <c r="E15" s="59">
        <f t="shared" si="5"/>
        <v>132700</v>
      </c>
      <c r="F15" s="59">
        <f t="shared" si="5"/>
        <v>147993</v>
      </c>
      <c r="G15" s="59">
        <f t="shared" si="5"/>
        <v>173050</v>
      </c>
      <c r="H15" s="59">
        <f t="shared" si="5"/>
        <v>175940</v>
      </c>
      <c r="I15" s="59">
        <f t="shared" si="5"/>
        <v>180560</v>
      </c>
    </row>
    <row r="16" spans="1:9" ht="13.8" thickBot="1" x14ac:dyDescent="0.3">
      <c r="A16" s="3"/>
      <c r="B16" s="13"/>
    </row>
    <row r="17" spans="1:9" ht="16.5" customHeight="1" x14ac:dyDescent="0.25">
      <c r="A17" s="816" t="s">
        <v>77</v>
      </c>
      <c r="B17" s="817"/>
      <c r="C17" s="24" t="s">
        <v>64</v>
      </c>
      <c r="D17" s="24" t="s">
        <v>64</v>
      </c>
      <c r="E17" s="24" t="s">
        <v>65</v>
      </c>
      <c r="F17" s="24" t="s">
        <v>31</v>
      </c>
      <c r="G17" s="24" t="s">
        <v>65</v>
      </c>
      <c r="H17" s="24" t="s">
        <v>65</v>
      </c>
      <c r="I17" s="24" t="s">
        <v>6</v>
      </c>
    </row>
    <row r="18" spans="1:9" ht="13.8" thickBot="1" x14ac:dyDescent="0.3">
      <c r="A18" s="852"/>
      <c r="B18" s="834"/>
      <c r="C18" s="25" t="s">
        <v>215</v>
      </c>
      <c r="D18" s="25" t="s">
        <v>328</v>
      </c>
      <c r="E18" s="25" t="s">
        <v>413</v>
      </c>
      <c r="F18" s="25" t="s">
        <v>413</v>
      </c>
      <c r="G18" s="25" t="s">
        <v>448</v>
      </c>
      <c r="H18" s="25" t="s">
        <v>493</v>
      </c>
      <c r="I18" s="25" t="s">
        <v>538</v>
      </c>
    </row>
    <row r="19" spans="1:9" ht="16.8" thickBot="1" x14ac:dyDescent="0.4">
      <c r="A19" s="224" t="s">
        <v>337</v>
      </c>
      <c r="B19" s="796" t="s">
        <v>338</v>
      </c>
      <c r="C19" s="797"/>
      <c r="D19" s="797"/>
      <c r="E19" s="797"/>
      <c r="F19" s="797"/>
      <c r="G19" s="797"/>
      <c r="H19" s="797"/>
      <c r="I19" s="798"/>
    </row>
    <row r="20" spans="1:9" ht="15.6" x14ac:dyDescent="0.3">
      <c r="A20" s="155">
        <v>620</v>
      </c>
      <c r="B20" s="164" t="s">
        <v>68</v>
      </c>
      <c r="C20" s="32">
        <v>75</v>
      </c>
      <c r="D20" s="32">
        <v>0</v>
      </c>
      <c r="E20" s="32">
        <v>300</v>
      </c>
      <c r="F20" s="32">
        <v>300</v>
      </c>
      <c r="G20" s="32">
        <v>300</v>
      </c>
      <c r="H20" s="32">
        <v>325</v>
      </c>
      <c r="I20" s="32">
        <v>350</v>
      </c>
    </row>
    <row r="21" spans="1:9" x14ac:dyDescent="0.25">
      <c r="A21" s="156">
        <v>630</v>
      </c>
      <c r="B21" s="336" t="s">
        <v>69</v>
      </c>
      <c r="C21" s="35">
        <v>20854</v>
      </c>
      <c r="D21" s="35">
        <v>22042</v>
      </c>
      <c r="E21" s="35">
        <v>22600</v>
      </c>
      <c r="F21" s="35">
        <v>23260</v>
      </c>
      <c r="G21" s="35">
        <v>24000</v>
      </c>
      <c r="H21" s="35">
        <v>24200</v>
      </c>
      <c r="I21" s="35">
        <v>24400</v>
      </c>
    </row>
    <row r="22" spans="1:9" ht="13.8" thickBot="1" x14ac:dyDescent="0.3">
      <c r="A22" s="194">
        <v>640</v>
      </c>
      <c r="B22" s="339" t="s">
        <v>70</v>
      </c>
      <c r="C22" s="40">
        <v>4100</v>
      </c>
      <c r="D22" s="40">
        <v>2600</v>
      </c>
      <c r="E22" s="40">
        <v>4000</v>
      </c>
      <c r="F22" s="40">
        <v>4000</v>
      </c>
      <c r="G22" s="40">
        <v>4000</v>
      </c>
      <c r="H22" s="40">
        <v>4000</v>
      </c>
      <c r="I22" s="40">
        <v>4000</v>
      </c>
    </row>
    <row r="23" spans="1:9" ht="16.2" thickBot="1" x14ac:dyDescent="0.35">
      <c r="A23" s="366"/>
      <c r="B23" s="134" t="s">
        <v>78</v>
      </c>
      <c r="C23" s="338">
        <f>SUM(C20:C22)</f>
        <v>25029</v>
      </c>
      <c r="D23" s="338">
        <f>SUM(D20:D22)</f>
        <v>24642</v>
      </c>
      <c r="E23" s="338">
        <f>SUM(E20:E22)</f>
        <v>26900</v>
      </c>
      <c r="F23" s="338">
        <f t="shared" ref="F23" si="6">SUM(F20:F22)</f>
        <v>27560</v>
      </c>
      <c r="G23" s="338">
        <f>SUM(G20:G22)</f>
        <v>28300</v>
      </c>
      <c r="H23" s="338">
        <f>SUM(H20:H22)</f>
        <v>28525</v>
      </c>
      <c r="I23" s="338">
        <f>SUM(I20:I22)</f>
        <v>28750</v>
      </c>
    </row>
    <row r="24" spans="1:9" ht="16.2" thickBot="1" x14ac:dyDescent="0.35">
      <c r="A24" s="369"/>
      <c r="B24" s="368" t="s">
        <v>79</v>
      </c>
      <c r="C24" s="64">
        <v>0</v>
      </c>
      <c r="D24" s="64">
        <f>'kap.výdavky 2024-2026'!$F$8</f>
        <v>3656</v>
      </c>
      <c r="E24" s="64">
        <f>'kap.výdavky 2024-2026'!$G$8</f>
        <v>0</v>
      </c>
      <c r="F24" s="64">
        <v>0</v>
      </c>
      <c r="G24" s="64">
        <v>0</v>
      </c>
      <c r="H24" s="64">
        <v>0</v>
      </c>
      <c r="I24" s="64">
        <v>0</v>
      </c>
    </row>
    <row r="25" spans="1:9" ht="16.2" thickBot="1" x14ac:dyDescent="0.35">
      <c r="A25" s="367"/>
      <c r="B25" s="136" t="s">
        <v>80</v>
      </c>
      <c r="C25" s="57"/>
      <c r="D25" s="57">
        <f t="shared" ref="D25:I25" si="7">SUM(D23:D24)</f>
        <v>28298</v>
      </c>
      <c r="E25" s="57">
        <f t="shared" si="7"/>
        <v>26900</v>
      </c>
      <c r="F25" s="57">
        <f t="shared" si="7"/>
        <v>27560</v>
      </c>
      <c r="G25" s="57">
        <f t="shared" si="7"/>
        <v>28300</v>
      </c>
      <c r="H25" s="57">
        <f t="shared" si="7"/>
        <v>28525</v>
      </c>
      <c r="I25" s="57">
        <f t="shared" si="7"/>
        <v>28750</v>
      </c>
    </row>
    <row r="26" spans="1:9" ht="13.8" thickBot="1" x14ac:dyDescent="0.3">
      <c r="A26" s="3"/>
      <c r="B26" s="3"/>
    </row>
    <row r="27" spans="1:9" ht="16.5" customHeight="1" x14ac:dyDescent="0.25">
      <c r="A27" s="816" t="s">
        <v>81</v>
      </c>
      <c r="B27" s="817"/>
      <c r="C27" s="24" t="s">
        <v>64</v>
      </c>
      <c r="D27" s="24" t="s">
        <v>64</v>
      </c>
      <c r="E27" s="24" t="s">
        <v>65</v>
      </c>
      <c r="F27" s="24" t="s">
        <v>31</v>
      </c>
      <c r="G27" s="24" t="s">
        <v>65</v>
      </c>
      <c r="H27" s="24" t="s">
        <v>65</v>
      </c>
      <c r="I27" s="24" t="s">
        <v>6</v>
      </c>
    </row>
    <row r="28" spans="1:9" ht="13.8" thickBot="1" x14ac:dyDescent="0.3">
      <c r="A28" s="818"/>
      <c r="B28" s="819"/>
      <c r="C28" s="25" t="s">
        <v>215</v>
      </c>
      <c r="D28" s="25" t="s">
        <v>328</v>
      </c>
      <c r="E28" s="25" t="s">
        <v>413</v>
      </c>
      <c r="F28" s="25" t="s">
        <v>413</v>
      </c>
      <c r="G28" s="25" t="s">
        <v>448</v>
      </c>
      <c r="H28" s="25" t="s">
        <v>493</v>
      </c>
      <c r="I28" s="25" t="s">
        <v>538</v>
      </c>
    </row>
    <row r="29" spans="1:9" ht="16.8" thickBot="1" x14ac:dyDescent="0.4">
      <c r="A29" s="69" t="s">
        <v>82</v>
      </c>
      <c r="B29" s="796" t="s">
        <v>339</v>
      </c>
      <c r="C29" s="797"/>
      <c r="D29" s="797"/>
      <c r="E29" s="797"/>
      <c r="F29" s="797"/>
      <c r="G29" s="797"/>
      <c r="H29" s="797"/>
      <c r="I29" s="798"/>
    </row>
    <row r="30" spans="1:9" ht="15.6" x14ac:dyDescent="0.3">
      <c r="A30" s="342">
        <v>620</v>
      </c>
      <c r="B30" s="164" t="s">
        <v>68</v>
      </c>
      <c r="C30" s="71">
        <v>19</v>
      </c>
      <c r="D30" s="206">
        <v>87</v>
      </c>
      <c r="E30" s="206">
        <v>200</v>
      </c>
      <c r="F30" s="206">
        <v>230</v>
      </c>
      <c r="G30" s="206">
        <v>300</v>
      </c>
      <c r="H30" s="133">
        <v>300</v>
      </c>
      <c r="I30" s="133">
        <v>300</v>
      </c>
    </row>
    <row r="31" spans="1:9" ht="15.6" x14ac:dyDescent="0.3">
      <c r="A31" s="33">
        <v>630</v>
      </c>
      <c r="B31" s="73" t="s">
        <v>69</v>
      </c>
      <c r="C31" s="37">
        <v>5004</v>
      </c>
      <c r="D31" s="388">
        <v>6095</v>
      </c>
      <c r="E31" s="388">
        <v>7950</v>
      </c>
      <c r="F31" s="388">
        <v>7500</v>
      </c>
      <c r="G31" s="388">
        <v>11850</v>
      </c>
      <c r="H31" s="207">
        <v>8000</v>
      </c>
      <c r="I31" s="207">
        <v>8000</v>
      </c>
    </row>
    <row r="32" spans="1:9" ht="16.2" thickBot="1" x14ac:dyDescent="0.35">
      <c r="A32" s="121">
        <v>640</v>
      </c>
      <c r="B32" s="165" t="s">
        <v>83</v>
      </c>
      <c r="C32" s="167">
        <v>2325</v>
      </c>
      <c r="D32" s="344">
        <v>1800</v>
      </c>
      <c r="E32" s="344">
        <v>2000</v>
      </c>
      <c r="F32" s="344">
        <v>1700</v>
      </c>
      <c r="G32" s="344">
        <v>2000</v>
      </c>
      <c r="H32" s="55">
        <v>2000</v>
      </c>
      <c r="I32" s="55">
        <v>2000</v>
      </c>
    </row>
    <row r="33" spans="1:9" ht="16.8" thickBot="1" x14ac:dyDescent="0.4">
      <c r="A33" s="41"/>
      <c r="B33" s="204" t="s">
        <v>84</v>
      </c>
      <c r="C33" s="341">
        <f t="shared" ref="C33:I33" si="8">SUM(C30:C32)</f>
        <v>7348</v>
      </c>
      <c r="D33" s="341">
        <f t="shared" si="8"/>
        <v>7982</v>
      </c>
      <c r="E33" s="341">
        <f>SUM(E30:E32)</f>
        <v>10150</v>
      </c>
      <c r="F33" s="341">
        <f t="shared" ref="F33:G33" si="9">SUM(F30:F32)</f>
        <v>9430</v>
      </c>
      <c r="G33" s="341">
        <f t="shared" si="9"/>
        <v>14150</v>
      </c>
      <c r="H33" s="341">
        <f t="shared" si="8"/>
        <v>10300</v>
      </c>
      <c r="I33" s="50">
        <f t="shared" si="8"/>
        <v>10300</v>
      </c>
    </row>
    <row r="34" spans="1:9" ht="15.75" hidden="1" customHeight="1" thickBot="1" x14ac:dyDescent="0.4">
      <c r="A34" s="77" t="s">
        <v>85</v>
      </c>
      <c r="B34" s="796" t="s">
        <v>340</v>
      </c>
      <c r="C34" s="797"/>
      <c r="D34" s="797"/>
      <c r="E34" s="797"/>
      <c r="F34" s="797"/>
      <c r="G34" s="797"/>
      <c r="H34" s="797"/>
      <c r="I34" s="798"/>
    </row>
    <row r="35" spans="1:9" ht="16.2" hidden="1" thickBot="1" x14ac:dyDescent="0.35">
      <c r="A35" s="113">
        <v>640</v>
      </c>
      <c r="B35" s="107" t="s">
        <v>70</v>
      </c>
      <c r="C35" s="208"/>
      <c r="D35" s="208">
        <v>0</v>
      </c>
      <c r="E35" s="208">
        <v>0</v>
      </c>
      <c r="F35" s="208"/>
      <c r="G35" s="208"/>
      <c r="H35" s="109">
        <v>0</v>
      </c>
      <c r="I35" s="109">
        <v>0</v>
      </c>
    </row>
    <row r="36" spans="1:9" ht="16.8" hidden="1" thickBot="1" x14ac:dyDescent="0.4">
      <c r="A36" s="41"/>
      <c r="B36" s="75" t="s">
        <v>86</v>
      </c>
      <c r="C36" s="44"/>
      <c r="D36" s="44">
        <f t="shared" ref="D36:I36" si="10">SUM(D35)</f>
        <v>0</v>
      </c>
      <c r="E36" s="44">
        <f t="shared" si="10"/>
        <v>0</v>
      </c>
      <c r="F36" s="44"/>
      <c r="G36" s="44"/>
      <c r="H36" s="44">
        <f t="shared" si="10"/>
        <v>0</v>
      </c>
      <c r="I36" s="44">
        <f t="shared" si="10"/>
        <v>0</v>
      </c>
    </row>
    <row r="37" spans="1:9" ht="16.8" thickBot="1" x14ac:dyDescent="0.4">
      <c r="A37" s="345" t="s">
        <v>87</v>
      </c>
      <c r="B37" s="796" t="s">
        <v>341</v>
      </c>
      <c r="C37" s="797"/>
      <c r="D37" s="797"/>
      <c r="E37" s="797"/>
      <c r="F37" s="797"/>
      <c r="G37" s="797"/>
      <c r="H37" s="797"/>
      <c r="I37" s="798"/>
    </row>
    <row r="38" spans="1:9" ht="15.6" x14ac:dyDescent="0.3">
      <c r="A38" s="82">
        <v>610</v>
      </c>
      <c r="B38" s="105" t="s">
        <v>88</v>
      </c>
      <c r="C38" s="268">
        <v>2121</v>
      </c>
      <c r="D38" s="268">
        <v>2751</v>
      </c>
      <c r="E38" s="268">
        <v>2370</v>
      </c>
      <c r="F38" s="268">
        <v>2611</v>
      </c>
      <c r="G38" s="268">
        <v>2630</v>
      </c>
      <c r="H38" s="270">
        <v>2630</v>
      </c>
      <c r="I38" s="270">
        <v>2630</v>
      </c>
    </row>
    <row r="39" spans="1:9" ht="15.6" x14ac:dyDescent="0.3">
      <c r="A39" s="33">
        <v>620</v>
      </c>
      <c r="B39" s="73" t="s">
        <v>68</v>
      </c>
      <c r="C39" s="269">
        <v>741</v>
      </c>
      <c r="D39" s="269">
        <v>962</v>
      </c>
      <c r="E39" s="269">
        <v>830</v>
      </c>
      <c r="F39" s="269">
        <v>912</v>
      </c>
      <c r="G39" s="269">
        <v>920</v>
      </c>
      <c r="H39" s="271">
        <v>920</v>
      </c>
      <c r="I39" s="271">
        <v>920</v>
      </c>
    </row>
    <row r="40" spans="1:9" ht="16.2" thickBot="1" x14ac:dyDescent="0.35">
      <c r="A40" s="80">
        <v>630</v>
      </c>
      <c r="B40" s="165" t="s">
        <v>69</v>
      </c>
      <c r="C40" s="346">
        <v>1290</v>
      </c>
      <c r="D40" s="346">
        <v>655</v>
      </c>
      <c r="E40" s="346">
        <v>800</v>
      </c>
      <c r="F40" s="346">
        <v>797</v>
      </c>
      <c r="G40" s="346">
        <v>800</v>
      </c>
      <c r="H40" s="272">
        <v>800</v>
      </c>
      <c r="I40" s="272">
        <v>800</v>
      </c>
    </row>
    <row r="41" spans="1:9" ht="16.8" thickBot="1" x14ac:dyDescent="0.4">
      <c r="A41" s="100"/>
      <c r="B41" s="205" t="s">
        <v>89</v>
      </c>
      <c r="C41" s="347">
        <f>SUM(C38:C40)</f>
        <v>4152</v>
      </c>
      <c r="D41" s="347">
        <f>SUM(D38:D40)</f>
        <v>4368</v>
      </c>
      <c r="E41" s="347">
        <f>SUM(E38:E40)</f>
        <v>4000</v>
      </c>
      <c r="F41" s="347">
        <f t="shared" ref="F41:G41" si="11">SUM(F38:F40)</f>
        <v>4320</v>
      </c>
      <c r="G41" s="347">
        <f t="shared" si="11"/>
        <v>4350</v>
      </c>
      <c r="H41" s="347">
        <f t="shared" ref="H41:I41" si="12">SUM(H38:H40)</f>
        <v>4350</v>
      </c>
      <c r="I41" s="347">
        <f t="shared" si="12"/>
        <v>4350</v>
      </c>
    </row>
    <row r="42" spans="1:9" ht="16.8" thickBot="1" x14ac:dyDescent="0.4">
      <c r="A42" s="26" t="s">
        <v>90</v>
      </c>
      <c r="B42" s="796" t="s">
        <v>342</v>
      </c>
      <c r="C42" s="797"/>
      <c r="D42" s="797"/>
      <c r="E42" s="797"/>
      <c r="F42" s="797"/>
      <c r="G42" s="797"/>
      <c r="H42" s="797"/>
      <c r="I42" s="798"/>
    </row>
    <row r="43" spans="1:9" ht="15.6" x14ac:dyDescent="0.3">
      <c r="A43" s="46">
        <v>610</v>
      </c>
      <c r="B43" s="106" t="s">
        <v>88</v>
      </c>
      <c r="C43" s="273">
        <v>565</v>
      </c>
      <c r="D43" s="273">
        <v>653</v>
      </c>
      <c r="E43" s="273">
        <v>590</v>
      </c>
      <c r="F43" s="273">
        <v>635</v>
      </c>
      <c r="G43" s="273">
        <v>637</v>
      </c>
      <c r="H43" s="274">
        <v>650</v>
      </c>
      <c r="I43" s="274">
        <v>660</v>
      </c>
    </row>
    <row r="44" spans="1:9" ht="15.6" x14ac:dyDescent="0.3">
      <c r="A44" s="33">
        <v>620</v>
      </c>
      <c r="B44" s="73" t="s">
        <v>68</v>
      </c>
      <c r="C44" s="275">
        <v>198</v>
      </c>
      <c r="D44" s="275">
        <v>228</v>
      </c>
      <c r="E44" s="275">
        <v>207</v>
      </c>
      <c r="F44" s="275">
        <v>222</v>
      </c>
      <c r="G44" s="275">
        <v>223</v>
      </c>
      <c r="H44" s="276">
        <v>230</v>
      </c>
      <c r="I44" s="276">
        <v>240</v>
      </c>
    </row>
    <row r="45" spans="1:9" ht="16.2" thickBot="1" x14ac:dyDescent="0.35">
      <c r="A45" s="52">
        <v>630</v>
      </c>
      <c r="B45" s="89" t="s">
        <v>69</v>
      </c>
      <c r="C45" s="277">
        <v>69</v>
      </c>
      <c r="D45" s="277">
        <v>0</v>
      </c>
      <c r="E45" s="277">
        <v>93</v>
      </c>
      <c r="F45" s="277">
        <v>100</v>
      </c>
      <c r="G45" s="277">
        <v>100</v>
      </c>
      <c r="H45" s="278">
        <v>100</v>
      </c>
      <c r="I45" s="278">
        <v>100</v>
      </c>
    </row>
    <row r="46" spans="1:9" ht="16.8" thickBot="1" x14ac:dyDescent="0.4">
      <c r="A46" s="113"/>
      <c r="B46" s="69" t="s">
        <v>91</v>
      </c>
      <c r="C46" s="50">
        <f>SUM(C43:C45)</f>
        <v>832</v>
      </c>
      <c r="D46" s="50">
        <f t="shared" ref="D46:I46" si="13">SUM(D43:D45)</f>
        <v>881</v>
      </c>
      <c r="E46" s="50">
        <f>SUM(E43:E45)</f>
        <v>890</v>
      </c>
      <c r="F46" s="50">
        <f t="shared" ref="F46:G46" si="14">SUM(F43:F45)</f>
        <v>957</v>
      </c>
      <c r="G46" s="50">
        <f t="shared" si="14"/>
        <v>960</v>
      </c>
      <c r="H46" s="50">
        <f t="shared" si="13"/>
        <v>980</v>
      </c>
      <c r="I46" s="50">
        <f t="shared" si="13"/>
        <v>1000</v>
      </c>
    </row>
    <row r="47" spans="1:9" s="257" customFormat="1" ht="16.8" thickBot="1" x14ac:dyDescent="0.4">
      <c r="A47" s="26" t="s">
        <v>396</v>
      </c>
      <c r="B47" s="863" t="s">
        <v>400</v>
      </c>
      <c r="C47" s="864"/>
      <c r="D47" s="864"/>
      <c r="E47" s="864"/>
      <c r="F47" s="864"/>
      <c r="G47" s="864"/>
      <c r="H47" s="864"/>
      <c r="I47" s="864"/>
    </row>
    <row r="48" spans="1:9" s="257" customFormat="1" ht="15.6" x14ac:dyDescent="0.3">
      <c r="A48" s="46">
        <v>610</v>
      </c>
      <c r="B48" s="106" t="s">
        <v>88</v>
      </c>
      <c r="C48" s="474">
        <v>2223</v>
      </c>
      <c r="D48" s="454">
        <v>2223</v>
      </c>
      <c r="E48" s="454">
        <v>2350</v>
      </c>
      <c r="F48" s="454">
        <v>2885</v>
      </c>
      <c r="G48" s="454">
        <v>2890</v>
      </c>
      <c r="H48" s="454">
        <v>2950</v>
      </c>
      <c r="I48" s="455">
        <v>3030</v>
      </c>
    </row>
    <row r="49" spans="1:9" s="257" customFormat="1" ht="15.6" x14ac:dyDescent="0.3">
      <c r="A49" s="33">
        <v>620</v>
      </c>
      <c r="B49" s="73" t="s">
        <v>68</v>
      </c>
      <c r="C49" s="475">
        <v>777</v>
      </c>
      <c r="D49" s="458">
        <v>777</v>
      </c>
      <c r="E49" s="458">
        <v>840</v>
      </c>
      <c r="F49" s="458">
        <v>1008</v>
      </c>
      <c r="G49" s="458">
        <v>1010</v>
      </c>
      <c r="H49" s="458">
        <v>1031</v>
      </c>
      <c r="I49" s="459">
        <v>1060</v>
      </c>
    </row>
    <row r="50" spans="1:9" s="257" customFormat="1" ht="16.2" thickBot="1" x14ac:dyDescent="0.35">
      <c r="A50" s="52">
        <v>630</v>
      </c>
      <c r="B50" s="89" t="s">
        <v>69</v>
      </c>
      <c r="C50" s="476">
        <v>383</v>
      </c>
      <c r="D50" s="456">
        <v>720</v>
      </c>
      <c r="E50" s="456">
        <v>310</v>
      </c>
      <c r="F50" s="456">
        <v>387</v>
      </c>
      <c r="G50" s="456">
        <v>400</v>
      </c>
      <c r="H50" s="456">
        <v>419</v>
      </c>
      <c r="I50" s="457">
        <v>410</v>
      </c>
    </row>
    <row r="51" spans="1:9" s="257" customFormat="1" ht="16.8" thickBot="1" x14ac:dyDescent="0.4">
      <c r="A51" s="100"/>
      <c r="B51" s="125" t="s">
        <v>91</v>
      </c>
      <c r="C51" s="279">
        <f>SUM(C48:C50)</f>
        <v>3383</v>
      </c>
      <c r="D51" s="279">
        <f>SUM(D48:D50)</f>
        <v>3720</v>
      </c>
      <c r="E51" s="279">
        <f t="shared" ref="E51:H51" si="15">SUM(E48:E50)</f>
        <v>3500</v>
      </c>
      <c r="F51" s="279">
        <f t="shared" si="15"/>
        <v>4280</v>
      </c>
      <c r="G51" s="279">
        <f t="shared" si="15"/>
        <v>4300</v>
      </c>
      <c r="H51" s="279">
        <f t="shared" si="15"/>
        <v>4400</v>
      </c>
      <c r="I51" s="280">
        <f t="shared" ref="I51" si="16">SUM(I48:I50)</f>
        <v>4500</v>
      </c>
    </row>
    <row r="52" spans="1:9" ht="16.2" thickBot="1" x14ac:dyDescent="0.35">
      <c r="A52" s="41"/>
      <c r="B52" s="370" t="s">
        <v>92</v>
      </c>
      <c r="C52" s="79">
        <f>SUM(C33+C36+C41+C46+C51)</f>
        <v>15715</v>
      </c>
      <c r="D52" s="79">
        <f>SUM(D33+D36+D41+D46+D51)</f>
        <v>16951</v>
      </c>
      <c r="E52" s="79">
        <f>SUM(E33+E36+E41+E46+E51)</f>
        <v>18540</v>
      </c>
      <c r="F52" s="79">
        <f>SUM(F33+F36+F41+F46+F51)</f>
        <v>18987</v>
      </c>
      <c r="G52" s="79">
        <f>SUM(G33+G36+G41+G46+G51)</f>
        <v>23760</v>
      </c>
      <c r="H52" s="79">
        <f t="shared" ref="H52:I52" si="17">SUM(H33+H36+H41+H46+H51)</f>
        <v>20030</v>
      </c>
      <c r="I52" s="79">
        <f t="shared" si="17"/>
        <v>20150</v>
      </c>
    </row>
    <row r="53" spans="1:9" ht="16.2" thickBot="1" x14ac:dyDescent="0.35">
      <c r="A53" s="41"/>
      <c r="B53" s="365" t="s">
        <v>93</v>
      </c>
      <c r="C53" s="451">
        <f>'kap.výdavky 2024-2026'!$E$37</f>
        <v>1728</v>
      </c>
      <c r="D53" s="64">
        <f>'kap.výdavky 2024-2026'!$F$37+'kap.výdavky 2024-2026'!$F$81</f>
        <v>17855</v>
      </c>
      <c r="E53" s="64">
        <f>'kap.výdavky 2024-2026'!G$37+'kap.výdavky 2024-2026'!G$81</f>
        <v>0</v>
      </c>
      <c r="F53" s="64">
        <f>'kap.výdavky 2024-2026'!I81</f>
        <v>0</v>
      </c>
      <c r="G53" s="64">
        <f>'kap.výdavky 2024-2026'!J81</f>
        <v>0</v>
      </c>
      <c r="H53" s="64">
        <f>'kap.výdavky 2024-2026'!K81</f>
        <v>20000</v>
      </c>
      <c r="I53" s="64">
        <f>'kap.výdavky 2024-2026'!L81</f>
        <v>20000</v>
      </c>
    </row>
    <row r="54" spans="1:9" ht="16.2" thickBot="1" x14ac:dyDescent="0.35">
      <c r="A54" s="121"/>
      <c r="B54" s="163" t="s">
        <v>94</v>
      </c>
      <c r="C54" s="58">
        <f t="shared" ref="C54:I54" si="18">SUM(C52:C53)</f>
        <v>17443</v>
      </c>
      <c r="D54" s="58">
        <f t="shared" si="18"/>
        <v>34806</v>
      </c>
      <c r="E54" s="58">
        <f>SUM(E52:E53)</f>
        <v>18540</v>
      </c>
      <c r="F54" s="58">
        <f>SUM(F52:F53)</f>
        <v>18987</v>
      </c>
      <c r="G54" s="58">
        <f t="shared" ref="G54" si="19">SUM(G52:G53)</f>
        <v>23760</v>
      </c>
      <c r="H54" s="58">
        <f t="shared" si="18"/>
        <v>40030</v>
      </c>
      <c r="I54" s="58">
        <f t="shared" si="18"/>
        <v>40150</v>
      </c>
    </row>
    <row r="55" spans="1:9" ht="16.2" thickBot="1" x14ac:dyDescent="0.35">
      <c r="A55" s="81"/>
      <c r="B55" s="67"/>
      <c r="C55" s="68"/>
    </row>
    <row r="56" spans="1:9" ht="16.5" customHeight="1" x14ac:dyDescent="0.25">
      <c r="A56" s="816" t="s">
        <v>95</v>
      </c>
      <c r="B56" s="817"/>
      <c r="C56" s="24" t="s">
        <v>64</v>
      </c>
      <c r="D56" s="24" t="s">
        <v>64</v>
      </c>
      <c r="E56" s="24" t="s">
        <v>65</v>
      </c>
      <c r="F56" s="24" t="s">
        <v>31</v>
      </c>
      <c r="G56" s="24" t="s">
        <v>65</v>
      </c>
      <c r="H56" s="24" t="s">
        <v>65</v>
      </c>
      <c r="I56" s="24" t="s">
        <v>6</v>
      </c>
    </row>
    <row r="57" spans="1:9" ht="13.8" thickBot="1" x14ac:dyDescent="0.3">
      <c r="A57" s="818"/>
      <c r="B57" s="819"/>
      <c r="C57" s="25" t="s">
        <v>215</v>
      </c>
      <c r="D57" s="25" t="s">
        <v>328</v>
      </c>
      <c r="E57" s="25" t="s">
        <v>413</v>
      </c>
      <c r="F57" s="25" t="s">
        <v>413</v>
      </c>
      <c r="G57" s="25" t="s">
        <v>448</v>
      </c>
      <c r="H57" s="25" t="s">
        <v>493</v>
      </c>
      <c r="I57" s="25" t="s">
        <v>538</v>
      </c>
    </row>
    <row r="58" spans="1:9" ht="16.8" thickBot="1" x14ac:dyDescent="0.4">
      <c r="A58" s="77" t="s">
        <v>96</v>
      </c>
      <c r="B58" s="796" t="s">
        <v>343</v>
      </c>
      <c r="C58" s="797"/>
      <c r="D58" s="797"/>
      <c r="E58" s="797"/>
      <c r="F58" s="797"/>
      <c r="G58" s="797"/>
      <c r="H58" s="797"/>
      <c r="I58" s="798"/>
    </row>
    <row r="59" spans="1:9" ht="15.6" x14ac:dyDescent="0.3">
      <c r="A59" s="82">
        <v>610</v>
      </c>
      <c r="B59" s="83" t="s">
        <v>97</v>
      </c>
      <c r="C59" s="32">
        <v>8897</v>
      </c>
      <c r="D59" s="397">
        <v>9324</v>
      </c>
      <c r="E59" s="397">
        <v>10600</v>
      </c>
      <c r="F59" s="397">
        <v>10400</v>
      </c>
      <c r="G59" s="397">
        <v>11000</v>
      </c>
      <c r="H59" s="32">
        <v>11000</v>
      </c>
      <c r="I59" s="32">
        <v>11000</v>
      </c>
    </row>
    <row r="60" spans="1:9" ht="15.6" x14ac:dyDescent="0.3">
      <c r="A60" s="33">
        <v>620</v>
      </c>
      <c r="B60" s="84" t="s">
        <v>68</v>
      </c>
      <c r="C60" s="35">
        <v>2635</v>
      </c>
      <c r="D60" s="35">
        <v>2801</v>
      </c>
      <c r="E60" s="391">
        <v>4000</v>
      </c>
      <c r="F60" s="391">
        <v>3150</v>
      </c>
      <c r="G60" s="391">
        <v>3350</v>
      </c>
      <c r="H60" s="35">
        <v>3350</v>
      </c>
      <c r="I60" s="35">
        <v>3350</v>
      </c>
    </row>
    <row r="61" spans="1:9" ht="15.6" x14ac:dyDescent="0.3">
      <c r="A61" s="52">
        <v>630</v>
      </c>
      <c r="B61" s="85" t="s">
        <v>69</v>
      </c>
      <c r="C61" s="86">
        <v>133223</v>
      </c>
      <c r="D61" s="496">
        <v>169291</v>
      </c>
      <c r="E61" s="496">
        <v>162000</v>
      </c>
      <c r="F61" s="496">
        <v>160000</v>
      </c>
      <c r="G61" s="496">
        <v>162700</v>
      </c>
      <c r="H61" s="496">
        <v>162700</v>
      </c>
      <c r="I61" s="496">
        <v>162700</v>
      </c>
    </row>
    <row r="62" spans="1:9" s="500" customFormat="1" ht="16.2" thickBot="1" x14ac:dyDescent="0.35">
      <c r="A62" s="80">
        <v>640</v>
      </c>
      <c r="B62" s="165" t="s">
        <v>70</v>
      </c>
      <c r="C62" s="40">
        <v>0</v>
      </c>
      <c r="D62" s="387">
        <v>0</v>
      </c>
      <c r="E62" s="387">
        <v>0</v>
      </c>
      <c r="F62" s="387">
        <v>0</v>
      </c>
      <c r="G62" s="387">
        <v>1700</v>
      </c>
      <c r="H62" s="387">
        <v>0</v>
      </c>
      <c r="I62" s="387">
        <v>0</v>
      </c>
    </row>
    <row r="63" spans="1:9" ht="16.8" thickBot="1" x14ac:dyDescent="0.4">
      <c r="A63" s="41"/>
      <c r="B63" s="75" t="s">
        <v>98</v>
      </c>
      <c r="C63" s="44">
        <f t="shared" ref="C63:I63" si="20">SUM(C59:C62)</f>
        <v>144755</v>
      </c>
      <c r="D63" s="44">
        <f t="shared" si="20"/>
        <v>181416</v>
      </c>
      <c r="E63" s="44">
        <f t="shared" si="20"/>
        <v>176600</v>
      </c>
      <c r="F63" s="44">
        <f t="shared" si="20"/>
        <v>173550</v>
      </c>
      <c r="G63" s="44">
        <f t="shared" si="20"/>
        <v>178750</v>
      </c>
      <c r="H63" s="44">
        <f t="shared" si="20"/>
        <v>177050</v>
      </c>
      <c r="I63" s="44">
        <f t="shared" si="20"/>
        <v>177050</v>
      </c>
    </row>
    <row r="64" spans="1:9" ht="16.8" thickBot="1" x14ac:dyDescent="0.4">
      <c r="A64" s="26" t="s">
        <v>99</v>
      </c>
      <c r="B64" s="796" t="s">
        <v>344</v>
      </c>
      <c r="C64" s="797"/>
      <c r="D64" s="797"/>
      <c r="E64" s="797"/>
      <c r="F64" s="797"/>
      <c r="G64" s="797"/>
      <c r="H64" s="797"/>
      <c r="I64" s="798"/>
    </row>
    <row r="65" spans="1:9" ht="15.6" x14ac:dyDescent="0.3">
      <c r="A65" s="82">
        <v>610</v>
      </c>
      <c r="B65" s="83" t="s">
        <v>97</v>
      </c>
      <c r="C65" s="32">
        <v>15816</v>
      </c>
      <c r="D65" s="32">
        <v>16273</v>
      </c>
      <c r="E65" s="397">
        <v>19300</v>
      </c>
      <c r="F65" s="397">
        <v>17100</v>
      </c>
      <c r="G65" s="397">
        <v>20000</v>
      </c>
      <c r="H65" s="32">
        <v>20000</v>
      </c>
      <c r="I65" s="32">
        <v>20000</v>
      </c>
    </row>
    <row r="66" spans="1:9" ht="15.6" x14ac:dyDescent="0.3">
      <c r="A66" s="33">
        <v>620</v>
      </c>
      <c r="B66" s="84" t="s">
        <v>68</v>
      </c>
      <c r="C66" s="35">
        <v>5416</v>
      </c>
      <c r="D66" s="35">
        <v>5690</v>
      </c>
      <c r="E66" s="391">
        <v>6900</v>
      </c>
      <c r="F66" s="391">
        <v>6000</v>
      </c>
      <c r="G66" s="391">
        <v>7000</v>
      </c>
      <c r="H66" s="35">
        <v>7000</v>
      </c>
      <c r="I66" s="35">
        <v>7000</v>
      </c>
    </row>
    <row r="67" spans="1:9" ht="15.6" x14ac:dyDescent="0.3">
      <c r="A67" s="33">
        <v>630</v>
      </c>
      <c r="B67" s="84" t="s">
        <v>69</v>
      </c>
      <c r="C67" s="35">
        <v>113623</v>
      </c>
      <c r="D67" s="391">
        <v>95755</v>
      </c>
      <c r="E67" s="391">
        <v>151350</v>
      </c>
      <c r="F67" s="391">
        <v>156000</v>
      </c>
      <c r="G67" s="391">
        <v>155350</v>
      </c>
      <c r="H67" s="391">
        <v>155350</v>
      </c>
      <c r="I67" s="391">
        <v>155350</v>
      </c>
    </row>
    <row r="68" spans="1:9" ht="16.2" thickBot="1" x14ac:dyDescent="0.35">
      <c r="A68" s="80">
        <v>640</v>
      </c>
      <c r="B68" s="165" t="s">
        <v>70</v>
      </c>
      <c r="C68" s="40">
        <v>0</v>
      </c>
      <c r="D68" s="40">
        <v>173</v>
      </c>
      <c r="E68" s="40">
        <v>100</v>
      </c>
      <c r="F68" s="40">
        <v>211</v>
      </c>
      <c r="G68" s="40">
        <v>100</v>
      </c>
      <c r="H68" s="40">
        <v>100</v>
      </c>
      <c r="I68" s="40">
        <v>100</v>
      </c>
    </row>
    <row r="69" spans="1:9" ht="16.8" thickBot="1" x14ac:dyDescent="0.4">
      <c r="A69" s="41"/>
      <c r="B69" s="75" t="s">
        <v>100</v>
      </c>
      <c r="C69" s="44">
        <f t="shared" ref="C69:I69" si="21">SUM(C65:C68)</f>
        <v>134855</v>
      </c>
      <c r="D69" s="44">
        <f t="shared" si="21"/>
        <v>117891</v>
      </c>
      <c r="E69" s="44">
        <f>SUM(E65:E68)</f>
        <v>177650</v>
      </c>
      <c r="F69" s="44">
        <f t="shared" ref="F69" si="22">SUM(F65:F68)</f>
        <v>179311</v>
      </c>
      <c r="G69" s="44">
        <f>SUM(G65:G68)</f>
        <v>182450</v>
      </c>
      <c r="H69" s="44">
        <f t="shared" si="21"/>
        <v>182450</v>
      </c>
      <c r="I69" s="44">
        <f t="shared" si="21"/>
        <v>182450</v>
      </c>
    </row>
    <row r="70" spans="1:9" ht="16.8" thickBot="1" x14ac:dyDescent="0.4">
      <c r="A70" s="26" t="s">
        <v>101</v>
      </c>
      <c r="B70" s="796" t="s">
        <v>345</v>
      </c>
      <c r="C70" s="797"/>
      <c r="D70" s="797"/>
      <c r="E70" s="797"/>
      <c r="F70" s="797"/>
      <c r="G70" s="797"/>
      <c r="H70" s="797"/>
      <c r="I70" s="798"/>
    </row>
    <row r="71" spans="1:9" ht="16.2" thickBot="1" x14ac:dyDescent="0.35">
      <c r="A71" s="374">
        <v>630</v>
      </c>
      <c r="B71" s="107" t="s">
        <v>69</v>
      </c>
      <c r="C71" s="49">
        <v>0</v>
      </c>
      <c r="D71" s="303">
        <v>0</v>
      </c>
      <c r="E71" s="303">
        <v>10000</v>
      </c>
      <c r="F71" s="303">
        <v>0</v>
      </c>
      <c r="G71" s="303">
        <v>10000</v>
      </c>
      <c r="H71" s="303">
        <v>0</v>
      </c>
      <c r="I71" s="303">
        <v>0</v>
      </c>
    </row>
    <row r="72" spans="1:9" ht="16.8" thickBot="1" x14ac:dyDescent="0.4">
      <c r="A72" s="100"/>
      <c r="B72" s="371" t="s">
        <v>102</v>
      </c>
      <c r="C72" s="44">
        <f t="shared" ref="C72:I72" si="23">SUM(C71)</f>
        <v>0</v>
      </c>
      <c r="D72" s="44">
        <f t="shared" si="23"/>
        <v>0</v>
      </c>
      <c r="E72" s="44">
        <f t="shared" si="23"/>
        <v>10000</v>
      </c>
      <c r="F72" s="44">
        <f t="shared" si="23"/>
        <v>0</v>
      </c>
      <c r="G72" s="44">
        <f t="shared" si="23"/>
        <v>10000</v>
      </c>
      <c r="H72" s="44">
        <f t="shared" si="23"/>
        <v>0</v>
      </c>
      <c r="I72" s="44">
        <f t="shared" si="23"/>
        <v>0</v>
      </c>
    </row>
    <row r="73" spans="1:9" ht="16.2" thickBot="1" x14ac:dyDescent="0.35">
      <c r="A73" s="41"/>
      <c r="B73" s="372" t="s">
        <v>103</v>
      </c>
      <c r="C73" s="96">
        <f>SUM(C63+C69+C72)</f>
        <v>279610</v>
      </c>
      <c r="D73" s="96">
        <f t="shared" ref="D73:I73" si="24">SUM(D63+D69+D72)</f>
        <v>299307</v>
      </c>
      <c r="E73" s="96">
        <f>SUM(E63+E69+E72)</f>
        <v>364250</v>
      </c>
      <c r="F73" s="96">
        <f t="shared" ref="F73" si="25">SUM(F63+F69+F72)</f>
        <v>352861</v>
      </c>
      <c r="G73" s="96">
        <f>SUM(G63+G69+G72)</f>
        <v>371200</v>
      </c>
      <c r="H73" s="96">
        <f t="shared" si="24"/>
        <v>359500</v>
      </c>
      <c r="I73" s="96">
        <f t="shared" si="24"/>
        <v>359500</v>
      </c>
    </row>
    <row r="74" spans="1:9" ht="16.2" thickBot="1" x14ac:dyDescent="0.35">
      <c r="A74" s="41"/>
      <c r="B74" s="368" t="s">
        <v>104</v>
      </c>
      <c r="C74" s="304">
        <f>'kap.výdavky 2024-2026'!$E$17+'kap.výdavky 2024-2026'!$E$38+'kap.výdavky 2024-2026'!$E$86</f>
        <v>99445</v>
      </c>
      <c r="D74" s="99">
        <f>'kap.výdavky 2024-2026'!$F$15+'kap.výdavky 2024-2026'!$F$16+'kap.výdavky 2024-2026'!$F$17+'kap.výdavky 2024-2026'!$F$40+'kap.výdavky 2024-2026'!$F$82+'kap.výdavky 2024-2026'!$F$86</f>
        <v>31990</v>
      </c>
      <c r="E74" s="99">
        <f>'kap.výdavky 2024-2026'!$G$17+'kap.výdavky 2024-2026'!$G$41+'kap.výdavky 2024-2026'!$G$42+'kap.výdavky 2024-2026'!$G$83+'kap.výdavky 2024-2026'!$G$86</f>
        <v>75000</v>
      </c>
      <c r="F74" s="99">
        <f>'kap.výdavky 2024-2026'!I40+'kap.výdavky 2024-2026'!I41+'kap.výdavky 2024-2026'!I42+'kap.výdavky 2024-2026'!I83+'kap.výdavky 2024-2026'!I84+'kap.výdavky 2024-2026'!I86+'kap.výdavky 2024-2026'!I9</f>
        <v>12791</v>
      </c>
      <c r="G74" s="99">
        <f>'kap.výdavky 2024-2026'!J40+'kap.výdavky 2024-2026'!J41+'kap.výdavky 2024-2026'!J42+'kap.výdavky 2024-2026'!J83+'kap.výdavky 2024-2026'!J84+'kap.výdavky 2024-2026'!J86+'kap.výdavky 2024-2026'!J9</f>
        <v>25000</v>
      </c>
      <c r="H74" s="99">
        <f>'kap.výdavky 2024-2026'!K40+'kap.výdavky 2024-2026'!K41+'kap.výdavky 2024-2026'!K42+'kap.výdavky 2024-2026'!K83+'kap.výdavky 2024-2026'!K84+'kap.výdavky 2024-2026'!K86+'kap.výdavky 2024-2026'!K9</f>
        <v>10000</v>
      </c>
      <c r="I74" s="99">
        <f>'kap.výdavky 2024-2026'!L40+'kap.výdavky 2024-2026'!L41+'kap.výdavky 2024-2026'!L42+'kap.výdavky 2024-2026'!L83+'kap.výdavky 2024-2026'!L84+'kap.výdavky 2024-2026'!L86+'kap.výdavky 2024-2026'!L9</f>
        <v>10000</v>
      </c>
    </row>
    <row r="75" spans="1:9" ht="16.2" thickBot="1" x14ac:dyDescent="0.35">
      <c r="A75" s="121"/>
      <c r="B75" s="373" t="s">
        <v>105</v>
      </c>
      <c r="C75" s="59">
        <f>SUM(C73:C74)</f>
        <v>379055</v>
      </c>
      <c r="D75" s="59">
        <f t="shared" ref="D75:I75" si="26">SUM(D73:D74)</f>
        <v>331297</v>
      </c>
      <c r="E75" s="59">
        <f t="shared" si="26"/>
        <v>439250</v>
      </c>
      <c r="F75" s="59">
        <f t="shared" si="26"/>
        <v>365652</v>
      </c>
      <c r="G75" s="59">
        <f>SUM(G73:G74)</f>
        <v>396200</v>
      </c>
      <c r="H75" s="59">
        <f t="shared" si="26"/>
        <v>369500</v>
      </c>
      <c r="I75" s="59">
        <f t="shared" si="26"/>
        <v>369500</v>
      </c>
    </row>
    <row r="76" spans="1:9" ht="13.8" thickBot="1" x14ac:dyDescent="0.3">
      <c r="A76" s="436"/>
    </row>
    <row r="77" spans="1:9" ht="15.75" customHeight="1" x14ac:dyDescent="0.25">
      <c r="A77" s="816" t="s">
        <v>106</v>
      </c>
      <c r="B77" s="817"/>
      <c r="C77" s="24" t="s">
        <v>64</v>
      </c>
      <c r="D77" s="24" t="s">
        <v>64</v>
      </c>
      <c r="E77" s="24" t="s">
        <v>65</v>
      </c>
      <c r="F77" s="24" t="s">
        <v>31</v>
      </c>
      <c r="G77" s="24" t="s">
        <v>65</v>
      </c>
      <c r="H77" s="24" t="s">
        <v>65</v>
      </c>
      <c r="I77" s="24" t="s">
        <v>6</v>
      </c>
    </row>
    <row r="78" spans="1:9" ht="13.8" thickBot="1" x14ac:dyDescent="0.3">
      <c r="A78" s="818"/>
      <c r="B78" s="834"/>
      <c r="C78" s="25" t="s">
        <v>215</v>
      </c>
      <c r="D78" s="25" t="s">
        <v>328</v>
      </c>
      <c r="E78" s="25" t="s">
        <v>413</v>
      </c>
      <c r="F78" s="25" t="s">
        <v>413</v>
      </c>
      <c r="G78" s="25" t="s">
        <v>448</v>
      </c>
      <c r="H78" s="25" t="s">
        <v>493</v>
      </c>
      <c r="I78" s="25" t="s">
        <v>538</v>
      </c>
    </row>
    <row r="79" spans="1:9" ht="16.8" thickBot="1" x14ac:dyDescent="0.4">
      <c r="A79" s="69" t="s">
        <v>346</v>
      </c>
      <c r="B79" s="796" t="s">
        <v>347</v>
      </c>
      <c r="C79" s="797"/>
      <c r="D79" s="797"/>
      <c r="E79" s="797"/>
      <c r="F79" s="797"/>
      <c r="G79" s="797"/>
      <c r="H79" s="797"/>
      <c r="I79" s="798"/>
    </row>
    <row r="80" spans="1:9" ht="15.6" x14ac:dyDescent="0.3">
      <c r="A80" s="82">
        <v>620</v>
      </c>
      <c r="B80" s="83" t="s">
        <v>68</v>
      </c>
      <c r="C80" s="32">
        <v>41</v>
      </c>
      <c r="D80" s="397">
        <v>117</v>
      </c>
      <c r="E80" s="397">
        <v>150</v>
      </c>
      <c r="F80" s="397">
        <v>0</v>
      </c>
      <c r="G80" s="397">
        <v>150</v>
      </c>
      <c r="H80" s="32">
        <v>150</v>
      </c>
      <c r="I80" s="32">
        <v>150</v>
      </c>
    </row>
    <row r="81" spans="1:9" s="500" customFormat="1" ht="16.2" thickBot="1" x14ac:dyDescent="0.35">
      <c r="A81" s="46">
        <v>630</v>
      </c>
      <c r="B81" s="88" t="s">
        <v>69</v>
      </c>
      <c r="C81" s="28">
        <v>45916</v>
      </c>
      <c r="D81" s="390">
        <v>62445</v>
      </c>
      <c r="E81" s="390">
        <v>33000</v>
      </c>
      <c r="F81" s="390">
        <v>78000</v>
      </c>
      <c r="G81" s="390">
        <v>53000</v>
      </c>
      <c r="H81" s="390">
        <v>40000</v>
      </c>
      <c r="I81" s="390">
        <v>40000</v>
      </c>
    </row>
    <row r="82" spans="1:9" ht="16.2" thickBot="1" x14ac:dyDescent="0.35">
      <c r="A82" s="100"/>
      <c r="B82" s="370" t="s">
        <v>107</v>
      </c>
      <c r="C82" s="162">
        <f t="shared" ref="C82:I82" si="27">SUM(C80:C81)</f>
        <v>45957</v>
      </c>
      <c r="D82" s="162">
        <f t="shared" si="27"/>
        <v>62562</v>
      </c>
      <c r="E82" s="162">
        <f t="shared" si="27"/>
        <v>33150</v>
      </c>
      <c r="F82" s="162">
        <f t="shared" si="27"/>
        <v>78000</v>
      </c>
      <c r="G82" s="162">
        <f t="shared" si="27"/>
        <v>53150</v>
      </c>
      <c r="H82" s="162">
        <f t="shared" si="27"/>
        <v>40150</v>
      </c>
      <c r="I82" s="162">
        <f t="shared" si="27"/>
        <v>40150</v>
      </c>
    </row>
    <row r="83" spans="1:9" ht="16.2" thickBot="1" x14ac:dyDescent="0.35">
      <c r="A83" s="41"/>
      <c r="B83" s="365" t="s">
        <v>108</v>
      </c>
      <c r="C83" s="305">
        <f>'kap.výdavky 2024-2026'!$E$43+'kap.výdavky 2024-2026'!$E$46+'kap.výdavky 2024-2026'!$E$47+'kap.výdavky 2024-2026'!$E$87+'kap.výdavky 2024-2026'!$E$88+'kap.výdavky 2024-2026'!$E$89</f>
        <v>52458</v>
      </c>
      <c r="D83" s="161">
        <f>'kap.výdavky 2024-2026'!$F$43+'kap.výdavky 2024-2026'!$F$44+'kap.výdavky 2024-2026'!$F$47+'kap.výdavky 2024-2026'!$F$88+'kap.výdavky 2024-2026'!$F$91</f>
        <v>25037</v>
      </c>
      <c r="E83" s="161">
        <f>'kap.výdavky 2024-2026'!$G$87+'kap.výdavky 2024-2026'!$G$88+'kap.výdavky 2024-2026'!$G$90+'kap.výdavky 2024-2026'!$G$91+'kap.výdavky 2024-2026'!$G$45</f>
        <v>105000</v>
      </c>
      <c r="F83" s="161">
        <f>'kap.výdavky 2024-2026'!I$87+'kap.výdavky 2024-2026'!I$88+'kap.výdavky 2024-2026'!I$91</f>
        <v>40000</v>
      </c>
      <c r="G83" s="161">
        <f>'kap.výdavky 2024-2026'!J$87+'kap.výdavky 2024-2026'!J$88+'kap.výdavky 2024-2026'!J$91</f>
        <v>45000</v>
      </c>
      <c r="H83" s="161">
        <f>'kap.výdavky 2024-2026'!K$87+'kap.výdavky 2024-2026'!K$88+'kap.výdavky 2024-2026'!K$91</f>
        <v>15000</v>
      </c>
      <c r="I83" s="161">
        <f>'kap.výdavky 2024-2026'!L$87+'kap.výdavky 2024-2026'!L$88+'kap.výdavky 2024-2026'!L$91</f>
        <v>15000</v>
      </c>
    </row>
    <row r="84" spans="1:9" ht="16.2" thickBot="1" x14ac:dyDescent="0.35">
      <c r="A84" s="121"/>
      <c r="B84" s="163" t="s">
        <v>109</v>
      </c>
      <c r="C84" s="57">
        <f>SUM(C82:C83)</f>
        <v>98415</v>
      </c>
      <c r="D84" s="57">
        <f>SUM(D82:D83)</f>
        <v>87599</v>
      </c>
      <c r="E84" s="57">
        <f t="shared" ref="E84:I84" si="28">SUM(E82:E83)</f>
        <v>138150</v>
      </c>
      <c r="F84" s="57">
        <f t="shared" si="28"/>
        <v>118000</v>
      </c>
      <c r="G84" s="57">
        <f t="shared" si="28"/>
        <v>98150</v>
      </c>
      <c r="H84" s="57">
        <f t="shared" si="28"/>
        <v>55150</v>
      </c>
      <c r="I84" s="57">
        <f t="shared" si="28"/>
        <v>55150</v>
      </c>
    </row>
    <row r="85" spans="1:9" ht="13.8" thickBot="1" x14ac:dyDescent="0.3">
      <c r="A85" s="375"/>
      <c r="B85" s="102"/>
    </row>
    <row r="86" spans="1:9" ht="15.75" customHeight="1" x14ac:dyDescent="0.25">
      <c r="A86" s="848" t="s">
        <v>216</v>
      </c>
      <c r="B86" s="849"/>
      <c r="C86" s="24" t="s">
        <v>64</v>
      </c>
      <c r="D86" s="24" t="s">
        <v>64</v>
      </c>
      <c r="E86" s="24" t="s">
        <v>65</v>
      </c>
      <c r="F86" s="24" t="s">
        <v>31</v>
      </c>
      <c r="G86" s="24" t="s">
        <v>65</v>
      </c>
      <c r="H86" s="24" t="s">
        <v>65</v>
      </c>
      <c r="I86" s="24" t="s">
        <v>6</v>
      </c>
    </row>
    <row r="87" spans="1:9" ht="16.5" customHeight="1" thickBot="1" x14ac:dyDescent="0.3">
      <c r="A87" s="850"/>
      <c r="B87" s="851"/>
      <c r="C87" s="25" t="s">
        <v>215</v>
      </c>
      <c r="D87" s="25" t="s">
        <v>328</v>
      </c>
      <c r="E87" s="25" t="s">
        <v>413</v>
      </c>
      <c r="F87" s="25" t="s">
        <v>413</v>
      </c>
      <c r="G87" s="25" t="s">
        <v>448</v>
      </c>
      <c r="H87" s="25" t="s">
        <v>493</v>
      </c>
      <c r="I87" s="25" t="s">
        <v>538</v>
      </c>
    </row>
    <row r="88" spans="1:9" ht="16.2" thickBot="1" x14ac:dyDescent="0.35">
      <c r="A88" s="349" t="s">
        <v>110</v>
      </c>
      <c r="B88" s="796" t="s">
        <v>348</v>
      </c>
      <c r="C88" s="797"/>
      <c r="D88" s="797"/>
      <c r="E88" s="797"/>
      <c r="F88" s="797"/>
      <c r="G88" s="797"/>
      <c r="H88" s="797"/>
      <c r="I88" s="798"/>
    </row>
    <row r="89" spans="1:9" s="500" customFormat="1" ht="15.6" x14ac:dyDescent="0.3">
      <c r="A89" s="565">
        <v>620</v>
      </c>
      <c r="B89" s="106" t="s">
        <v>68</v>
      </c>
      <c r="C89" s="390">
        <v>0</v>
      </c>
      <c r="D89" s="390">
        <v>0</v>
      </c>
      <c r="E89" s="390">
        <v>625</v>
      </c>
      <c r="F89" s="390">
        <v>0</v>
      </c>
      <c r="G89" s="390">
        <v>500</v>
      </c>
      <c r="H89" s="390">
        <v>0</v>
      </c>
      <c r="I89" s="390">
        <v>0</v>
      </c>
    </row>
    <row r="90" spans="1:9" ht="16.2" thickBot="1" x14ac:dyDescent="0.35">
      <c r="A90" s="41">
        <v>630</v>
      </c>
      <c r="B90" s="282" t="s">
        <v>69</v>
      </c>
      <c r="C90" s="389">
        <v>2313</v>
      </c>
      <c r="D90" s="92">
        <v>1225</v>
      </c>
      <c r="E90" s="389">
        <v>8200</v>
      </c>
      <c r="F90" s="389">
        <v>7000</v>
      </c>
      <c r="G90" s="389">
        <v>9000</v>
      </c>
      <c r="H90" s="92">
        <v>7000</v>
      </c>
      <c r="I90" s="92">
        <v>7000</v>
      </c>
    </row>
    <row r="91" spans="1:9" ht="16.2" thickBot="1" x14ac:dyDescent="0.35">
      <c r="A91" s="350" t="s">
        <v>111</v>
      </c>
      <c r="B91" s="796" t="s">
        <v>349</v>
      </c>
      <c r="C91" s="797"/>
      <c r="D91" s="797"/>
      <c r="E91" s="797"/>
      <c r="F91" s="797"/>
      <c r="G91" s="797"/>
      <c r="H91" s="797"/>
      <c r="I91" s="798"/>
    </row>
    <row r="92" spans="1:9" ht="15.6" x14ac:dyDescent="0.3">
      <c r="A92" s="70">
        <v>620</v>
      </c>
      <c r="B92" s="106" t="s">
        <v>68</v>
      </c>
      <c r="C92" s="390">
        <v>0</v>
      </c>
      <c r="D92" s="390">
        <v>95</v>
      </c>
      <c r="E92" s="390">
        <v>625</v>
      </c>
      <c r="F92" s="390">
        <v>100</v>
      </c>
      <c r="G92" s="390">
        <v>600</v>
      </c>
      <c r="H92" s="390">
        <v>100</v>
      </c>
      <c r="I92" s="390">
        <v>100</v>
      </c>
    </row>
    <row r="93" spans="1:9" ht="16.2" thickBot="1" x14ac:dyDescent="0.35">
      <c r="A93" s="52">
        <v>630</v>
      </c>
      <c r="B93" s="84" t="s">
        <v>69</v>
      </c>
      <c r="C93" s="390">
        <f>15358</f>
        <v>15358</v>
      </c>
      <c r="D93" s="390">
        <v>21986</v>
      </c>
      <c r="E93" s="390">
        <v>31500</v>
      </c>
      <c r="F93" s="390">
        <v>40400</v>
      </c>
      <c r="G93" s="390">
        <v>31500</v>
      </c>
      <c r="H93" s="390">
        <v>5000</v>
      </c>
      <c r="I93" s="390">
        <v>5000</v>
      </c>
    </row>
    <row r="94" spans="1:9" ht="16.8" thickBot="1" x14ac:dyDescent="0.4">
      <c r="A94" s="113"/>
      <c r="B94" s="69" t="s">
        <v>112</v>
      </c>
      <c r="C94" s="51">
        <f>SUM(C90:C93)</f>
        <v>17671</v>
      </c>
      <c r="D94" s="51">
        <f>SUM(D89:D93)</f>
        <v>23306</v>
      </c>
      <c r="E94" s="51">
        <f>SUM(E89:E93)</f>
        <v>40950</v>
      </c>
      <c r="F94" s="51">
        <f t="shared" ref="F94" si="29">SUM(F89:F93)</f>
        <v>47500</v>
      </c>
      <c r="G94" s="51">
        <f>SUM(G89:G93)</f>
        <v>41600</v>
      </c>
      <c r="H94" s="51">
        <f>SUM(H89:H93)</f>
        <v>12100</v>
      </c>
      <c r="I94" s="51">
        <f>SUM(I89:I93)</f>
        <v>12100</v>
      </c>
    </row>
    <row r="95" spans="1:9" ht="16.2" thickBot="1" x14ac:dyDescent="0.35">
      <c r="A95" s="351" t="s">
        <v>113</v>
      </c>
      <c r="B95" s="796" t="s">
        <v>350</v>
      </c>
      <c r="C95" s="797"/>
      <c r="D95" s="797"/>
      <c r="E95" s="797"/>
      <c r="F95" s="797"/>
      <c r="G95" s="797"/>
      <c r="H95" s="797"/>
      <c r="I95" s="798"/>
    </row>
    <row r="96" spans="1:9" ht="16.2" thickBot="1" x14ac:dyDescent="0.35">
      <c r="A96" s="100">
        <v>640</v>
      </c>
      <c r="B96" s="107" t="s">
        <v>70</v>
      </c>
      <c r="C96" s="353">
        <v>0</v>
      </c>
      <c r="D96" s="51">
        <v>0</v>
      </c>
      <c r="E96" s="51">
        <v>350</v>
      </c>
      <c r="F96" s="51">
        <v>0</v>
      </c>
      <c r="G96" s="51">
        <v>600</v>
      </c>
      <c r="H96" s="51">
        <v>600</v>
      </c>
      <c r="I96" s="51">
        <v>600</v>
      </c>
    </row>
    <row r="97" spans="1:10" ht="16.2" thickBot="1" x14ac:dyDescent="0.35">
      <c r="A97" s="100"/>
      <c r="B97" s="134" t="s">
        <v>114</v>
      </c>
      <c r="C97" s="54">
        <f t="shared" ref="C97:I97" si="30">SUM(C94+C96)</f>
        <v>17671</v>
      </c>
      <c r="D97" s="54">
        <f t="shared" si="30"/>
        <v>23306</v>
      </c>
      <c r="E97" s="54">
        <f t="shared" si="30"/>
        <v>41300</v>
      </c>
      <c r="F97" s="54">
        <f t="shared" si="30"/>
        <v>47500</v>
      </c>
      <c r="G97" s="54">
        <f t="shared" si="30"/>
        <v>42200</v>
      </c>
      <c r="H97" s="54">
        <f t="shared" si="30"/>
        <v>12700</v>
      </c>
      <c r="I97" s="54">
        <f t="shared" si="30"/>
        <v>12700</v>
      </c>
    </row>
    <row r="98" spans="1:10" ht="16.2" thickBot="1" x14ac:dyDescent="0.35">
      <c r="A98" s="41"/>
      <c r="B98" s="368" t="s">
        <v>115</v>
      </c>
      <c r="C98" s="352">
        <f>0</f>
        <v>0</v>
      </c>
      <c r="D98" s="63">
        <f>'kap.výdavky 2024-2026'!$F$48+'kap.výdavky 2024-2026'!$F$49+'kap.výdavky 2024-2026'!$F$93+'kap.výdavky 2024-2026'!$F$94+'kap.výdavky 2024-2026'!$F$96</f>
        <v>102452</v>
      </c>
      <c r="E98" s="63">
        <f>'kap.výdavky 2024-2026'!$G$93+'kap.výdavky 2024-2026'!$G$18+'kap.výdavky 2024-2026'!$G$94+'kap.výdavky 2024-2026'!$G$48+'kap.výdavky 2024-2026'!$G$92</f>
        <v>300000</v>
      </c>
      <c r="F98" s="63">
        <f>'kap.výdavky 2024-2026'!I18+'kap.výdavky 2024-2026'!I21+'kap.výdavky 2024-2026'!I48+'kap.výdavky 2024-2026'!I51+'kap.výdavky 2024-2026'!I92+'kap.výdavky 2024-2026'!I93+'kap.výdavky 2024-2026'!I94</f>
        <v>54160</v>
      </c>
      <c r="G98" s="63">
        <f>'kap.výdavky 2024-2026'!J18+'kap.výdavky 2024-2026'!J21+'kap.výdavky 2024-2026'!J48+'kap.výdavky 2024-2026'!J51+'kap.výdavky 2024-2026'!J92+'kap.výdavky 2024-2026'!J93+'kap.výdavky 2024-2026'!J94</f>
        <v>502000</v>
      </c>
      <c r="H98" s="63">
        <f>'kap.výdavky 2024-2026'!K18+'kap.výdavky 2024-2026'!K21+'kap.výdavky 2024-2026'!K48+'kap.výdavky 2024-2026'!K51+'kap.výdavky 2024-2026'!K92+'kap.výdavky 2024-2026'!K93+'kap.výdavky 2024-2026'!K94</f>
        <v>80000</v>
      </c>
      <c r="I98" s="63">
        <f>'kap.výdavky 2024-2026'!L18+'kap.výdavky 2024-2026'!L21+'kap.výdavky 2024-2026'!L48+'kap.výdavky 2024-2026'!L51+'kap.výdavky 2024-2026'!L92+'kap.výdavky 2024-2026'!L93+'kap.výdavky 2024-2026'!L94</f>
        <v>0</v>
      </c>
    </row>
    <row r="99" spans="1:10" ht="16.2" thickBot="1" x14ac:dyDescent="0.35">
      <c r="A99" s="141"/>
      <c r="B99" s="136" t="s">
        <v>116</v>
      </c>
      <c r="C99" s="57">
        <f t="shared" ref="C99:I99" si="31">SUM(C97:C98)</f>
        <v>17671</v>
      </c>
      <c r="D99" s="57">
        <f>SUM(D97:D98)</f>
        <v>125758</v>
      </c>
      <c r="E99" s="57">
        <f t="shared" si="31"/>
        <v>341300</v>
      </c>
      <c r="F99" s="57">
        <f t="shared" si="31"/>
        <v>101660</v>
      </c>
      <c r="G99" s="57">
        <f t="shared" si="31"/>
        <v>544200</v>
      </c>
      <c r="H99" s="57">
        <f t="shared" si="31"/>
        <v>92700</v>
      </c>
      <c r="I99" s="57">
        <f t="shared" si="31"/>
        <v>12700</v>
      </c>
    </row>
    <row r="100" spans="1:10" ht="16.2" thickBot="1" x14ac:dyDescent="0.35">
      <c r="A100" s="3"/>
      <c r="B100" s="67"/>
      <c r="C100" s="68"/>
    </row>
    <row r="101" spans="1:10" ht="15.75" customHeight="1" x14ac:dyDescent="0.25">
      <c r="A101" s="816" t="s">
        <v>117</v>
      </c>
      <c r="B101" s="817"/>
      <c r="C101" s="24" t="s">
        <v>64</v>
      </c>
      <c r="D101" s="24" t="s">
        <v>64</v>
      </c>
      <c r="E101" s="24" t="s">
        <v>65</v>
      </c>
      <c r="F101" s="24" t="s">
        <v>31</v>
      </c>
      <c r="G101" s="24" t="s">
        <v>65</v>
      </c>
      <c r="H101" s="24" t="s">
        <v>65</v>
      </c>
      <c r="I101" s="24" t="s">
        <v>6</v>
      </c>
    </row>
    <row r="102" spans="1:10" ht="13.8" thickBot="1" x14ac:dyDescent="0.3">
      <c r="A102" s="818"/>
      <c r="B102" s="819"/>
      <c r="C102" s="25" t="s">
        <v>215</v>
      </c>
      <c r="D102" s="25" t="s">
        <v>328</v>
      </c>
      <c r="E102" s="25" t="s">
        <v>413</v>
      </c>
      <c r="F102" s="25" t="s">
        <v>413</v>
      </c>
      <c r="G102" s="25" t="s">
        <v>448</v>
      </c>
      <c r="H102" s="25" t="s">
        <v>493</v>
      </c>
      <c r="I102" s="25" t="s">
        <v>538</v>
      </c>
    </row>
    <row r="103" spans="1:10" ht="16.8" thickBot="1" x14ac:dyDescent="0.4">
      <c r="A103" s="45" t="s">
        <v>118</v>
      </c>
      <c r="B103" s="796" t="s">
        <v>399</v>
      </c>
      <c r="C103" s="797"/>
      <c r="D103" s="797"/>
      <c r="E103" s="797"/>
      <c r="F103" s="797"/>
      <c r="G103" s="797"/>
      <c r="H103" s="797"/>
      <c r="I103" s="798"/>
    </row>
    <row r="104" spans="1:10" ht="15.6" x14ac:dyDescent="0.3">
      <c r="A104" s="82">
        <v>610</v>
      </c>
      <c r="B104" s="83" t="s">
        <v>67</v>
      </c>
      <c r="C104" s="32">
        <v>37154</v>
      </c>
      <c r="D104" s="397">
        <v>41273</v>
      </c>
      <c r="E104" s="397">
        <v>47500</v>
      </c>
      <c r="F104" s="397">
        <v>47500</v>
      </c>
      <c r="G104" s="397">
        <v>49500</v>
      </c>
      <c r="H104" s="32">
        <v>49500</v>
      </c>
      <c r="I104" s="32">
        <v>49500</v>
      </c>
      <c r="J104" s="311"/>
    </row>
    <row r="105" spans="1:10" ht="16.5" customHeight="1" x14ac:dyDescent="0.3">
      <c r="A105" s="570">
        <v>620</v>
      </c>
      <c r="B105" s="84" t="s">
        <v>68</v>
      </c>
      <c r="C105" s="86">
        <v>12996</v>
      </c>
      <c r="D105" s="496">
        <v>15589</v>
      </c>
      <c r="E105" s="496">
        <v>19200</v>
      </c>
      <c r="F105" s="496">
        <v>18500</v>
      </c>
      <c r="G105" s="496">
        <v>19000</v>
      </c>
      <c r="H105" s="86">
        <v>19000</v>
      </c>
      <c r="I105" s="86">
        <v>19000</v>
      </c>
      <c r="J105" s="311"/>
    </row>
    <row r="106" spans="1:10" ht="15.75" customHeight="1" x14ac:dyDescent="0.3">
      <c r="A106" s="33">
        <v>630</v>
      </c>
      <c r="B106" s="73" t="s">
        <v>69</v>
      </c>
      <c r="C106" s="35">
        <v>65000</v>
      </c>
      <c r="D106" s="391">
        <v>163911</v>
      </c>
      <c r="E106" s="391">
        <v>158700</v>
      </c>
      <c r="F106" s="391">
        <v>163000</v>
      </c>
      <c r="G106" s="391">
        <v>168500</v>
      </c>
      <c r="H106" s="35">
        <v>168600</v>
      </c>
      <c r="I106" s="35">
        <v>168500</v>
      </c>
      <c r="J106" s="311"/>
    </row>
    <row r="107" spans="1:10" ht="16.2" thickBot="1" x14ac:dyDescent="0.35">
      <c r="A107" s="121">
        <v>640</v>
      </c>
      <c r="B107" s="354" t="s">
        <v>70</v>
      </c>
      <c r="C107" s="104">
        <v>103</v>
      </c>
      <c r="D107" s="104">
        <v>0</v>
      </c>
      <c r="E107" s="104">
        <v>100</v>
      </c>
      <c r="F107" s="104">
        <v>140</v>
      </c>
      <c r="G107" s="566">
        <v>100</v>
      </c>
      <c r="H107" s="104">
        <v>100</v>
      </c>
      <c r="I107" s="104">
        <v>100</v>
      </c>
    </row>
    <row r="108" spans="1:10" ht="16.8" thickBot="1" x14ac:dyDescent="0.4">
      <c r="A108" s="121">
        <v>810</v>
      </c>
      <c r="B108" s="371" t="s">
        <v>119</v>
      </c>
      <c r="C108" s="51">
        <f t="shared" ref="C108:I108" si="32">SUM(C104:C107)</f>
        <v>115253</v>
      </c>
      <c r="D108" s="51">
        <f t="shared" si="32"/>
        <v>220773</v>
      </c>
      <c r="E108" s="51">
        <f>SUM(E104:E107)</f>
        <v>225500</v>
      </c>
      <c r="F108" s="51">
        <f t="shared" ref="F108" si="33">SUM(F104:F107)</f>
        <v>229140</v>
      </c>
      <c r="G108" s="51">
        <f>SUM(G104:G107)</f>
        <v>237100</v>
      </c>
      <c r="H108" s="51">
        <f t="shared" si="32"/>
        <v>237200</v>
      </c>
      <c r="I108" s="51">
        <f t="shared" si="32"/>
        <v>237100</v>
      </c>
    </row>
    <row r="109" spans="1:10" ht="13.8" thickBot="1" x14ac:dyDescent="0.3">
      <c r="A109" s="283"/>
      <c r="B109" s="284"/>
      <c r="C109" s="284"/>
      <c r="D109" s="284"/>
      <c r="E109" s="284"/>
      <c r="F109" s="284"/>
      <c r="G109" s="284"/>
      <c r="H109" s="285"/>
      <c r="I109" s="285"/>
    </row>
    <row r="110" spans="1:10" ht="16.2" thickBot="1" x14ac:dyDescent="0.35">
      <c r="A110" s="839" t="s">
        <v>351</v>
      </c>
      <c r="B110" s="840"/>
      <c r="C110" s="840"/>
      <c r="D110" s="840"/>
      <c r="E110" s="840"/>
      <c r="F110" s="840"/>
      <c r="G110" s="840"/>
      <c r="H110" s="840"/>
      <c r="I110" s="841"/>
    </row>
    <row r="111" spans="1:10" ht="16.2" thickBot="1" x14ac:dyDescent="0.35">
      <c r="A111" s="615">
        <v>640</v>
      </c>
      <c r="B111" s="616" t="s">
        <v>70</v>
      </c>
      <c r="C111" s="620">
        <v>100000</v>
      </c>
      <c r="D111" s="620">
        <v>115000</v>
      </c>
      <c r="E111" s="620">
        <v>127719</v>
      </c>
      <c r="F111" s="620">
        <v>127719</v>
      </c>
      <c r="G111" s="620">
        <v>115000</v>
      </c>
      <c r="H111" s="620">
        <v>115000</v>
      </c>
      <c r="I111" s="620">
        <v>115000</v>
      </c>
    </row>
    <row r="112" spans="1:10" ht="13.8" thickBot="1" x14ac:dyDescent="0.3">
      <c r="A112" s="820" t="s">
        <v>352</v>
      </c>
      <c r="B112" s="821"/>
      <c r="C112" s="821"/>
      <c r="D112" s="821"/>
      <c r="E112" s="821"/>
      <c r="F112" s="821"/>
      <c r="G112" s="821"/>
      <c r="H112" s="821"/>
      <c r="I112" s="822"/>
    </row>
    <row r="113" spans="1:9" ht="16.2" hidden="1" thickBot="1" x14ac:dyDescent="0.35">
      <c r="A113" s="621">
        <v>630</v>
      </c>
      <c r="B113" s="622" t="s">
        <v>69</v>
      </c>
      <c r="C113" s="623"/>
      <c r="D113" s="624"/>
      <c r="E113" s="624"/>
      <c r="F113" s="624"/>
      <c r="G113" s="624"/>
      <c r="H113" s="624"/>
      <c r="I113" s="624"/>
    </row>
    <row r="114" spans="1:9" ht="16.2" thickBot="1" x14ac:dyDescent="0.35">
      <c r="A114" s="608">
        <v>640</v>
      </c>
      <c r="B114" s="625" t="s">
        <v>70</v>
      </c>
      <c r="C114" s="626">
        <v>31000</v>
      </c>
      <c r="D114" s="626">
        <v>35000</v>
      </c>
      <c r="E114" s="626">
        <v>29500</v>
      </c>
      <c r="F114" s="626">
        <v>29500</v>
      </c>
      <c r="G114" s="626">
        <v>29500</v>
      </c>
      <c r="H114" s="626">
        <v>29500</v>
      </c>
      <c r="I114" s="626">
        <v>29500</v>
      </c>
    </row>
    <row r="115" spans="1:9" ht="13.8" thickBot="1" x14ac:dyDescent="0.3">
      <c r="A115" s="842" t="s">
        <v>353</v>
      </c>
      <c r="B115" s="843"/>
      <c r="C115" s="843"/>
      <c r="D115" s="843"/>
      <c r="E115" s="843"/>
      <c r="F115" s="843"/>
      <c r="G115" s="843"/>
      <c r="H115" s="843"/>
      <c r="I115" s="844"/>
    </row>
    <row r="116" spans="1:9" ht="16.2" thickBot="1" x14ac:dyDescent="0.35">
      <c r="A116" s="615">
        <v>640</v>
      </c>
      <c r="B116" s="616" t="s">
        <v>70</v>
      </c>
      <c r="C116" s="620">
        <v>8040</v>
      </c>
      <c r="D116" s="620">
        <v>10000</v>
      </c>
      <c r="E116" s="620">
        <v>10553</v>
      </c>
      <c r="F116" s="620">
        <v>10553</v>
      </c>
      <c r="G116" s="620">
        <v>11800</v>
      </c>
      <c r="H116" s="620">
        <v>11800</v>
      </c>
      <c r="I116" s="620">
        <v>11800</v>
      </c>
    </row>
    <row r="117" spans="1:9" ht="13.8" thickBot="1" x14ac:dyDescent="0.3">
      <c r="A117" s="845" t="s">
        <v>354</v>
      </c>
      <c r="B117" s="846"/>
      <c r="C117" s="846"/>
      <c r="D117" s="846"/>
      <c r="E117" s="846"/>
      <c r="F117" s="846"/>
      <c r="G117" s="846"/>
      <c r="H117" s="846"/>
      <c r="I117" s="847"/>
    </row>
    <row r="118" spans="1:9" ht="16.2" thickBot="1" x14ac:dyDescent="0.35">
      <c r="A118" s="615">
        <v>640</v>
      </c>
      <c r="B118" s="616" t="s">
        <v>70</v>
      </c>
      <c r="C118" s="617">
        <v>2000</v>
      </c>
      <c r="D118" s="617">
        <v>2000</v>
      </c>
      <c r="E118" s="617">
        <v>2000</v>
      </c>
      <c r="F118" s="617">
        <v>2000</v>
      </c>
      <c r="G118" s="617">
        <v>2000</v>
      </c>
      <c r="H118" s="617">
        <v>2000</v>
      </c>
      <c r="I118" s="617">
        <v>2000</v>
      </c>
    </row>
    <row r="119" spans="1:9" ht="13.8" thickBot="1" x14ac:dyDescent="0.3">
      <c r="A119" s="820" t="s">
        <v>475</v>
      </c>
      <c r="B119" s="821"/>
      <c r="C119" s="821"/>
      <c r="D119" s="821"/>
      <c r="E119" s="821"/>
      <c r="F119" s="821"/>
      <c r="G119" s="821"/>
      <c r="H119" s="821"/>
      <c r="I119" s="822"/>
    </row>
    <row r="120" spans="1:9" ht="16.2" thickBot="1" x14ac:dyDescent="0.35">
      <c r="A120" s="615">
        <v>640</v>
      </c>
      <c r="B120" s="616" t="s">
        <v>70</v>
      </c>
      <c r="C120" s="617">
        <v>3000</v>
      </c>
      <c r="D120" s="617">
        <v>3000</v>
      </c>
      <c r="E120" s="617">
        <v>3276</v>
      </c>
      <c r="F120" s="617">
        <v>3276</v>
      </c>
      <c r="G120" s="617">
        <v>3300</v>
      </c>
      <c r="H120" s="617">
        <v>3300</v>
      </c>
      <c r="I120" s="617">
        <v>3300</v>
      </c>
    </row>
    <row r="121" spans="1:9" ht="13.8" thickBot="1" x14ac:dyDescent="0.3">
      <c r="A121" s="820" t="s">
        <v>355</v>
      </c>
      <c r="B121" s="821"/>
      <c r="C121" s="821"/>
      <c r="D121" s="821"/>
      <c r="E121" s="821"/>
      <c r="F121" s="821"/>
      <c r="G121" s="821"/>
      <c r="H121" s="821"/>
      <c r="I121" s="822"/>
    </row>
    <row r="122" spans="1:9" ht="16.2" thickBot="1" x14ac:dyDescent="0.35">
      <c r="A122" s="615">
        <v>640</v>
      </c>
      <c r="B122" s="616" t="s">
        <v>70</v>
      </c>
      <c r="C122" s="617">
        <v>1800</v>
      </c>
      <c r="D122" s="617">
        <v>1800</v>
      </c>
      <c r="E122" s="617">
        <v>2463</v>
      </c>
      <c r="F122" s="617">
        <v>2463</v>
      </c>
      <c r="G122" s="617">
        <v>2500</v>
      </c>
      <c r="H122" s="617">
        <v>2500</v>
      </c>
      <c r="I122" s="617">
        <v>2500</v>
      </c>
    </row>
    <row r="123" spans="1:9" ht="13.8" thickBot="1" x14ac:dyDescent="0.3">
      <c r="A123" s="820" t="s">
        <v>356</v>
      </c>
      <c r="B123" s="821"/>
      <c r="C123" s="821"/>
      <c r="D123" s="821"/>
      <c r="E123" s="821"/>
      <c r="F123" s="821"/>
      <c r="G123" s="821"/>
      <c r="H123" s="821"/>
      <c r="I123" s="822"/>
    </row>
    <row r="124" spans="1:9" ht="16.2" thickBot="1" x14ac:dyDescent="0.35">
      <c r="A124" s="614">
        <v>640</v>
      </c>
      <c r="B124" s="618" t="s">
        <v>70</v>
      </c>
      <c r="C124" s="619">
        <v>1600</v>
      </c>
      <c r="D124" s="619">
        <v>1600</v>
      </c>
      <c r="E124" s="619">
        <v>1821</v>
      </c>
      <c r="F124" s="619">
        <v>0</v>
      </c>
      <c r="G124" s="619">
        <v>0</v>
      </c>
      <c r="H124" s="619">
        <v>0</v>
      </c>
      <c r="I124" s="619">
        <v>0</v>
      </c>
    </row>
    <row r="125" spans="1:9" ht="16.2" thickBot="1" x14ac:dyDescent="0.35">
      <c r="A125" s="81"/>
      <c r="B125" s="78"/>
      <c r="C125" s="60"/>
    </row>
    <row r="126" spans="1:9" ht="16.5" customHeight="1" x14ac:dyDescent="0.25">
      <c r="A126" s="835" t="s">
        <v>357</v>
      </c>
      <c r="B126" s="836"/>
      <c r="C126" s="24" t="s">
        <v>64</v>
      </c>
      <c r="D126" s="24" t="s">
        <v>6</v>
      </c>
      <c r="E126" s="24" t="s">
        <v>65</v>
      </c>
      <c r="F126" s="24" t="s">
        <v>31</v>
      </c>
      <c r="G126" s="24" t="s">
        <v>65</v>
      </c>
      <c r="H126" s="24" t="s">
        <v>65</v>
      </c>
      <c r="I126" s="24" t="s">
        <v>6</v>
      </c>
    </row>
    <row r="127" spans="1:9" ht="13.8" thickBot="1" x14ac:dyDescent="0.3">
      <c r="A127" s="837"/>
      <c r="B127" s="838"/>
      <c r="C127" s="25" t="s">
        <v>215</v>
      </c>
      <c r="D127" s="25" t="s">
        <v>328</v>
      </c>
      <c r="E127" s="25" t="s">
        <v>413</v>
      </c>
      <c r="F127" s="25" t="s">
        <v>413</v>
      </c>
      <c r="G127" s="25" t="s">
        <v>448</v>
      </c>
      <c r="H127" s="25" t="s">
        <v>493</v>
      </c>
      <c r="I127" s="25" t="s">
        <v>538</v>
      </c>
    </row>
    <row r="128" spans="1:9" ht="15.6" x14ac:dyDescent="0.3">
      <c r="A128" s="46">
        <v>610</v>
      </c>
      <c r="B128" s="88" t="s">
        <v>67</v>
      </c>
      <c r="C128" s="32">
        <v>10154</v>
      </c>
      <c r="D128" s="32">
        <v>12210</v>
      </c>
      <c r="E128" s="397">
        <v>13550</v>
      </c>
      <c r="F128" s="397">
        <v>13550</v>
      </c>
      <c r="G128" s="397">
        <v>14300</v>
      </c>
      <c r="H128" s="32">
        <v>14300</v>
      </c>
      <c r="I128" s="32">
        <v>14300</v>
      </c>
    </row>
    <row r="129" spans="1:9" ht="15.6" x14ac:dyDescent="0.3">
      <c r="A129" s="33">
        <v>620</v>
      </c>
      <c r="B129" s="34" t="s">
        <v>68</v>
      </c>
      <c r="C129" s="35">
        <v>3669</v>
      </c>
      <c r="D129" s="35">
        <v>4307</v>
      </c>
      <c r="E129" s="391">
        <v>6340</v>
      </c>
      <c r="F129" s="391">
        <v>6000</v>
      </c>
      <c r="G129" s="391">
        <v>6300</v>
      </c>
      <c r="H129" s="35">
        <v>6300</v>
      </c>
      <c r="I129" s="35">
        <v>6300</v>
      </c>
    </row>
    <row r="130" spans="1:9" ht="15.6" x14ac:dyDescent="0.3">
      <c r="A130" s="33">
        <v>630</v>
      </c>
      <c r="B130" s="154" t="s">
        <v>69</v>
      </c>
      <c r="C130" s="35">
        <v>398</v>
      </c>
      <c r="D130" s="35">
        <v>1709</v>
      </c>
      <c r="E130" s="391">
        <v>8400</v>
      </c>
      <c r="F130" s="391">
        <v>6500</v>
      </c>
      <c r="G130" s="391">
        <v>8400</v>
      </c>
      <c r="H130" s="35">
        <v>8400</v>
      </c>
      <c r="I130" s="35">
        <v>8400</v>
      </c>
    </row>
    <row r="131" spans="1:9" ht="16.2" thickBot="1" x14ac:dyDescent="0.35">
      <c r="A131" s="41">
        <v>640</v>
      </c>
      <c r="B131" s="111" t="s">
        <v>70</v>
      </c>
      <c r="C131" s="86">
        <v>0</v>
      </c>
      <c r="D131" s="86">
        <v>0</v>
      </c>
      <c r="E131" s="86">
        <v>100</v>
      </c>
      <c r="F131" s="86">
        <v>0</v>
      </c>
      <c r="G131" s="86">
        <v>100</v>
      </c>
      <c r="H131" s="86">
        <v>100</v>
      </c>
      <c r="I131" s="86">
        <v>100</v>
      </c>
    </row>
    <row r="132" spans="1:9" ht="16.2" thickBot="1" x14ac:dyDescent="0.35">
      <c r="A132" s="113"/>
      <c r="B132" s="110" t="s">
        <v>120</v>
      </c>
      <c r="C132" s="250">
        <f t="shared" ref="C132:I132" si="34">SUM(C128:C131)</f>
        <v>14221</v>
      </c>
      <c r="D132" s="250">
        <f t="shared" si="34"/>
        <v>18226</v>
      </c>
      <c r="E132" s="250">
        <f>SUM(E128:E131)</f>
        <v>28390</v>
      </c>
      <c r="F132" s="250">
        <f t="shared" ref="F132:G132" si="35">SUM(F128:F131)</f>
        <v>26050</v>
      </c>
      <c r="G132" s="250">
        <f t="shared" si="35"/>
        <v>29100</v>
      </c>
      <c r="H132" s="250">
        <f t="shared" si="34"/>
        <v>29100</v>
      </c>
      <c r="I132" s="250">
        <f t="shared" si="34"/>
        <v>29100</v>
      </c>
    </row>
    <row r="133" spans="1:9" ht="13.8" thickBot="1" x14ac:dyDescent="0.3">
      <c r="A133" s="825" t="s">
        <v>358</v>
      </c>
      <c r="B133" s="826"/>
      <c r="C133" s="826"/>
      <c r="D133" s="826"/>
      <c r="E133" s="826"/>
      <c r="F133" s="826"/>
      <c r="G133" s="826"/>
      <c r="H133" s="826"/>
      <c r="I133" s="827"/>
    </row>
    <row r="134" spans="1:9" ht="16.2" thickBot="1" x14ac:dyDescent="0.35">
      <c r="A134" s="477">
        <v>640</v>
      </c>
      <c r="B134" s="603" t="s">
        <v>70</v>
      </c>
      <c r="C134" s="479">
        <v>6000</v>
      </c>
      <c r="D134" s="479">
        <v>6000</v>
      </c>
      <c r="E134" s="479">
        <v>6000</v>
      </c>
      <c r="F134" s="479">
        <v>6000</v>
      </c>
      <c r="G134" s="479">
        <v>6000</v>
      </c>
      <c r="H134" s="479">
        <v>6000</v>
      </c>
      <c r="I134" s="479">
        <v>6000</v>
      </c>
    </row>
    <row r="135" spans="1:9" ht="13.8" thickBot="1" x14ac:dyDescent="0.3">
      <c r="A135" s="828" t="s">
        <v>474</v>
      </c>
      <c r="B135" s="829"/>
      <c r="C135" s="829"/>
      <c r="D135" s="829"/>
      <c r="E135" s="829"/>
      <c r="F135" s="829"/>
      <c r="G135" s="829"/>
      <c r="H135" s="829"/>
      <c r="I135" s="830"/>
    </row>
    <row r="136" spans="1:9" ht="16.2" thickBot="1" x14ac:dyDescent="0.35">
      <c r="A136" s="604">
        <v>640</v>
      </c>
      <c r="B136" s="605" t="s">
        <v>70</v>
      </c>
      <c r="C136" s="460">
        <v>10000</v>
      </c>
      <c r="D136" s="460">
        <v>10000</v>
      </c>
      <c r="E136" s="460">
        <v>13871</v>
      </c>
      <c r="F136" s="460">
        <v>13871</v>
      </c>
      <c r="G136" s="460">
        <v>14000</v>
      </c>
      <c r="H136" s="460">
        <v>14000</v>
      </c>
      <c r="I136" s="460">
        <v>14000</v>
      </c>
    </row>
    <row r="137" spans="1:9" ht="13.8" thickBot="1" x14ac:dyDescent="0.3">
      <c r="A137" s="831" t="s">
        <v>359</v>
      </c>
      <c r="B137" s="832"/>
      <c r="C137" s="832"/>
      <c r="D137" s="832"/>
      <c r="E137" s="832"/>
      <c r="F137" s="832"/>
      <c r="G137" s="832"/>
      <c r="H137" s="832"/>
      <c r="I137" s="833"/>
    </row>
    <row r="138" spans="1:9" ht="16.2" thickBot="1" x14ac:dyDescent="0.35">
      <c r="A138" s="606">
        <v>640</v>
      </c>
      <c r="B138" s="607" t="s">
        <v>121</v>
      </c>
      <c r="C138" s="479">
        <v>6000</v>
      </c>
      <c r="D138" s="479">
        <v>6000</v>
      </c>
      <c r="E138" s="479">
        <v>6000</v>
      </c>
      <c r="F138" s="479">
        <v>6000</v>
      </c>
      <c r="G138" s="479">
        <v>6000</v>
      </c>
      <c r="H138" s="479">
        <v>6000</v>
      </c>
      <c r="I138" s="479">
        <v>6000</v>
      </c>
    </row>
    <row r="139" spans="1:9" ht="13.8" thickBot="1" x14ac:dyDescent="0.3">
      <c r="A139" s="820" t="s">
        <v>360</v>
      </c>
      <c r="B139" s="821"/>
      <c r="C139" s="821"/>
      <c r="D139" s="821"/>
      <c r="E139" s="821"/>
      <c r="F139" s="821"/>
      <c r="G139" s="821"/>
      <c r="H139" s="821"/>
      <c r="I139" s="822"/>
    </row>
    <row r="140" spans="1:9" ht="16.2" thickBot="1" x14ac:dyDescent="0.35">
      <c r="A140" s="608">
        <v>640</v>
      </c>
      <c r="B140" s="609" t="s">
        <v>70</v>
      </c>
      <c r="C140" s="610">
        <v>3000</v>
      </c>
      <c r="D140" s="610">
        <v>3000</v>
      </c>
      <c r="E140" s="610">
        <v>3000</v>
      </c>
      <c r="F140" s="610">
        <v>3000</v>
      </c>
      <c r="G140" s="610">
        <v>3000</v>
      </c>
      <c r="H140" s="610">
        <v>3000</v>
      </c>
      <c r="I140" s="610">
        <v>3000</v>
      </c>
    </row>
    <row r="141" spans="1:9" ht="13.8" hidden="1" thickBot="1" x14ac:dyDescent="0.3">
      <c r="A141" s="799" t="s">
        <v>361</v>
      </c>
      <c r="B141" s="800"/>
      <c r="C141" s="800"/>
      <c r="D141" s="800"/>
      <c r="E141" s="800"/>
      <c r="F141" s="800"/>
      <c r="G141" s="800"/>
      <c r="H141" s="800"/>
      <c r="I141" s="801"/>
    </row>
    <row r="142" spans="1:9" ht="16.2" hidden="1" thickBot="1" x14ac:dyDescent="0.35">
      <c r="A142" s="477">
        <v>640</v>
      </c>
      <c r="B142" s="478" t="s">
        <v>70</v>
      </c>
      <c r="C142" s="479"/>
      <c r="D142" s="479">
        <v>0</v>
      </c>
      <c r="E142" s="479"/>
      <c r="F142" s="479"/>
      <c r="G142" s="479"/>
      <c r="H142" s="479"/>
      <c r="I142" s="479"/>
    </row>
    <row r="143" spans="1:9" s="432" customFormat="1" ht="13.8" thickBot="1" x14ac:dyDescent="0.3">
      <c r="A143" s="799" t="s">
        <v>492</v>
      </c>
      <c r="B143" s="800"/>
      <c r="C143" s="800"/>
      <c r="D143" s="800"/>
      <c r="E143" s="800"/>
      <c r="F143" s="800"/>
      <c r="G143" s="800"/>
      <c r="H143" s="800"/>
      <c r="I143" s="801"/>
    </row>
    <row r="144" spans="1:9" s="432" customFormat="1" ht="16.2" thickBot="1" x14ac:dyDescent="0.35">
      <c r="A144" s="477">
        <v>640</v>
      </c>
      <c r="B144" s="478" t="s">
        <v>70</v>
      </c>
      <c r="C144" s="479">
        <v>2000</v>
      </c>
      <c r="D144" s="479">
        <v>0</v>
      </c>
      <c r="E144" s="479">
        <v>0</v>
      </c>
      <c r="F144" s="479">
        <v>0</v>
      </c>
      <c r="G144" s="479">
        <v>0</v>
      </c>
      <c r="H144" s="479">
        <v>0</v>
      </c>
      <c r="I144" s="479">
        <v>0</v>
      </c>
    </row>
    <row r="145" spans="1:9" s="500" customFormat="1" ht="13.8" thickBot="1" x14ac:dyDescent="0.3">
      <c r="A145" s="820" t="s">
        <v>563</v>
      </c>
      <c r="B145" s="821"/>
      <c r="C145" s="821"/>
      <c r="D145" s="821"/>
      <c r="E145" s="821"/>
      <c r="F145" s="821"/>
      <c r="G145" s="821"/>
      <c r="H145" s="821"/>
      <c r="I145" s="822"/>
    </row>
    <row r="146" spans="1:9" s="500" customFormat="1" ht="16.2" thickBot="1" x14ac:dyDescent="0.35">
      <c r="A146" s="608">
        <v>640</v>
      </c>
      <c r="B146" s="609" t="s">
        <v>70</v>
      </c>
      <c r="C146" s="610">
        <v>0</v>
      </c>
      <c r="D146" s="610">
        <v>0</v>
      </c>
      <c r="E146" s="610">
        <v>0</v>
      </c>
      <c r="F146" s="610">
        <v>1821</v>
      </c>
      <c r="G146" s="610">
        <v>2000</v>
      </c>
      <c r="H146" s="610">
        <v>2000</v>
      </c>
      <c r="I146" s="610">
        <v>2000</v>
      </c>
    </row>
    <row r="147" spans="1:9" ht="16.2" thickBot="1" x14ac:dyDescent="0.35">
      <c r="A147" s="611"/>
      <c r="B147" s="612"/>
      <c r="C147" s="613"/>
      <c r="D147" s="613"/>
      <c r="E147" s="613"/>
      <c r="F147" s="613"/>
      <c r="G147" s="613"/>
      <c r="H147" s="613"/>
      <c r="I147" s="613"/>
    </row>
    <row r="148" spans="1:9" ht="16.2" thickBot="1" x14ac:dyDescent="0.35">
      <c r="A148" s="614">
        <v>640</v>
      </c>
      <c r="B148" s="286" t="s">
        <v>122</v>
      </c>
      <c r="C148" s="610">
        <f>C111+C114+C116+C118+C120+C122+C124+C140+C142</f>
        <v>150440</v>
      </c>
      <c r="D148" s="610">
        <f>D111+D114+D116+D118+D120+D122+D124+D140</f>
        <v>171400</v>
      </c>
      <c r="E148" s="610">
        <f>E111+E114+E116+E118+E120+E122+E124+E140</f>
        <v>180332</v>
      </c>
      <c r="F148" s="610">
        <f>F111+F114+F116+F118+F120+F122+F124+F140+F146</f>
        <v>180332</v>
      </c>
      <c r="G148" s="610">
        <f>G111+G114+G116+G118+G120+G122+G124+G140+G146</f>
        <v>169100</v>
      </c>
      <c r="H148" s="610">
        <f>H111+H114+H116+H118+H120+H122+H124+H140+H146</f>
        <v>169100</v>
      </c>
      <c r="I148" s="610">
        <f>I111+I114+I116+I118+I120+I122+I124+I140+I146</f>
        <v>169100</v>
      </c>
    </row>
    <row r="149" spans="1:9" ht="16.2" thickBot="1" x14ac:dyDescent="0.35">
      <c r="A149" s="41"/>
      <c r="B149" s="111"/>
      <c r="C149" s="114"/>
      <c r="D149" s="114"/>
      <c r="E149" s="114"/>
      <c r="F149" s="114"/>
      <c r="G149" s="114"/>
      <c r="H149" s="114"/>
      <c r="I149" s="114"/>
    </row>
    <row r="150" spans="1:9" ht="16.8" thickBot="1" x14ac:dyDescent="0.4">
      <c r="A150" s="113"/>
      <c r="B150" s="69" t="s">
        <v>123</v>
      </c>
      <c r="C150" s="87">
        <f>SUM(C132+C134+C136+C138+C142+C148+C144)</f>
        <v>188661</v>
      </c>
      <c r="D150" s="87">
        <f>SUM(D132+D134+D136+D138+D142+D148+D144)</f>
        <v>211626</v>
      </c>
      <c r="E150" s="87">
        <f>SUM(E132+E134+E136+E138+E148+E144)</f>
        <v>234593</v>
      </c>
      <c r="F150" s="87">
        <f>SUM(F132+F134+F136+F138+F148+F144)</f>
        <v>232253</v>
      </c>
      <c r="G150" s="87">
        <f>SUM(G132+G134+G136+G138+G148+G144)</f>
        <v>224200</v>
      </c>
      <c r="H150" s="87">
        <f t="shared" ref="H150" si="36">SUM(H132+H134+H136+H138+H148+H144)</f>
        <v>224200</v>
      </c>
      <c r="I150" s="87">
        <f t="shared" ref="I150" si="37">SUM(I132+I134+I136+I138+I148+I144)</f>
        <v>224200</v>
      </c>
    </row>
    <row r="151" spans="1:9" ht="15.75" customHeight="1" x14ac:dyDescent="0.25">
      <c r="A151" s="823" t="s">
        <v>124</v>
      </c>
      <c r="B151" s="802" t="s">
        <v>362</v>
      </c>
      <c r="C151" s="803"/>
      <c r="D151" s="803"/>
      <c r="E151" s="803"/>
      <c r="F151" s="803"/>
      <c r="G151" s="803"/>
      <c r="H151" s="803"/>
      <c r="I151" s="804"/>
    </row>
    <row r="152" spans="1:9" ht="13.5" customHeight="1" thickBot="1" x14ac:dyDescent="0.3">
      <c r="A152" s="824"/>
      <c r="B152" s="805"/>
      <c r="C152" s="806"/>
      <c r="D152" s="806"/>
      <c r="E152" s="806"/>
      <c r="F152" s="806"/>
      <c r="G152" s="806"/>
      <c r="H152" s="806"/>
      <c r="I152" s="807"/>
    </row>
    <row r="153" spans="1:9" ht="15.6" x14ac:dyDescent="0.3">
      <c r="A153" s="82">
        <v>630</v>
      </c>
      <c r="B153" s="83" t="s">
        <v>69</v>
      </c>
      <c r="C153" s="32">
        <v>1254</v>
      </c>
      <c r="D153" s="32">
        <v>2588</v>
      </c>
      <c r="E153" s="32">
        <v>2500</v>
      </c>
      <c r="F153" s="32">
        <v>4100</v>
      </c>
      <c r="G153" s="32">
        <v>5100</v>
      </c>
      <c r="H153" s="32">
        <v>5100</v>
      </c>
      <c r="I153" s="32">
        <v>5100</v>
      </c>
    </row>
    <row r="154" spans="1:9" ht="16.2" thickBot="1" x14ac:dyDescent="0.35">
      <c r="A154" s="52">
        <v>640</v>
      </c>
      <c r="B154" s="348" t="s">
        <v>70</v>
      </c>
      <c r="C154" s="40">
        <v>0</v>
      </c>
      <c r="D154" s="40">
        <v>483</v>
      </c>
      <c r="E154" s="387">
        <v>4000</v>
      </c>
      <c r="F154" s="387">
        <v>1000</v>
      </c>
      <c r="G154" s="387">
        <v>3000</v>
      </c>
      <c r="H154" s="40">
        <v>3000</v>
      </c>
      <c r="I154" s="40">
        <v>3000</v>
      </c>
    </row>
    <row r="155" spans="1:9" ht="16.8" thickBot="1" x14ac:dyDescent="0.4">
      <c r="A155" s="100"/>
      <c r="B155" s="371" t="s">
        <v>125</v>
      </c>
      <c r="C155" s="122">
        <f t="shared" ref="C155:I155" si="38">SUM(C153:C154)</f>
        <v>1254</v>
      </c>
      <c r="D155" s="122">
        <f t="shared" si="38"/>
        <v>3071</v>
      </c>
      <c r="E155" s="122">
        <f t="shared" si="38"/>
        <v>6500</v>
      </c>
      <c r="F155" s="122">
        <f t="shared" si="38"/>
        <v>5100</v>
      </c>
      <c r="G155" s="122">
        <f t="shared" si="38"/>
        <v>8100</v>
      </c>
      <c r="H155" s="122">
        <f t="shared" si="38"/>
        <v>8100</v>
      </c>
      <c r="I155" s="122">
        <f t="shared" si="38"/>
        <v>8100</v>
      </c>
    </row>
    <row r="156" spans="1:9" ht="16.2" thickBot="1" x14ac:dyDescent="0.35">
      <c r="A156" s="41"/>
      <c r="B156" s="370" t="s">
        <v>126</v>
      </c>
      <c r="C156" s="115">
        <f t="shared" ref="C156:I156" si="39">SUM(C108+C150+C155)</f>
        <v>305168</v>
      </c>
      <c r="D156" s="115">
        <f t="shared" si="39"/>
        <v>435470</v>
      </c>
      <c r="E156" s="115">
        <f t="shared" si="39"/>
        <v>466593</v>
      </c>
      <c r="F156" s="115">
        <f t="shared" si="39"/>
        <v>466493</v>
      </c>
      <c r="G156" s="115">
        <f t="shared" si="39"/>
        <v>469400</v>
      </c>
      <c r="H156" s="115">
        <f t="shared" si="39"/>
        <v>469500</v>
      </c>
      <c r="I156" s="115">
        <f t="shared" si="39"/>
        <v>469400</v>
      </c>
    </row>
    <row r="157" spans="1:9" ht="16.2" thickBot="1" x14ac:dyDescent="0.35">
      <c r="A157" s="41"/>
      <c r="B157" s="365" t="s">
        <v>127</v>
      </c>
      <c r="C157" s="306">
        <f>'kap.výdavky 2024-2026'!$E$23+'kap.výdavky 2024-2026'!$E$52+'kap.výdavky 2024-2026'!$E$53+'kap.výdavky 2024-2026'!$E$55+'kap.výdavky 2024-2026'!$E$99+'kap.výdavky 2024-2026'!$E$101+'kap.výdavky 2024-2026'!$E$103+'kap.výdavky 2024-2026'!$E$104+'kap.výdavky 2024-2026'!$E$105</f>
        <v>205993</v>
      </c>
      <c r="D157" s="116">
        <f>'kap.výdavky 2024-2026'!$F$23+'kap.výdavky 2024-2026'!$F$56+'kap.výdavky 2024-2026'!$F$98+'kap.výdavky 2024-2026'!$F$101+'kap.výdavky 2024-2026'!$F$103+'kap.výdavky 2024-2026'!$F$104+'kap.výdavky 2024-2026'!$F$105+'kap.výdavky 2024-2026'!$F$106+'kap.výdavky 2024-2026'!$F$108</f>
        <v>368129</v>
      </c>
      <c r="E157" s="306">
        <f>'kap.výdavky 2024-2026'!$G$23+'kap.výdavky 2024-2026'!$G$101+'kap.výdavky 2024-2026'!$G$104+'kap.výdavky 2024-2026'!$G$107+'kap.výdavky 2024-2026'!$G$108+'kap.výdavky 2024-2026'!G105+'kap.výdavky 2024-2026'!G109</f>
        <v>266000</v>
      </c>
      <c r="F157" s="306">
        <f>'kap.výdavky 2024-2026'!I22+'kap.výdavky 2024-2026'!I23+'kap.výdavky 2024-2026'!I54+'kap.výdavky 2024-2026'!I97+'kap.výdavky 2024-2026'!I98+'kap.výdavky 2024-2026'!I99+'kap.výdavky 2024-2026'!I101+'kap.výdavky 2024-2026'!I102+'kap.výdavky 2024-2026'!I104+'kap.výdavky 2024-2026'!I105+'kap.výdavky 2024-2026'!I106+'kap.výdavky 2024-2026'!I107+'kap.výdavky 2024-2026'!I109</f>
        <v>176500</v>
      </c>
      <c r="G157" s="306">
        <f>'kap.výdavky 2024-2026'!J22+'kap.výdavky 2024-2026'!J23+'kap.výdavky 2024-2026'!J54+'kap.výdavky 2024-2026'!J97+'kap.výdavky 2024-2026'!J98+'kap.výdavky 2024-2026'!J99+'kap.výdavky 2024-2026'!J101+'kap.výdavky 2024-2026'!J102+'kap.výdavky 2024-2026'!J104+'kap.výdavky 2024-2026'!J105+'kap.výdavky 2024-2026'!J106+'kap.výdavky 2024-2026'!J107+'kap.výdavky 2024-2026'!J109</f>
        <v>12000</v>
      </c>
      <c r="H157" s="306">
        <f>'kap.výdavky 2024-2026'!K22+'kap.výdavky 2024-2026'!K23+'kap.výdavky 2024-2026'!K54+'kap.výdavky 2024-2026'!K97+'kap.výdavky 2024-2026'!K98+'kap.výdavky 2024-2026'!K99+'kap.výdavky 2024-2026'!K101+'kap.výdavky 2024-2026'!K102+'kap.výdavky 2024-2026'!K104+'kap.výdavky 2024-2026'!K105+'kap.výdavky 2024-2026'!K106+'kap.výdavky 2024-2026'!K107+'kap.výdavky 2024-2026'!K109</f>
        <v>5000</v>
      </c>
      <c r="I157" s="306">
        <f>'kap.výdavky 2024-2026'!L22+'kap.výdavky 2024-2026'!L23+'kap.výdavky 2024-2026'!L54+'kap.výdavky 2024-2026'!L97+'kap.výdavky 2024-2026'!L98+'kap.výdavky 2024-2026'!L99+'kap.výdavky 2024-2026'!L101+'kap.výdavky 2024-2026'!L102+'kap.výdavky 2024-2026'!L104+'kap.výdavky 2024-2026'!L105+'kap.výdavky 2024-2026'!L106+'kap.výdavky 2024-2026'!L107+'kap.výdavky 2024-2026'!L109</f>
        <v>0</v>
      </c>
    </row>
    <row r="158" spans="1:9" ht="16.2" thickBot="1" x14ac:dyDescent="0.35">
      <c r="A158" s="121"/>
      <c r="B158" s="163" t="s">
        <v>128</v>
      </c>
      <c r="C158" s="118">
        <f>SUM(C156:C157)</f>
        <v>511161</v>
      </c>
      <c r="D158" s="118">
        <f>SUM(D156:D157)</f>
        <v>803599</v>
      </c>
      <c r="E158" s="118">
        <f t="shared" ref="E158:I158" si="40">SUM(E156:E157)</f>
        <v>732593</v>
      </c>
      <c r="F158" s="118">
        <f t="shared" si="40"/>
        <v>642993</v>
      </c>
      <c r="G158" s="118">
        <f t="shared" si="40"/>
        <v>481400</v>
      </c>
      <c r="H158" s="118">
        <f t="shared" si="40"/>
        <v>474500</v>
      </c>
      <c r="I158" s="118">
        <f t="shared" si="40"/>
        <v>469400</v>
      </c>
    </row>
    <row r="159" spans="1:9" ht="16.2" thickBot="1" x14ac:dyDescent="0.35">
      <c r="A159" s="81"/>
      <c r="B159" s="67"/>
      <c r="C159" s="119"/>
    </row>
    <row r="160" spans="1:9" ht="16.5" customHeight="1" x14ac:dyDescent="0.25">
      <c r="A160" s="816" t="s">
        <v>129</v>
      </c>
      <c r="B160" s="817"/>
      <c r="C160" s="24" t="s">
        <v>64</v>
      </c>
      <c r="D160" s="24" t="s">
        <v>64</v>
      </c>
      <c r="E160" s="24" t="s">
        <v>65</v>
      </c>
      <c r="F160" s="24" t="s">
        <v>31</v>
      </c>
      <c r="G160" s="24" t="s">
        <v>65</v>
      </c>
      <c r="H160" s="24" t="s">
        <v>65</v>
      </c>
      <c r="I160" s="24" t="s">
        <v>6</v>
      </c>
    </row>
    <row r="161" spans="1:9" ht="13.8" thickBot="1" x14ac:dyDescent="0.3">
      <c r="A161" s="818"/>
      <c r="B161" s="819"/>
      <c r="C161" s="25" t="s">
        <v>215</v>
      </c>
      <c r="D161" s="25" t="s">
        <v>328</v>
      </c>
      <c r="E161" s="25" t="s">
        <v>413</v>
      </c>
      <c r="F161" s="25" t="s">
        <v>413</v>
      </c>
      <c r="G161" s="25" t="s">
        <v>448</v>
      </c>
      <c r="H161" s="25" t="s">
        <v>493</v>
      </c>
      <c r="I161" s="25" t="s">
        <v>538</v>
      </c>
    </row>
    <row r="162" spans="1:9" ht="16.8" thickBot="1" x14ac:dyDescent="0.4">
      <c r="A162" s="26" t="s">
        <v>130</v>
      </c>
      <c r="B162" s="808" t="s">
        <v>363</v>
      </c>
      <c r="C162" s="809"/>
      <c r="D162" s="809"/>
      <c r="E162" s="809"/>
      <c r="F162" s="809"/>
      <c r="G162" s="809"/>
      <c r="H162" s="809"/>
      <c r="I162" s="810"/>
    </row>
    <row r="163" spans="1:9" ht="15.6" x14ac:dyDescent="0.3">
      <c r="A163" s="82">
        <v>620</v>
      </c>
      <c r="B163" s="105" t="s">
        <v>68</v>
      </c>
      <c r="C163" s="32">
        <v>212</v>
      </c>
      <c r="D163" s="32">
        <v>288</v>
      </c>
      <c r="E163" s="32">
        <v>450</v>
      </c>
      <c r="F163" s="32">
        <v>450</v>
      </c>
      <c r="G163" s="32">
        <v>500</v>
      </c>
      <c r="H163" s="32">
        <v>500</v>
      </c>
      <c r="I163" s="32">
        <v>500</v>
      </c>
    </row>
    <row r="164" spans="1:9" ht="16.2" thickBot="1" x14ac:dyDescent="0.35">
      <c r="A164" s="121">
        <v>630</v>
      </c>
      <c r="B164" s="354" t="s">
        <v>131</v>
      </c>
      <c r="C164" s="104">
        <v>3962</v>
      </c>
      <c r="D164" s="104">
        <v>6524</v>
      </c>
      <c r="E164" s="104">
        <v>7400</v>
      </c>
      <c r="F164" s="104">
        <v>7400</v>
      </c>
      <c r="G164" s="104">
        <v>7500</v>
      </c>
      <c r="H164" s="104">
        <v>7500</v>
      </c>
      <c r="I164" s="104">
        <v>7500</v>
      </c>
    </row>
    <row r="165" spans="1:9" ht="16.8" thickBot="1" x14ac:dyDescent="0.4">
      <c r="A165" s="121"/>
      <c r="B165" s="75" t="s">
        <v>132</v>
      </c>
      <c r="C165" s="122">
        <f>SUM(C163:C164)</f>
        <v>4174</v>
      </c>
      <c r="D165" s="122">
        <f t="shared" ref="D165:I165" si="41">SUM(D163:D164)</f>
        <v>6812</v>
      </c>
      <c r="E165" s="122">
        <f t="shared" si="41"/>
        <v>7850</v>
      </c>
      <c r="F165" s="122">
        <f t="shared" si="41"/>
        <v>7850</v>
      </c>
      <c r="G165" s="122">
        <f t="shared" si="41"/>
        <v>8000</v>
      </c>
      <c r="H165" s="122">
        <f t="shared" si="41"/>
        <v>8000</v>
      </c>
      <c r="I165" s="122">
        <f t="shared" si="41"/>
        <v>8000</v>
      </c>
    </row>
    <row r="166" spans="1:9" ht="16.8" thickBot="1" x14ac:dyDescent="0.4">
      <c r="A166" s="120" t="s">
        <v>133</v>
      </c>
      <c r="B166" s="796" t="s">
        <v>364</v>
      </c>
      <c r="C166" s="797"/>
      <c r="D166" s="797"/>
      <c r="E166" s="797"/>
      <c r="F166" s="797"/>
      <c r="G166" s="797"/>
      <c r="H166" s="797"/>
      <c r="I166" s="798"/>
    </row>
    <row r="167" spans="1:9" ht="15.6" x14ac:dyDescent="0.3">
      <c r="A167" s="82">
        <v>620</v>
      </c>
      <c r="B167" s="106" t="s">
        <v>68</v>
      </c>
      <c r="C167" s="29">
        <v>489</v>
      </c>
      <c r="D167" s="29">
        <v>794</v>
      </c>
      <c r="E167" s="395">
        <v>1000</v>
      </c>
      <c r="F167" s="395">
        <v>1000</v>
      </c>
      <c r="G167" s="395">
        <v>1300</v>
      </c>
      <c r="H167" s="395">
        <v>1300</v>
      </c>
      <c r="I167" s="395">
        <v>1300</v>
      </c>
    </row>
    <row r="168" spans="1:9" ht="15.6" x14ac:dyDescent="0.3">
      <c r="A168" s="33">
        <v>630</v>
      </c>
      <c r="B168" s="73" t="s">
        <v>69</v>
      </c>
      <c r="C168" s="36">
        <v>19745</v>
      </c>
      <c r="D168" s="36">
        <v>35927</v>
      </c>
      <c r="E168" s="402">
        <v>48000</v>
      </c>
      <c r="F168" s="402">
        <v>48000</v>
      </c>
      <c r="G168" s="402">
        <v>66500</v>
      </c>
      <c r="H168" s="402">
        <v>48000</v>
      </c>
      <c r="I168" s="402">
        <v>48000</v>
      </c>
    </row>
    <row r="169" spans="1:9" ht="15.6" x14ac:dyDescent="0.3">
      <c r="A169" s="33">
        <v>640</v>
      </c>
      <c r="B169" s="84" t="s">
        <v>134</v>
      </c>
      <c r="C169" s="36">
        <v>8260</v>
      </c>
      <c r="D169" s="549">
        <v>8260</v>
      </c>
      <c r="E169" s="402">
        <v>8260</v>
      </c>
      <c r="F169" s="402">
        <v>8260</v>
      </c>
      <c r="G169" s="402">
        <v>8260</v>
      </c>
      <c r="H169" s="402">
        <v>8260</v>
      </c>
      <c r="I169" s="402">
        <v>8260</v>
      </c>
    </row>
    <row r="170" spans="1:9" ht="15.6" x14ac:dyDescent="0.3">
      <c r="A170" s="46">
        <v>640</v>
      </c>
      <c r="B170" s="88" t="s">
        <v>212</v>
      </c>
      <c r="C170" s="29">
        <v>0</v>
      </c>
      <c r="D170" s="395">
        <v>200</v>
      </c>
      <c r="E170" s="395">
        <v>0</v>
      </c>
      <c r="F170" s="395">
        <v>0</v>
      </c>
      <c r="G170" s="395">
        <v>0</v>
      </c>
      <c r="H170" s="395">
        <v>0</v>
      </c>
      <c r="I170" s="395">
        <v>0</v>
      </c>
    </row>
    <row r="171" spans="1:9" ht="15.6" x14ac:dyDescent="0.3">
      <c r="A171" s="33">
        <v>640</v>
      </c>
      <c r="B171" s="73" t="s">
        <v>135</v>
      </c>
      <c r="C171" s="36">
        <v>4000</v>
      </c>
      <c r="D171" s="402">
        <v>0</v>
      </c>
      <c r="E171" s="402">
        <v>4000</v>
      </c>
      <c r="F171" s="402">
        <v>4000</v>
      </c>
      <c r="G171" s="402">
        <v>6000</v>
      </c>
      <c r="H171" s="402">
        <v>6000</v>
      </c>
      <c r="I171" s="402">
        <v>6000</v>
      </c>
    </row>
    <row r="172" spans="1:9" ht="16.2" thickBot="1" x14ac:dyDescent="0.35">
      <c r="A172" s="121">
        <v>640</v>
      </c>
      <c r="B172" s="287" t="s">
        <v>136</v>
      </c>
      <c r="C172" s="38">
        <v>0</v>
      </c>
      <c r="D172" s="38">
        <v>0</v>
      </c>
      <c r="E172" s="403">
        <v>500</v>
      </c>
      <c r="F172" s="403">
        <v>0</v>
      </c>
      <c r="G172" s="403">
        <v>500</v>
      </c>
      <c r="H172" s="403">
        <v>500</v>
      </c>
      <c r="I172" s="403">
        <v>500</v>
      </c>
    </row>
    <row r="173" spans="1:9" ht="16.8" thickBot="1" x14ac:dyDescent="0.4">
      <c r="A173" s="121"/>
      <c r="B173" s="69" t="s">
        <v>137</v>
      </c>
      <c r="C173" s="43">
        <f>SUM(C167:C172)</f>
        <v>32494</v>
      </c>
      <c r="D173" s="43">
        <f t="shared" ref="D173:I173" si="42">SUM(D167:D172)</f>
        <v>45181</v>
      </c>
      <c r="E173" s="43">
        <f>SUM(E167:E172)</f>
        <v>61760</v>
      </c>
      <c r="F173" s="43">
        <f t="shared" ref="F173:G173" si="43">SUM(F167:F172)</f>
        <v>61260</v>
      </c>
      <c r="G173" s="43">
        <f t="shared" si="43"/>
        <v>82560</v>
      </c>
      <c r="H173" s="43">
        <f>SUM(H167:H172)</f>
        <v>64060</v>
      </c>
      <c r="I173" s="43">
        <f t="shared" si="42"/>
        <v>64060</v>
      </c>
    </row>
    <row r="174" spans="1:9" ht="16.8" thickBot="1" x14ac:dyDescent="0.4">
      <c r="A174" s="26" t="s">
        <v>138</v>
      </c>
      <c r="B174" s="796" t="s">
        <v>365</v>
      </c>
      <c r="C174" s="797"/>
      <c r="D174" s="797"/>
      <c r="E174" s="797"/>
      <c r="F174" s="797"/>
      <c r="G174" s="797"/>
      <c r="H174" s="797"/>
      <c r="I174" s="798"/>
    </row>
    <row r="175" spans="1:9" ht="15.6" x14ac:dyDescent="0.3">
      <c r="A175" s="82">
        <v>620</v>
      </c>
      <c r="B175" s="83" t="s">
        <v>68</v>
      </c>
      <c r="C175" s="93">
        <v>45</v>
      </c>
      <c r="D175" s="93">
        <v>2043</v>
      </c>
      <c r="E175" s="563">
        <v>3500</v>
      </c>
      <c r="F175" s="563">
        <v>3750</v>
      </c>
      <c r="G175" s="641">
        <v>4000</v>
      </c>
      <c r="H175" s="93">
        <v>4000</v>
      </c>
      <c r="I175" s="93">
        <v>4000</v>
      </c>
    </row>
    <row r="176" spans="1:9" ht="16.2" thickBot="1" x14ac:dyDescent="0.35">
      <c r="A176" s="80">
        <v>630</v>
      </c>
      <c r="B176" s="348" t="s">
        <v>69</v>
      </c>
      <c r="C176" s="39">
        <v>26845</v>
      </c>
      <c r="D176" s="39">
        <v>92043</v>
      </c>
      <c r="E176" s="542">
        <v>130000</v>
      </c>
      <c r="F176" s="542">
        <v>161500</v>
      </c>
      <c r="G176" s="542">
        <v>133000</v>
      </c>
      <c r="H176" s="542">
        <v>133000</v>
      </c>
      <c r="I176" s="542">
        <v>133000</v>
      </c>
    </row>
    <row r="177" spans="1:9" ht="16.8" thickBot="1" x14ac:dyDescent="0.4">
      <c r="A177" s="41"/>
      <c r="B177" s="75" t="s">
        <v>139</v>
      </c>
      <c r="C177" s="76">
        <f t="shared" ref="C177:I177" si="44">SUM(C175:C176)</f>
        <v>26890</v>
      </c>
      <c r="D177" s="76">
        <f t="shared" si="44"/>
        <v>94086</v>
      </c>
      <c r="E177" s="76">
        <f>SUM(E175:E176)</f>
        <v>133500</v>
      </c>
      <c r="F177" s="76">
        <f t="shared" ref="F177:G177" si="45">SUM(F175:F176)</f>
        <v>165250</v>
      </c>
      <c r="G177" s="642">
        <f t="shared" si="45"/>
        <v>137000</v>
      </c>
      <c r="H177" s="76">
        <f t="shared" si="44"/>
        <v>137000</v>
      </c>
      <c r="I177" s="76">
        <f t="shared" si="44"/>
        <v>137000</v>
      </c>
    </row>
    <row r="178" spans="1:9" ht="16.8" thickBot="1" x14ac:dyDescent="0.4">
      <c r="A178" s="77" t="s">
        <v>140</v>
      </c>
      <c r="B178" s="796" t="s">
        <v>366</v>
      </c>
      <c r="C178" s="797"/>
      <c r="D178" s="797"/>
      <c r="E178" s="797"/>
      <c r="F178" s="797"/>
      <c r="G178" s="797"/>
      <c r="H178" s="797"/>
      <c r="I178" s="798"/>
    </row>
    <row r="179" spans="1:9" ht="16.2" thickBot="1" x14ac:dyDescent="0.35">
      <c r="A179" s="82">
        <v>640</v>
      </c>
      <c r="B179" s="111" t="s">
        <v>309</v>
      </c>
      <c r="C179" s="123">
        <v>0</v>
      </c>
      <c r="D179" s="396">
        <v>0</v>
      </c>
      <c r="E179" s="396">
        <v>0</v>
      </c>
      <c r="F179" s="396">
        <v>0</v>
      </c>
      <c r="G179" s="396">
        <v>0</v>
      </c>
      <c r="H179" s="396">
        <v>0</v>
      </c>
      <c r="I179" s="396">
        <v>0</v>
      </c>
    </row>
    <row r="180" spans="1:9" ht="16.8" thickBot="1" x14ac:dyDescent="0.4">
      <c r="A180" s="113"/>
      <c r="B180" s="125" t="s">
        <v>141</v>
      </c>
      <c r="C180" s="87">
        <f t="shared" ref="C180:I180" si="46">SUM(C179)</f>
        <v>0</v>
      </c>
      <c r="D180" s="87">
        <f t="shared" si="46"/>
        <v>0</v>
      </c>
      <c r="E180" s="87">
        <f t="shared" si="46"/>
        <v>0</v>
      </c>
      <c r="F180" s="87">
        <f t="shared" si="46"/>
        <v>0</v>
      </c>
      <c r="G180" s="87">
        <f t="shared" si="46"/>
        <v>0</v>
      </c>
      <c r="H180" s="87">
        <f t="shared" si="46"/>
        <v>0</v>
      </c>
      <c r="I180" s="87">
        <f t="shared" si="46"/>
        <v>0</v>
      </c>
    </row>
    <row r="181" spans="1:9" ht="17.25" customHeight="1" thickBot="1" x14ac:dyDescent="0.4">
      <c r="A181" s="45" t="s">
        <v>142</v>
      </c>
      <c r="B181" s="796" t="s">
        <v>367</v>
      </c>
      <c r="C181" s="797"/>
      <c r="D181" s="797"/>
      <c r="E181" s="797"/>
      <c r="F181" s="797"/>
      <c r="G181" s="797"/>
      <c r="H181" s="797"/>
      <c r="I181" s="798"/>
    </row>
    <row r="182" spans="1:9" ht="15.6" x14ac:dyDescent="0.3">
      <c r="A182" s="46">
        <v>610</v>
      </c>
      <c r="B182" s="88" t="s">
        <v>88</v>
      </c>
      <c r="C182" s="28">
        <v>23432</v>
      </c>
      <c r="D182" s="390">
        <v>27239</v>
      </c>
      <c r="E182" s="390">
        <v>30200</v>
      </c>
      <c r="F182" s="390">
        <v>30200</v>
      </c>
      <c r="G182" s="390">
        <v>37500</v>
      </c>
      <c r="H182" s="28">
        <v>37500</v>
      </c>
      <c r="I182" s="28">
        <v>37500</v>
      </c>
    </row>
    <row r="183" spans="1:9" ht="15.6" x14ac:dyDescent="0.3">
      <c r="A183" s="570">
        <v>620</v>
      </c>
      <c r="B183" s="84" t="s">
        <v>68</v>
      </c>
      <c r="C183" s="35">
        <v>8247</v>
      </c>
      <c r="D183" s="35">
        <v>9176</v>
      </c>
      <c r="E183" s="391">
        <v>11700</v>
      </c>
      <c r="F183" s="391">
        <v>13000</v>
      </c>
      <c r="G183" s="391">
        <v>14500</v>
      </c>
      <c r="H183" s="35">
        <v>14500</v>
      </c>
      <c r="I183" s="35">
        <v>14500</v>
      </c>
    </row>
    <row r="184" spans="1:9" ht="15.6" x14ac:dyDescent="0.3">
      <c r="A184" s="33">
        <v>630</v>
      </c>
      <c r="B184" s="84" t="s">
        <v>69</v>
      </c>
      <c r="C184" s="126">
        <v>38782</v>
      </c>
      <c r="D184" s="399">
        <v>56579</v>
      </c>
      <c r="E184" s="399">
        <v>75950</v>
      </c>
      <c r="F184" s="399">
        <v>43750</v>
      </c>
      <c r="G184" s="399">
        <v>70000</v>
      </c>
      <c r="H184" s="391">
        <v>50000</v>
      </c>
      <c r="I184" s="391">
        <v>50000</v>
      </c>
    </row>
    <row r="185" spans="1:9" ht="16.2" thickBot="1" x14ac:dyDescent="0.35">
      <c r="A185" s="52">
        <v>640</v>
      </c>
      <c r="B185" s="85" t="s">
        <v>70</v>
      </c>
      <c r="C185" s="86">
        <v>361</v>
      </c>
      <c r="D185" s="86">
        <v>183</v>
      </c>
      <c r="E185" s="86">
        <v>300</v>
      </c>
      <c r="F185" s="86">
        <v>0</v>
      </c>
      <c r="G185" s="86">
        <v>300</v>
      </c>
      <c r="H185" s="86">
        <v>300</v>
      </c>
      <c r="I185" s="86">
        <v>300</v>
      </c>
    </row>
    <row r="186" spans="1:9" ht="16.8" thickBot="1" x14ac:dyDescent="0.4">
      <c r="A186" s="100"/>
      <c r="B186" s="125" t="s">
        <v>143</v>
      </c>
      <c r="C186" s="43">
        <f t="shared" ref="C186:I186" si="47">SUM(C182:C185)</f>
        <v>70822</v>
      </c>
      <c r="D186" s="43">
        <f t="shared" si="47"/>
        <v>93177</v>
      </c>
      <c r="E186" s="43">
        <f>SUM(E182:E185)</f>
        <v>118150</v>
      </c>
      <c r="F186" s="43">
        <f t="shared" ref="F186:G186" si="48">SUM(F182:F185)</f>
        <v>86950</v>
      </c>
      <c r="G186" s="43">
        <f t="shared" si="48"/>
        <v>122300</v>
      </c>
      <c r="H186" s="43">
        <f t="shared" si="47"/>
        <v>102300</v>
      </c>
      <c r="I186" s="43">
        <f t="shared" si="47"/>
        <v>102300</v>
      </c>
    </row>
    <row r="187" spans="1:9" ht="16.2" thickBot="1" x14ac:dyDescent="0.35">
      <c r="A187" s="41"/>
      <c r="B187" s="370" t="s">
        <v>144</v>
      </c>
      <c r="C187" s="95">
        <f t="shared" ref="C187:I187" si="49">SUM(C165+C173+C177+C180+C186)</f>
        <v>134380</v>
      </c>
      <c r="D187" s="95">
        <f t="shared" si="49"/>
        <v>239256</v>
      </c>
      <c r="E187" s="95">
        <f>SUM(E165+E173+E177+E180+E186)</f>
        <v>321260</v>
      </c>
      <c r="F187" s="95">
        <f t="shared" ref="F187:G187" si="50">SUM(F165+F173+F177+F180+F186)</f>
        <v>321310</v>
      </c>
      <c r="G187" s="95">
        <f t="shared" si="50"/>
        <v>349860</v>
      </c>
      <c r="H187" s="95">
        <f>SUM(H165+H173+H177+H180+H186)</f>
        <v>311360</v>
      </c>
      <c r="I187" s="95">
        <f t="shared" si="49"/>
        <v>311360</v>
      </c>
    </row>
    <row r="188" spans="1:9" ht="16.2" thickBot="1" x14ac:dyDescent="0.35">
      <c r="A188" s="41"/>
      <c r="B188" s="368" t="s">
        <v>145</v>
      </c>
      <c r="C188" s="307">
        <v>0</v>
      </c>
      <c r="D188" s="108">
        <v>0</v>
      </c>
      <c r="E188" s="108">
        <v>0</v>
      </c>
      <c r="F188" s="108">
        <f>'kap.výdavky 2024-2026'!I24+'kap.výdavky 2024-2026'!I25+'kap.výdavky 2024-2026'!I59</f>
        <v>24000</v>
      </c>
      <c r="G188" s="108">
        <f>'kap.výdavky 2024-2026'!J24+'kap.výdavky 2024-2026'!J25+'kap.výdavky 2024-2026'!J59</f>
        <v>10000</v>
      </c>
      <c r="H188" s="108">
        <f>'kap.výdavky 2024-2026'!K24+'kap.výdavky 2024-2026'!K25+'kap.výdavky 2024-2026'!K59</f>
        <v>100000</v>
      </c>
      <c r="I188" s="108">
        <f>'kap.výdavky 2024-2026'!L24+'kap.výdavky 2024-2026'!L25+'kap.výdavky 2024-2026'!L59</f>
        <v>0</v>
      </c>
    </row>
    <row r="189" spans="1:9" ht="16.2" thickBot="1" x14ac:dyDescent="0.35">
      <c r="A189" s="121"/>
      <c r="B189" s="136" t="s">
        <v>146</v>
      </c>
      <c r="C189" s="57">
        <f t="shared" ref="C189:D189" si="51">SUM(C187:C188)</f>
        <v>134380</v>
      </c>
      <c r="D189" s="57">
        <f t="shared" si="51"/>
        <v>239256</v>
      </c>
      <c r="E189" s="57">
        <f>SUM(E187:E188)</f>
        <v>321260</v>
      </c>
      <c r="F189" s="57">
        <f t="shared" ref="F189:I189" si="52">SUM(F187:F188)</f>
        <v>345310</v>
      </c>
      <c r="G189" s="57">
        <f t="shared" si="52"/>
        <v>359860</v>
      </c>
      <c r="H189" s="57">
        <f t="shared" si="52"/>
        <v>411360</v>
      </c>
      <c r="I189" s="57">
        <f t="shared" si="52"/>
        <v>311360</v>
      </c>
    </row>
    <row r="190" spans="1:9" ht="13.8" thickBot="1" x14ac:dyDescent="0.3">
      <c r="B190" s="3"/>
    </row>
    <row r="191" spans="1:9" ht="15.75" customHeight="1" x14ac:dyDescent="0.25">
      <c r="A191" s="816" t="s">
        <v>147</v>
      </c>
      <c r="B191" s="817"/>
      <c r="C191" s="24" t="s">
        <v>64</v>
      </c>
      <c r="D191" s="24" t="s">
        <v>64</v>
      </c>
      <c r="E191" s="24" t="s">
        <v>65</v>
      </c>
      <c r="F191" s="24" t="s">
        <v>31</v>
      </c>
      <c r="G191" s="24" t="s">
        <v>65</v>
      </c>
      <c r="H191" s="24" t="s">
        <v>65</v>
      </c>
      <c r="I191" s="24" t="s">
        <v>6</v>
      </c>
    </row>
    <row r="192" spans="1:9" ht="13.8" thickBot="1" x14ac:dyDescent="0.3">
      <c r="A192" s="818"/>
      <c r="B192" s="819"/>
      <c r="C192" s="25" t="s">
        <v>215</v>
      </c>
      <c r="D192" s="25" t="s">
        <v>328</v>
      </c>
      <c r="E192" s="25" t="s">
        <v>413</v>
      </c>
      <c r="F192" s="25" t="s">
        <v>413</v>
      </c>
      <c r="G192" s="25" t="s">
        <v>448</v>
      </c>
      <c r="H192" s="25" t="s">
        <v>493</v>
      </c>
      <c r="I192" s="25" t="s">
        <v>538</v>
      </c>
    </row>
    <row r="193" spans="1:9" ht="16.8" thickBot="1" x14ac:dyDescent="0.4">
      <c r="A193" s="26" t="s">
        <v>148</v>
      </c>
      <c r="B193" s="796" t="s">
        <v>368</v>
      </c>
      <c r="C193" s="797"/>
      <c r="D193" s="797"/>
      <c r="E193" s="797"/>
      <c r="F193" s="797"/>
      <c r="G193" s="797"/>
      <c r="H193" s="797"/>
      <c r="I193" s="798"/>
    </row>
    <row r="194" spans="1:9" s="500" customFormat="1" ht="16.2" thickBot="1" x14ac:dyDescent="0.35">
      <c r="A194" s="568">
        <v>620</v>
      </c>
      <c r="B194" s="83" t="s">
        <v>68</v>
      </c>
      <c r="C194" s="32">
        <v>0</v>
      </c>
      <c r="D194" s="32">
        <v>0</v>
      </c>
      <c r="E194" s="397">
        <v>0</v>
      </c>
      <c r="F194" s="397">
        <v>250</v>
      </c>
      <c r="G194" s="397">
        <v>500</v>
      </c>
      <c r="H194" s="32">
        <v>500</v>
      </c>
      <c r="I194" s="32">
        <v>500</v>
      </c>
    </row>
    <row r="195" spans="1:9" ht="16.2" thickBot="1" x14ac:dyDescent="0.35">
      <c r="A195" s="113">
        <v>630</v>
      </c>
      <c r="B195" s="112" t="s">
        <v>69</v>
      </c>
      <c r="C195" s="48">
        <v>132041</v>
      </c>
      <c r="D195" s="400">
        <v>36293</v>
      </c>
      <c r="E195" s="400">
        <v>42500</v>
      </c>
      <c r="F195" s="400">
        <v>55900</v>
      </c>
      <c r="G195" s="400">
        <v>45500</v>
      </c>
      <c r="H195" s="400">
        <v>45500</v>
      </c>
      <c r="I195" s="400">
        <v>45500</v>
      </c>
    </row>
    <row r="196" spans="1:9" ht="16.8" thickBot="1" x14ac:dyDescent="0.4">
      <c r="A196" s="121"/>
      <c r="B196" s="75" t="s">
        <v>149</v>
      </c>
      <c r="C196" s="76">
        <f t="shared" ref="C196:E196" si="53">SUM(C195:C195)</f>
        <v>132041</v>
      </c>
      <c r="D196" s="76">
        <f t="shared" si="53"/>
        <v>36293</v>
      </c>
      <c r="E196" s="76">
        <f t="shared" si="53"/>
        <v>42500</v>
      </c>
      <c r="F196" s="76">
        <f>SUM(F194:F195)</f>
        <v>56150</v>
      </c>
      <c r="G196" s="76">
        <f>SUM(G194:G195)</f>
        <v>46000</v>
      </c>
      <c r="H196" s="76">
        <f>SUM(H194:H195)</f>
        <v>46000</v>
      </c>
      <c r="I196" s="76">
        <f>SUM(I194:I195)</f>
        <v>46000</v>
      </c>
    </row>
    <row r="197" spans="1:9" ht="16.8" thickBot="1" x14ac:dyDescent="0.4">
      <c r="A197" s="26" t="s">
        <v>150</v>
      </c>
      <c r="B197" s="796" t="s">
        <v>369</v>
      </c>
      <c r="C197" s="797"/>
      <c r="D197" s="797"/>
      <c r="E197" s="797"/>
      <c r="F197" s="797"/>
      <c r="G197" s="797"/>
      <c r="H197" s="797"/>
      <c r="I197" s="798"/>
    </row>
    <row r="198" spans="1:9" ht="15.6" x14ac:dyDescent="0.3">
      <c r="A198" s="82">
        <v>610</v>
      </c>
      <c r="B198" s="83" t="s">
        <v>88</v>
      </c>
      <c r="C198" s="32">
        <v>6718</v>
      </c>
      <c r="D198" s="32">
        <v>7770</v>
      </c>
      <c r="E198" s="390">
        <v>9550</v>
      </c>
      <c r="F198" s="390">
        <v>8000</v>
      </c>
      <c r="G198" s="390">
        <v>9550</v>
      </c>
      <c r="H198" s="32">
        <v>9550</v>
      </c>
      <c r="I198" s="32">
        <v>9550</v>
      </c>
    </row>
    <row r="199" spans="1:9" ht="15.6" x14ac:dyDescent="0.3">
      <c r="A199" s="570">
        <v>620</v>
      </c>
      <c r="B199" s="84" t="s">
        <v>68</v>
      </c>
      <c r="C199" s="35">
        <v>3477</v>
      </c>
      <c r="D199" s="35">
        <v>3665</v>
      </c>
      <c r="E199" s="391">
        <v>4950</v>
      </c>
      <c r="F199" s="391">
        <v>4500</v>
      </c>
      <c r="G199" s="391">
        <v>4950</v>
      </c>
      <c r="H199" s="35">
        <v>4950</v>
      </c>
      <c r="I199" s="35">
        <v>4950</v>
      </c>
    </row>
    <row r="200" spans="1:9" s="257" customFormat="1" ht="15.6" x14ac:dyDescent="0.3">
      <c r="A200" s="33">
        <v>630</v>
      </c>
      <c r="B200" s="84" t="s">
        <v>401</v>
      </c>
      <c r="C200" s="35">
        <v>14404</v>
      </c>
      <c r="D200" s="391">
        <v>48519</v>
      </c>
      <c r="E200" s="391">
        <v>22000</v>
      </c>
      <c r="F200" s="391">
        <v>19000</v>
      </c>
      <c r="G200" s="391">
        <v>23000</v>
      </c>
      <c r="H200" s="391">
        <v>23000</v>
      </c>
      <c r="I200" s="391">
        <v>23000</v>
      </c>
    </row>
    <row r="201" spans="1:9" ht="15.6" x14ac:dyDescent="0.3">
      <c r="A201" s="33">
        <v>630</v>
      </c>
      <c r="B201" s="84" t="s">
        <v>402</v>
      </c>
      <c r="C201" s="36">
        <v>159180</v>
      </c>
      <c r="D201" s="402">
        <v>188448</v>
      </c>
      <c r="E201" s="402">
        <v>291000</v>
      </c>
      <c r="F201" s="402">
        <v>250000</v>
      </c>
      <c r="G201" s="402">
        <v>256000</v>
      </c>
      <c r="H201" s="402">
        <v>256000</v>
      </c>
      <c r="I201" s="402">
        <v>256000</v>
      </c>
    </row>
    <row r="202" spans="1:9" ht="15.6" hidden="1" x14ac:dyDescent="0.3">
      <c r="A202" s="33">
        <v>630</v>
      </c>
      <c r="B202" s="85" t="s">
        <v>151</v>
      </c>
      <c r="C202" s="38"/>
      <c r="D202" s="403"/>
      <c r="E202" s="403"/>
      <c r="F202" s="403"/>
      <c r="G202" s="403"/>
      <c r="H202" s="403"/>
      <c r="I202" s="403"/>
    </row>
    <row r="203" spans="1:9" ht="16.2" thickBot="1" x14ac:dyDescent="0.35">
      <c r="A203" s="80">
        <v>640</v>
      </c>
      <c r="B203" s="348" t="s">
        <v>70</v>
      </c>
      <c r="C203" s="340">
        <v>3471</v>
      </c>
      <c r="D203" s="401">
        <v>4068</v>
      </c>
      <c r="E203" s="401">
        <v>7000</v>
      </c>
      <c r="F203" s="401">
        <v>2030</v>
      </c>
      <c r="G203" s="401">
        <v>7000</v>
      </c>
      <c r="H203" s="401">
        <v>7000</v>
      </c>
      <c r="I203" s="401">
        <v>7000</v>
      </c>
    </row>
    <row r="204" spans="1:9" ht="16.8" thickBot="1" x14ac:dyDescent="0.4">
      <c r="A204" s="121"/>
      <c r="B204" s="75" t="s">
        <v>152</v>
      </c>
      <c r="C204" s="122">
        <f t="shared" ref="C204:I204" si="54">SUM(C198:C203)</f>
        <v>187250</v>
      </c>
      <c r="D204" s="122">
        <f t="shared" si="54"/>
        <v>252470</v>
      </c>
      <c r="E204" s="122">
        <f>SUM(E198:E203)</f>
        <v>334500</v>
      </c>
      <c r="F204" s="122">
        <f>SUM(F198:F203)</f>
        <v>283530</v>
      </c>
      <c r="G204" s="122">
        <f t="shared" ref="G204" si="55">SUM(G198:G203)</f>
        <v>300500</v>
      </c>
      <c r="H204" s="122">
        <f>SUM(H198:H203)</f>
        <v>300500</v>
      </c>
      <c r="I204" s="122">
        <f t="shared" si="54"/>
        <v>300500</v>
      </c>
    </row>
    <row r="205" spans="1:9" ht="16.8" thickBot="1" x14ac:dyDescent="0.4">
      <c r="A205" s="26" t="s">
        <v>153</v>
      </c>
      <c r="B205" s="796" t="s">
        <v>370</v>
      </c>
      <c r="C205" s="797"/>
      <c r="D205" s="797"/>
      <c r="E205" s="797"/>
      <c r="F205" s="797"/>
      <c r="G205" s="797"/>
      <c r="H205" s="797"/>
      <c r="I205" s="798"/>
    </row>
    <row r="206" spans="1:9" s="500" customFormat="1" ht="15.6" x14ac:dyDescent="0.3">
      <c r="A206" s="568">
        <v>620</v>
      </c>
      <c r="B206" s="83" t="s">
        <v>68</v>
      </c>
      <c r="C206" s="32"/>
      <c r="D206" s="32">
        <v>0</v>
      </c>
      <c r="E206" s="397">
        <v>300</v>
      </c>
      <c r="F206" s="397">
        <v>0</v>
      </c>
      <c r="G206" s="397">
        <v>200</v>
      </c>
      <c r="H206" s="32">
        <v>0</v>
      </c>
      <c r="I206" s="32">
        <v>0</v>
      </c>
    </row>
    <row r="207" spans="1:9" ht="16.2" thickBot="1" x14ac:dyDescent="0.3">
      <c r="A207" s="121">
        <v>630</v>
      </c>
      <c r="B207" s="567" t="s">
        <v>69</v>
      </c>
      <c r="C207" s="104">
        <v>41754</v>
      </c>
      <c r="D207" s="566">
        <v>68551</v>
      </c>
      <c r="E207" s="566">
        <v>61000</v>
      </c>
      <c r="F207" s="566">
        <v>59500</v>
      </c>
      <c r="G207" s="566">
        <v>68000</v>
      </c>
      <c r="H207" s="566">
        <v>68000</v>
      </c>
      <c r="I207" s="566">
        <v>68000</v>
      </c>
    </row>
    <row r="208" spans="1:9" ht="16.8" thickBot="1" x14ac:dyDescent="0.4">
      <c r="A208" s="41"/>
      <c r="B208" s="75" t="s">
        <v>154</v>
      </c>
      <c r="C208" s="76">
        <f t="shared" ref="C208:D208" si="56">SUM(C207)</f>
        <v>41754</v>
      </c>
      <c r="D208" s="76">
        <f t="shared" si="56"/>
        <v>68551</v>
      </c>
      <c r="E208" s="76">
        <f>SUM(E206:E207)</f>
        <v>61300</v>
      </c>
      <c r="F208" s="76">
        <f t="shared" ref="F208:G208" si="57">SUM(F206:F207)</f>
        <v>59500</v>
      </c>
      <c r="G208" s="76">
        <f t="shared" si="57"/>
        <v>68200</v>
      </c>
      <c r="H208" s="76">
        <f>SUM(H206:H207)</f>
        <v>68000</v>
      </c>
      <c r="I208" s="76">
        <f>SUM(I206:I207)</f>
        <v>68000</v>
      </c>
    </row>
    <row r="209" spans="1:9" ht="16.8" thickBot="1" x14ac:dyDescent="0.4">
      <c r="A209" s="26" t="s">
        <v>155</v>
      </c>
      <c r="B209" s="796" t="s">
        <v>371</v>
      </c>
      <c r="C209" s="797"/>
      <c r="D209" s="797"/>
      <c r="E209" s="797"/>
      <c r="F209" s="797"/>
      <c r="G209" s="797"/>
      <c r="H209" s="797"/>
      <c r="I209" s="798"/>
    </row>
    <row r="210" spans="1:9" ht="16.2" thickBot="1" x14ac:dyDescent="0.35">
      <c r="A210" s="52">
        <v>630</v>
      </c>
      <c r="B210" s="91" t="s">
        <v>69</v>
      </c>
      <c r="C210" s="47">
        <v>55523</v>
      </c>
      <c r="D210" s="430">
        <v>87621</v>
      </c>
      <c r="E210" s="430">
        <v>82000</v>
      </c>
      <c r="F210" s="430">
        <v>74000</v>
      </c>
      <c r="G210" s="430">
        <v>83000</v>
      </c>
      <c r="H210" s="430">
        <v>83000</v>
      </c>
      <c r="I210" s="452">
        <v>83000</v>
      </c>
    </row>
    <row r="211" spans="1:9" ht="16.8" thickBot="1" x14ac:dyDescent="0.4">
      <c r="A211" s="127"/>
      <c r="B211" s="355" t="s">
        <v>156</v>
      </c>
      <c r="C211" s="43">
        <f t="shared" ref="C211:I211" si="58">SUM(C210)</f>
        <v>55523</v>
      </c>
      <c r="D211" s="43">
        <f t="shared" si="58"/>
        <v>87621</v>
      </c>
      <c r="E211" s="43">
        <f t="shared" si="58"/>
        <v>82000</v>
      </c>
      <c r="F211" s="43">
        <f>SUM(F210)</f>
        <v>74000</v>
      </c>
      <c r="G211" s="43">
        <f t="shared" si="58"/>
        <v>83000</v>
      </c>
      <c r="H211" s="43">
        <f t="shared" si="58"/>
        <v>83000</v>
      </c>
      <c r="I211" s="43">
        <f t="shared" si="58"/>
        <v>83000</v>
      </c>
    </row>
    <row r="212" spans="1:9" s="500" customFormat="1" ht="16.8" thickBot="1" x14ac:dyDescent="0.4">
      <c r="A212" s="26" t="s">
        <v>157</v>
      </c>
      <c r="B212" s="796" t="s">
        <v>372</v>
      </c>
      <c r="C212" s="797"/>
      <c r="D212" s="797"/>
      <c r="E212" s="797"/>
      <c r="F212" s="797"/>
      <c r="G212" s="797"/>
      <c r="H212" s="797"/>
      <c r="I212" s="798"/>
    </row>
    <row r="213" spans="1:9" ht="16.2" thickBot="1" x14ac:dyDescent="0.35">
      <c r="A213" s="113">
        <v>630</v>
      </c>
      <c r="B213" s="112" t="s">
        <v>69</v>
      </c>
      <c r="C213" s="49">
        <v>16240</v>
      </c>
      <c r="D213" s="303">
        <v>17201</v>
      </c>
      <c r="E213" s="303">
        <v>28000</v>
      </c>
      <c r="F213" s="303">
        <v>17000</v>
      </c>
      <c r="G213" s="303">
        <v>28000</v>
      </c>
      <c r="H213" s="303">
        <v>28000</v>
      </c>
      <c r="I213" s="303">
        <v>28000</v>
      </c>
    </row>
    <row r="214" spans="1:9" ht="16.8" thickBot="1" x14ac:dyDescent="0.4">
      <c r="A214" s="41"/>
      <c r="B214" s="75" t="s">
        <v>159</v>
      </c>
      <c r="C214" s="122">
        <f t="shared" ref="C214:I214" si="59">SUM(C213)</f>
        <v>16240</v>
      </c>
      <c r="D214" s="122">
        <f t="shared" si="59"/>
        <v>17201</v>
      </c>
      <c r="E214" s="122">
        <f t="shared" si="59"/>
        <v>28000</v>
      </c>
      <c r="F214" s="122">
        <f t="shared" si="59"/>
        <v>17000</v>
      </c>
      <c r="G214" s="122">
        <f t="shared" si="59"/>
        <v>28000</v>
      </c>
      <c r="H214" s="122">
        <f t="shared" si="59"/>
        <v>28000</v>
      </c>
      <c r="I214" s="122">
        <f t="shared" si="59"/>
        <v>28000</v>
      </c>
    </row>
    <row r="215" spans="1:9" ht="16.8" thickBot="1" x14ac:dyDescent="0.4">
      <c r="A215" s="26" t="s">
        <v>160</v>
      </c>
      <c r="B215" s="796" t="s">
        <v>373</v>
      </c>
      <c r="C215" s="797"/>
      <c r="D215" s="797"/>
      <c r="E215" s="797"/>
      <c r="F215" s="797"/>
      <c r="G215" s="797"/>
      <c r="H215" s="797"/>
      <c r="I215" s="798"/>
    </row>
    <row r="216" spans="1:9" ht="16.2" thickBot="1" x14ac:dyDescent="0.35">
      <c r="A216" s="41">
        <v>630</v>
      </c>
      <c r="B216" s="111" t="s">
        <v>131</v>
      </c>
      <c r="C216" s="124">
        <v>4184</v>
      </c>
      <c r="D216" s="404">
        <v>26955</v>
      </c>
      <c r="E216" s="404">
        <v>10000</v>
      </c>
      <c r="F216" s="404">
        <v>10000</v>
      </c>
      <c r="G216" s="404">
        <v>10000</v>
      </c>
      <c r="H216" s="404">
        <v>10000</v>
      </c>
      <c r="I216" s="404">
        <v>10000</v>
      </c>
    </row>
    <row r="217" spans="1:9" ht="16.8" thickBot="1" x14ac:dyDescent="0.4">
      <c r="A217" s="113"/>
      <c r="B217" s="69" t="s">
        <v>161</v>
      </c>
      <c r="C217" s="43">
        <f t="shared" ref="C217:I217" si="60">SUM(C216)</f>
        <v>4184</v>
      </c>
      <c r="D217" s="43">
        <f t="shared" si="60"/>
        <v>26955</v>
      </c>
      <c r="E217" s="43">
        <f t="shared" si="60"/>
        <v>10000</v>
      </c>
      <c r="F217" s="43">
        <f t="shared" si="60"/>
        <v>10000</v>
      </c>
      <c r="G217" s="43">
        <f t="shared" si="60"/>
        <v>10000</v>
      </c>
      <c r="H217" s="43">
        <f t="shared" si="60"/>
        <v>10000</v>
      </c>
      <c r="I217" s="43">
        <f t="shared" si="60"/>
        <v>10000</v>
      </c>
    </row>
    <row r="218" spans="1:9" ht="16.8" thickBot="1" x14ac:dyDescent="0.4">
      <c r="A218" s="26" t="s">
        <v>162</v>
      </c>
      <c r="B218" s="796" t="s">
        <v>374</v>
      </c>
      <c r="C218" s="797"/>
      <c r="D218" s="797"/>
      <c r="E218" s="797"/>
      <c r="F218" s="797"/>
      <c r="G218" s="797"/>
      <c r="H218" s="797"/>
      <c r="I218" s="798"/>
    </row>
    <row r="219" spans="1:9" s="257" customFormat="1" ht="15.6" x14ac:dyDescent="0.3">
      <c r="A219" s="33">
        <v>620</v>
      </c>
      <c r="B219" s="84" t="s">
        <v>68</v>
      </c>
      <c r="C219" s="28">
        <v>497</v>
      </c>
      <c r="D219" s="390">
        <v>0</v>
      </c>
      <c r="E219" s="390">
        <v>0</v>
      </c>
      <c r="F219" s="390">
        <v>0</v>
      </c>
      <c r="G219" s="390">
        <v>0</v>
      </c>
      <c r="H219" s="28">
        <v>0</v>
      </c>
      <c r="I219" s="28">
        <v>0</v>
      </c>
    </row>
    <row r="220" spans="1:9" ht="16.2" thickBot="1" x14ac:dyDescent="0.35">
      <c r="A220" s="131">
        <v>630</v>
      </c>
      <c r="B220" s="398" t="s">
        <v>131</v>
      </c>
      <c r="C220" s="128">
        <v>23029</v>
      </c>
      <c r="D220" s="405">
        <v>6603</v>
      </c>
      <c r="E220" s="405">
        <v>15800</v>
      </c>
      <c r="F220" s="405">
        <v>13000</v>
      </c>
      <c r="G220" s="405">
        <v>15800</v>
      </c>
      <c r="H220" s="405">
        <v>10000</v>
      </c>
      <c r="I220" s="405">
        <v>10000</v>
      </c>
    </row>
    <row r="221" spans="1:9" ht="16.8" thickBot="1" x14ac:dyDescent="0.4">
      <c r="A221" s="127"/>
      <c r="B221" s="69" t="s">
        <v>163</v>
      </c>
      <c r="C221" s="87">
        <f>SUM(C220+C219)</f>
        <v>23526</v>
      </c>
      <c r="D221" s="87">
        <f>SUM(D220+D219)</f>
        <v>6603</v>
      </c>
      <c r="E221" s="87">
        <f t="shared" ref="E221:I221" si="61">SUM(E220+E219)</f>
        <v>15800</v>
      </c>
      <c r="F221" s="87">
        <f>SUM(F220+F219)</f>
        <v>13000</v>
      </c>
      <c r="G221" s="87">
        <f t="shared" si="61"/>
        <v>15800</v>
      </c>
      <c r="H221" s="87">
        <f t="shared" si="61"/>
        <v>10000</v>
      </c>
      <c r="I221" s="87">
        <f t="shared" si="61"/>
        <v>10000</v>
      </c>
    </row>
    <row r="222" spans="1:9" ht="16.8" thickBot="1" x14ac:dyDescent="0.4">
      <c r="A222" s="26" t="s">
        <v>164</v>
      </c>
      <c r="B222" s="796" t="s">
        <v>375</v>
      </c>
      <c r="C222" s="797"/>
      <c r="D222" s="797"/>
      <c r="E222" s="797"/>
      <c r="F222" s="797"/>
      <c r="G222" s="797"/>
      <c r="H222" s="797"/>
      <c r="I222" s="798"/>
    </row>
    <row r="223" spans="1:9" ht="15.6" x14ac:dyDescent="0.3">
      <c r="A223" s="82">
        <v>610</v>
      </c>
      <c r="B223" s="83" t="s">
        <v>88</v>
      </c>
      <c r="C223" s="32">
        <v>161228</v>
      </c>
      <c r="D223" s="32">
        <v>184946</v>
      </c>
      <c r="E223" s="397">
        <v>186500</v>
      </c>
      <c r="F223" s="397">
        <v>179160</v>
      </c>
      <c r="G223" s="397">
        <v>190000</v>
      </c>
      <c r="H223" s="32">
        <v>190000</v>
      </c>
      <c r="I223" s="32">
        <v>190000</v>
      </c>
    </row>
    <row r="224" spans="1:9" ht="15.6" x14ac:dyDescent="0.3">
      <c r="A224" s="33">
        <v>620</v>
      </c>
      <c r="B224" s="84" t="s">
        <v>68</v>
      </c>
      <c r="C224" s="35">
        <v>58798</v>
      </c>
      <c r="D224" s="391">
        <v>66890</v>
      </c>
      <c r="E224" s="391">
        <v>73550</v>
      </c>
      <c r="F224" s="391">
        <v>73000</v>
      </c>
      <c r="G224" s="391">
        <v>74850</v>
      </c>
      <c r="H224" s="35">
        <v>74850</v>
      </c>
      <c r="I224" s="391">
        <v>74850</v>
      </c>
    </row>
    <row r="225" spans="1:9" ht="15.6" x14ac:dyDescent="0.25">
      <c r="A225" s="33">
        <v>630</v>
      </c>
      <c r="B225" s="356" t="s">
        <v>131</v>
      </c>
      <c r="C225" s="36">
        <v>41316</v>
      </c>
      <c r="D225" s="402">
        <v>44495</v>
      </c>
      <c r="E225" s="402">
        <v>59500</v>
      </c>
      <c r="F225" s="402">
        <v>59500</v>
      </c>
      <c r="G225" s="402">
        <v>60000</v>
      </c>
      <c r="H225" s="402">
        <v>60000</v>
      </c>
      <c r="I225" s="402">
        <v>60000</v>
      </c>
    </row>
    <row r="226" spans="1:9" ht="16.2" thickBot="1" x14ac:dyDescent="0.35">
      <c r="A226" s="41">
        <v>640</v>
      </c>
      <c r="B226" s="354" t="s">
        <v>121</v>
      </c>
      <c r="C226" s="103">
        <v>523</v>
      </c>
      <c r="D226" s="103">
        <v>1024</v>
      </c>
      <c r="E226" s="103">
        <v>500</v>
      </c>
      <c r="F226" s="103">
        <v>7840</v>
      </c>
      <c r="G226" s="103">
        <v>500</v>
      </c>
      <c r="H226" s="103">
        <v>500</v>
      </c>
      <c r="I226" s="103">
        <v>500</v>
      </c>
    </row>
    <row r="227" spans="1:9" ht="16.8" thickBot="1" x14ac:dyDescent="0.4">
      <c r="A227" s="100"/>
      <c r="B227" s="125" t="s">
        <v>165</v>
      </c>
      <c r="C227" s="43">
        <f t="shared" ref="C227:I227" si="62">SUM(C223:C226)</f>
        <v>261865</v>
      </c>
      <c r="D227" s="43">
        <f t="shared" si="62"/>
        <v>297355</v>
      </c>
      <c r="E227" s="43">
        <f>SUM(E223:E226)</f>
        <v>320050</v>
      </c>
      <c r="F227" s="43">
        <f t="shared" ref="F227:G227" si="63">SUM(F223:F226)</f>
        <v>319500</v>
      </c>
      <c r="G227" s="43">
        <f t="shared" si="63"/>
        <v>325350</v>
      </c>
      <c r="H227" s="43">
        <f t="shared" si="62"/>
        <v>325350</v>
      </c>
      <c r="I227" s="43">
        <f t="shared" si="62"/>
        <v>325350</v>
      </c>
    </row>
    <row r="228" spans="1:9" ht="16.2" thickBot="1" x14ac:dyDescent="0.35">
      <c r="A228" s="41"/>
      <c r="B228" s="134" t="s">
        <v>166</v>
      </c>
      <c r="C228" s="357">
        <f t="shared" ref="C228:I228" si="64">SUM(C196+C204+C208+C211+C214+C217+C221+C227)</f>
        <v>722383</v>
      </c>
      <c r="D228" s="357">
        <f t="shared" si="64"/>
        <v>793049</v>
      </c>
      <c r="E228" s="357">
        <f t="shared" si="64"/>
        <v>894150</v>
      </c>
      <c r="F228" s="357">
        <f t="shared" si="64"/>
        <v>832680</v>
      </c>
      <c r="G228" s="357">
        <f t="shared" si="64"/>
        <v>876850</v>
      </c>
      <c r="H228" s="357">
        <f t="shared" si="64"/>
        <v>870850</v>
      </c>
      <c r="I228" s="357">
        <f t="shared" si="64"/>
        <v>870850</v>
      </c>
    </row>
    <row r="229" spans="1:9" ht="16.2" thickBot="1" x14ac:dyDescent="0.35">
      <c r="A229" s="378">
        <v>810</v>
      </c>
      <c r="B229" s="376" t="s">
        <v>223</v>
      </c>
      <c r="C229" s="158">
        <f>57234+540</f>
        <v>57774</v>
      </c>
      <c r="D229" s="158">
        <v>50370</v>
      </c>
      <c r="E229" s="158">
        <v>0</v>
      </c>
      <c r="F229" s="158">
        <v>5790</v>
      </c>
      <c r="G229" s="158">
        <v>0</v>
      </c>
      <c r="H229" s="158">
        <v>0</v>
      </c>
      <c r="I229" s="158">
        <v>0</v>
      </c>
    </row>
    <row r="230" spans="1:9" ht="16.2" thickBot="1" x14ac:dyDescent="0.35">
      <c r="A230" s="41"/>
      <c r="B230" s="377" t="s">
        <v>167</v>
      </c>
      <c r="C230" s="308">
        <f>'kap.výdavky 2024-2026'!$E$26+'kap.výdavky 2024-2026'!$E$60+'kap.výdavky 2024-2026'!$E$66+'kap.výdavky 2024-2026'!$E$68+'kap.výdavky 2024-2026'!$E$73+'kap.výdavky 2024-2026'!$E$74+'kap.výdavky 2024-2026'!$E$111+'kap.výdavky 2024-2026'!$E$118+'kap.výdavky 2024-2026'!$E$119+'kap.výdavky 2024-2026'!$E$120+'kap.výdavky 2024-2026'!$E$121+'kap.výdavky 2024-2026'!$E$122+'kap.výdavky 2024-2026'!$E$123+'kap.výdavky 2024-2026'!$E$4</f>
        <v>344078</v>
      </c>
      <c r="D230" s="97">
        <f>'kap.výdavky 2024-2026'!$F$4+'kap.výdavky 2024-2026'!$F$26+'kap.výdavky 2024-2026'!$F$60+'kap.výdavky 2024-2026'!$F$62+'kap.výdavky 2024-2026'!$F$63+'kap.výdavky 2024-2026'!$F$64+'kap.výdavky 2024-2026'!$F$69+'kap.výdavky 2024-2026'!$F$70+'kap.výdavky 2024-2026'!$F$73+'kap.výdavky 2024-2026'!$F$110+'kap.výdavky 2024-2026'!$F$111+'kap.výdavky 2024-2026'!$F$112+'kap.výdavky 2024-2026'!$F$114+'kap.výdavky 2024-2026'!$F$116+'kap.výdavky 2024-2026'!$F$118+'kap.výdavky 2024-2026'!$F$119+'kap.výdavky 2024-2026'!$F$120+'kap.výdavky 2024-2026'!$F$123+'kap.výdavky 2024-2026'!$F$122</f>
        <v>199767</v>
      </c>
      <c r="E230" s="97">
        <f>'kap.výdavky 2024-2026'!$G$4+'kap.výdavky 2024-2026'!$G$26+'kap.výdavky 2024-2026'!$G$60+'kap.výdavky 2024-2026'!$G$62+'kap.výdavky 2024-2026'!$G$63+'kap.výdavky 2024-2026'!$G$67+'kap.výdavky 2024-2026'!$G$68+'kap.výdavky 2024-2026'!$G$71+'kap.výdavky 2024-2026'!$G$110+'kap.výdavky 2024-2026'!$G$111+'kap.výdavky 2024-2026'!$G$112+'kap.výdavky 2024-2026'!$G$114+'kap.výdavky 2024-2026'!$G$115+'kap.výdavky 2024-2026'!$G$116+'kap.výdavky 2024-2026'!$G$117+'kap.výdavky 2024-2026'!$G$118+'kap.výdavky 2024-2026'!$G$120</f>
        <v>1739500</v>
      </c>
      <c r="F230" s="97">
        <f>'kap.výdavky 2024-2026'!I4+'kap.výdavky 2024-2026'!I26+'kap.výdavky 2024-2026'!I27+'kap.výdavky 2024-2026'!I60+'kap.výdavky 2024-2026'!I61+'kap.výdavky 2024-2026'!I62+'kap.výdavky 2024-2026'!I67+'kap.výdavky 2024-2026'!I68+'kap.výdavky 2024-2026'!I71+'kap.výdavky 2024-2026'!I110+'kap.výdavky 2024-2026'!I111+'kap.výdavky 2024-2026'!I112+'kap.výdavky 2024-2026'!I114+'kap.výdavky 2024-2026'!I115+'kap.výdavky 2024-2026'!I117+'kap.výdavky 2024-2026'!I118+'kap.výdavky 2024-2026'!I119+'kap.výdavky 2024-2026'!I120+'kap.výdavky 2024-2026'!I121+'kap.výdavky 2024-2026'!I122+'kap.výdavky 2024-2026'!I123</f>
        <v>506000</v>
      </c>
      <c r="G230" s="97">
        <f>'kap.výdavky 2024-2026'!J4+'kap.výdavky 2024-2026'!J26+'kap.výdavky 2024-2026'!J27+'kap.výdavky 2024-2026'!J60+'kap.výdavky 2024-2026'!J61+'kap.výdavky 2024-2026'!J62+'kap.výdavky 2024-2026'!J67+'kap.výdavky 2024-2026'!J68+'kap.výdavky 2024-2026'!J71+'kap.výdavky 2024-2026'!J110+'kap.výdavky 2024-2026'!J111+'kap.výdavky 2024-2026'!J112+'kap.výdavky 2024-2026'!J114+'kap.výdavky 2024-2026'!J115+'kap.výdavky 2024-2026'!J117+'kap.výdavky 2024-2026'!J118+'kap.výdavky 2024-2026'!J119+'kap.výdavky 2024-2026'!J120</f>
        <v>550500</v>
      </c>
      <c r="H230" s="97">
        <f>'kap.výdavky 2024-2026'!K4+'kap.výdavky 2024-2026'!K26+'kap.výdavky 2024-2026'!K27+'kap.výdavky 2024-2026'!K60+'kap.výdavky 2024-2026'!K61+'kap.výdavky 2024-2026'!K62+'kap.výdavky 2024-2026'!K67+'kap.výdavky 2024-2026'!K68+'kap.výdavky 2024-2026'!K71+'kap.výdavky 2024-2026'!K110+'kap.výdavky 2024-2026'!K111+'kap.výdavky 2024-2026'!K112+'kap.výdavky 2024-2026'!K114+'kap.výdavky 2024-2026'!K115+'kap.výdavky 2024-2026'!K117+'kap.výdavky 2024-2026'!K118+'kap.výdavky 2024-2026'!K119+'kap.výdavky 2024-2026'!K120</f>
        <v>370000</v>
      </c>
      <c r="I230" s="97">
        <f>'kap.výdavky 2024-2026'!L4+'kap.výdavky 2024-2026'!L26+'kap.výdavky 2024-2026'!L27+'kap.výdavky 2024-2026'!L60+'kap.výdavky 2024-2026'!L61+'kap.výdavky 2024-2026'!L62+'kap.výdavky 2024-2026'!L67+'kap.výdavky 2024-2026'!L68+'kap.výdavky 2024-2026'!L71+'kap.výdavky 2024-2026'!L110+'kap.výdavky 2024-2026'!L111+'kap.výdavky 2024-2026'!L112+'kap.výdavky 2024-2026'!L114+'kap.výdavky 2024-2026'!L115+'kap.výdavky 2024-2026'!L117+'kap.výdavky 2024-2026'!L118+'kap.výdavky 2024-2026'!L119+'kap.výdavky 2024-2026'!L120</f>
        <v>645000</v>
      </c>
    </row>
    <row r="231" spans="1:9" ht="16.2" thickBot="1" x14ac:dyDescent="0.35">
      <c r="A231" s="121"/>
      <c r="B231" s="136" t="s">
        <v>168</v>
      </c>
      <c r="C231" s="66">
        <f t="shared" ref="C231:I231" si="65">SUM(C228:C230)</f>
        <v>1124235</v>
      </c>
      <c r="D231" s="66">
        <f>SUM(D228:D230)</f>
        <v>1043186</v>
      </c>
      <c r="E231" s="66">
        <f t="shared" si="65"/>
        <v>2633650</v>
      </c>
      <c r="F231" s="66">
        <f t="shared" si="65"/>
        <v>1344470</v>
      </c>
      <c r="G231" s="66">
        <f t="shared" si="65"/>
        <v>1427350</v>
      </c>
      <c r="H231" s="66">
        <f t="shared" si="65"/>
        <v>1240850</v>
      </c>
      <c r="I231" s="66">
        <f t="shared" si="65"/>
        <v>1515850</v>
      </c>
    </row>
    <row r="232" spans="1:9" ht="17.399999999999999" customHeight="1" thickBot="1" x14ac:dyDescent="0.3">
      <c r="A232" s="815"/>
      <c r="B232" s="815"/>
      <c r="C232" s="815"/>
      <c r="D232" s="815"/>
      <c r="E232" s="815"/>
      <c r="F232" s="815"/>
      <c r="G232" s="815"/>
      <c r="H232" s="815"/>
      <c r="I232" s="446"/>
    </row>
    <row r="233" spans="1:9" ht="16.5" customHeight="1" x14ac:dyDescent="0.25">
      <c r="A233" s="811" t="s">
        <v>169</v>
      </c>
      <c r="B233" s="812"/>
      <c r="C233" s="24" t="s">
        <v>64</v>
      </c>
      <c r="D233" s="24" t="s">
        <v>64</v>
      </c>
      <c r="E233" s="24" t="s">
        <v>65</v>
      </c>
      <c r="F233" s="24" t="s">
        <v>31</v>
      </c>
      <c r="G233" s="24" t="s">
        <v>65</v>
      </c>
      <c r="H233" s="24" t="s">
        <v>65</v>
      </c>
      <c r="I233" s="24" t="s">
        <v>6</v>
      </c>
    </row>
    <row r="234" spans="1:9" ht="13.8" thickBot="1" x14ac:dyDescent="0.3">
      <c r="A234" s="813"/>
      <c r="B234" s="814"/>
      <c r="C234" s="25" t="s">
        <v>215</v>
      </c>
      <c r="D234" s="25" t="s">
        <v>328</v>
      </c>
      <c r="E234" s="25" t="s">
        <v>413</v>
      </c>
      <c r="F234" s="25" t="s">
        <v>413</v>
      </c>
      <c r="G234" s="25" t="s">
        <v>448</v>
      </c>
      <c r="H234" s="25" t="s">
        <v>493</v>
      </c>
      <c r="I234" s="25" t="s">
        <v>538</v>
      </c>
    </row>
    <row r="235" spans="1:9" ht="16.8" thickBot="1" x14ac:dyDescent="0.4">
      <c r="A235" s="45" t="s">
        <v>170</v>
      </c>
      <c r="B235" s="796" t="s">
        <v>376</v>
      </c>
      <c r="C235" s="797"/>
      <c r="D235" s="797"/>
      <c r="E235" s="797"/>
      <c r="F235" s="797"/>
      <c r="G235" s="797"/>
      <c r="H235" s="797"/>
      <c r="I235" s="798"/>
    </row>
    <row r="236" spans="1:9" s="500" customFormat="1" ht="15.6" x14ac:dyDescent="0.3">
      <c r="A236" s="46">
        <v>620</v>
      </c>
      <c r="B236" s="166" t="s">
        <v>68</v>
      </c>
      <c r="C236" s="129"/>
      <c r="D236" s="29">
        <v>1717</v>
      </c>
      <c r="E236" s="29">
        <v>1500</v>
      </c>
      <c r="F236" s="28">
        <v>0</v>
      </c>
      <c r="G236" s="28">
        <v>0</v>
      </c>
      <c r="H236" s="28">
        <v>0</v>
      </c>
      <c r="I236" s="129">
        <v>0</v>
      </c>
    </row>
    <row r="237" spans="1:9" ht="15.6" x14ac:dyDescent="0.3">
      <c r="A237" s="46">
        <v>630</v>
      </c>
      <c r="B237" s="166" t="s">
        <v>69</v>
      </c>
      <c r="C237" s="129">
        <v>23324</v>
      </c>
      <c r="D237" s="29">
        <v>66299</v>
      </c>
      <c r="E237" s="29">
        <v>30600</v>
      </c>
      <c r="F237" s="28">
        <v>40160</v>
      </c>
      <c r="G237" s="28">
        <v>43100</v>
      </c>
      <c r="H237" s="28">
        <v>43100</v>
      </c>
      <c r="I237" s="129">
        <v>43100</v>
      </c>
    </row>
    <row r="238" spans="1:9" ht="15.6" x14ac:dyDescent="0.3">
      <c r="A238" s="33">
        <v>640</v>
      </c>
      <c r="B238" s="154" t="s">
        <v>70</v>
      </c>
      <c r="C238" s="74">
        <v>18392</v>
      </c>
      <c r="D238" s="453">
        <v>20779</v>
      </c>
      <c r="E238" s="453">
        <v>21550</v>
      </c>
      <c r="F238" s="627">
        <v>19990</v>
      </c>
      <c r="G238" s="627">
        <v>20500</v>
      </c>
      <c r="H238" s="35">
        <v>20500</v>
      </c>
      <c r="I238" s="74">
        <v>20500</v>
      </c>
    </row>
    <row r="239" spans="1:9" ht="15.6" x14ac:dyDescent="0.3">
      <c r="A239" s="33">
        <v>640</v>
      </c>
      <c r="B239" s="154" t="s">
        <v>171</v>
      </c>
      <c r="C239" s="74">
        <v>15000</v>
      </c>
      <c r="D239" s="36">
        <v>15000</v>
      </c>
      <c r="E239" s="402">
        <v>20000</v>
      </c>
      <c r="F239" s="391">
        <v>20000</v>
      </c>
      <c r="G239" s="391">
        <v>20000</v>
      </c>
      <c r="H239" s="391">
        <v>20000</v>
      </c>
      <c r="I239" s="564">
        <v>20000</v>
      </c>
    </row>
    <row r="240" spans="1:9" ht="15.6" x14ac:dyDescent="0.3">
      <c r="A240" s="33">
        <v>640</v>
      </c>
      <c r="B240" s="154" t="s">
        <v>395</v>
      </c>
      <c r="C240" s="74">
        <v>0</v>
      </c>
      <c r="D240" s="36">
        <v>0</v>
      </c>
      <c r="E240" s="36">
        <v>0</v>
      </c>
      <c r="F240" s="35">
        <v>0</v>
      </c>
      <c r="G240" s="35">
        <v>0</v>
      </c>
      <c r="H240" s="35">
        <v>0</v>
      </c>
      <c r="I240" s="74">
        <v>0</v>
      </c>
    </row>
    <row r="241" spans="1:9" s="432" customFormat="1" ht="16.2" thickBot="1" x14ac:dyDescent="0.35">
      <c r="A241" s="470">
        <v>640</v>
      </c>
      <c r="B241" s="471" t="s">
        <v>564</v>
      </c>
      <c r="C241" s="472">
        <v>2784</v>
      </c>
      <c r="D241" s="473">
        <v>1376</v>
      </c>
      <c r="E241" s="473">
        <v>2000</v>
      </c>
      <c r="F241" s="389">
        <v>937</v>
      </c>
      <c r="G241" s="389">
        <v>10000</v>
      </c>
      <c r="H241" s="389">
        <v>10000</v>
      </c>
      <c r="I241" s="472">
        <v>10000</v>
      </c>
    </row>
    <row r="242" spans="1:9" ht="16.8" thickBot="1" x14ac:dyDescent="0.4">
      <c r="A242" s="113"/>
      <c r="B242" s="258" t="s">
        <v>172</v>
      </c>
      <c r="C242" s="259">
        <f>SUM(C237:C241)</f>
        <v>59500</v>
      </c>
      <c r="D242" s="259">
        <f>SUM(D236:D241)</f>
        <v>105171</v>
      </c>
      <c r="E242" s="259">
        <f>SUM(E236:E241)</f>
        <v>75650</v>
      </c>
      <c r="F242" s="259">
        <f t="shared" ref="F242:H242" si="66">SUM(F236:F241)</f>
        <v>81087</v>
      </c>
      <c r="G242" s="259">
        <f t="shared" si="66"/>
        <v>93600</v>
      </c>
      <c r="H242" s="259">
        <f t="shared" si="66"/>
        <v>93600</v>
      </c>
      <c r="I242" s="259">
        <f>SUM(I236:I241)</f>
        <v>93600</v>
      </c>
    </row>
    <row r="243" spans="1:9" ht="16.8" thickBot="1" x14ac:dyDescent="0.4">
      <c r="A243" s="45" t="s">
        <v>173</v>
      </c>
      <c r="B243" s="796" t="s">
        <v>377</v>
      </c>
      <c r="C243" s="797"/>
      <c r="D243" s="797"/>
      <c r="E243" s="797"/>
      <c r="F243" s="797"/>
      <c r="G243" s="797"/>
      <c r="H243" s="797"/>
      <c r="I243" s="798"/>
    </row>
    <row r="244" spans="1:9" ht="15.6" x14ac:dyDescent="0.3">
      <c r="A244" s="82">
        <v>610</v>
      </c>
      <c r="B244" s="392" t="s">
        <v>88</v>
      </c>
      <c r="C244" s="72">
        <v>0</v>
      </c>
      <c r="D244" s="72">
        <v>0</v>
      </c>
      <c r="E244" s="72">
        <v>500</v>
      </c>
      <c r="F244" s="72">
        <v>0</v>
      </c>
      <c r="G244" s="72">
        <v>500</v>
      </c>
      <c r="H244" s="72">
        <v>500</v>
      </c>
      <c r="I244" s="72">
        <v>500</v>
      </c>
    </row>
    <row r="245" spans="1:9" ht="15.6" x14ac:dyDescent="0.3">
      <c r="A245" s="33">
        <v>620</v>
      </c>
      <c r="B245" s="154" t="s">
        <v>68</v>
      </c>
      <c r="C245" s="74">
        <v>78</v>
      </c>
      <c r="D245" s="74">
        <v>47</v>
      </c>
      <c r="E245" s="74">
        <v>500</v>
      </c>
      <c r="F245" s="74">
        <v>79</v>
      </c>
      <c r="G245" s="74">
        <v>500</v>
      </c>
      <c r="H245" s="74">
        <v>500</v>
      </c>
      <c r="I245" s="74">
        <v>500</v>
      </c>
    </row>
    <row r="246" spans="1:9" ht="16.2" thickBot="1" x14ac:dyDescent="0.3">
      <c r="A246" s="121">
        <v>630</v>
      </c>
      <c r="B246" s="393" t="s">
        <v>131</v>
      </c>
      <c r="C246" s="343">
        <v>5991</v>
      </c>
      <c r="D246" s="406">
        <v>12317</v>
      </c>
      <c r="E246" s="406">
        <v>40000</v>
      </c>
      <c r="F246" s="406">
        <v>6000</v>
      </c>
      <c r="G246" s="406">
        <v>20000</v>
      </c>
      <c r="H246" s="406">
        <v>20000</v>
      </c>
      <c r="I246" s="406">
        <v>20000</v>
      </c>
    </row>
    <row r="247" spans="1:9" ht="16.8" thickBot="1" x14ac:dyDescent="0.4">
      <c r="A247" s="121"/>
      <c r="B247" s="332" t="s">
        <v>174</v>
      </c>
      <c r="C247" s="333">
        <f t="shared" ref="C247:I247" si="67">SUM(C244:C246)</f>
        <v>6069</v>
      </c>
      <c r="D247" s="333">
        <f t="shared" si="67"/>
        <v>12364</v>
      </c>
      <c r="E247" s="333">
        <f t="shared" si="67"/>
        <v>41000</v>
      </c>
      <c r="F247" s="333">
        <f t="shared" si="67"/>
        <v>6079</v>
      </c>
      <c r="G247" s="333">
        <f t="shared" si="67"/>
        <v>21000</v>
      </c>
      <c r="H247" s="333">
        <f t="shared" si="67"/>
        <v>21000</v>
      </c>
      <c r="I247" s="333">
        <f t="shared" si="67"/>
        <v>21000</v>
      </c>
    </row>
    <row r="248" spans="1:9" ht="16.8" thickBot="1" x14ac:dyDescent="0.4">
      <c r="A248" s="45" t="s">
        <v>175</v>
      </c>
      <c r="B248" s="796" t="s">
        <v>378</v>
      </c>
      <c r="C248" s="797"/>
      <c r="D248" s="797"/>
      <c r="E248" s="797"/>
      <c r="F248" s="797"/>
      <c r="G248" s="797"/>
      <c r="H248" s="797"/>
      <c r="I248" s="798"/>
    </row>
    <row r="249" spans="1:9" ht="15.6" x14ac:dyDescent="0.3">
      <c r="A249" s="46">
        <v>610</v>
      </c>
      <c r="B249" s="106" t="s">
        <v>88</v>
      </c>
      <c r="C249" s="31">
        <v>0</v>
      </c>
      <c r="D249" s="31">
        <v>0</v>
      </c>
      <c r="E249" s="499">
        <v>5850</v>
      </c>
      <c r="F249" s="499">
        <v>5850</v>
      </c>
      <c r="G249" s="499">
        <v>6000</v>
      </c>
      <c r="H249" s="31">
        <v>6000</v>
      </c>
      <c r="I249" s="31">
        <v>6000</v>
      </c>
    </row>
    <row r="250" spans="1:9" ht="15.6" x14ac:dyDescent="0.3">
      <c r="A250" s="33">
        <v>620</v>
      </c>
      <c r="B250" s="73" t="s">
        <v>68</v>
      </c>
      <c r="C250" s="36">
        <v>284</v>
      </c>
      <c r="D250" s="36">
        <v>76</v>
      </c>
      <c r="E250" s="402">
        <v>2100</v>
      </c>
      <c r="F250" s="402">
        <v>2050</v>
      </c>
      <c r="G250" s="402">
        <v>2100</v>
      </c>
      <c r="H250" s="36">
        <v>2100</v>
      </c>
      <c r="I250" s="36">
        <v>2100</v>
      </c>
    </row>
    <row r="251" spans="1:9" ht="16.2" thickBot="1" x14ac:dyDescent="0.35">
      <c r="A251" s="52">
        <v>630</v>
      </c>
      <c r="B251" s="89" t="s">
        <v>69</v>
      </c>
      <c r="C251" s="38">
        <v>12136</v>
      </c>
      <c r="D251" s="38">
        <v>12927</v>
      </c>
      <c r="E251" s="38">
        <v>23750</v>
      </c>
      <c r="F251" s="38">
        <v>22650</v>
      </c>
      <c r="G251" s="38">
        <v>22700</v>
      </c>
      <c r="H251" s="38">
        <v>22700</v>
      </c>
      <c r="I251" s="38">
        <v>22700</v>
      </c>
    </row>
    <row r="252" spans="1:9" ht="16.8" thickBot="1" x14ac:dyDescent="0.4">
      <c r="A252" s="100"/>
      <c r="B252" s="125" t="s">
        <v>176</v>
      </c>
      <c r="C252" s="87">
        <f t="shared" ref="C252:I252" si="68">SUM(C249:C251)</f>
        <v>12420</v>
      </c>
      <c r="D252" s="87">
        <f t="shared" si="68"/>
        <v>13003</v>
      </c>
      <c r="E252" s="87">
        <f t="shared" si="68"/>
        <v>31700</v>
      </c>
      <c r="F252" s="87">
        <f t="shared" si="68"/>
        <v>30550</v>
      </c>
      <c r="G252" s="87">
        <f t="shared" si="68"/>
        <v>30800</v>
      </c>
      <c r="H252" s="87">
        <f t="shared" si="68"/>
        <v>30800</v>
      </c>
      <c r="I252" s="87">
        <f t="shared" si="68"/>
        <v>30800</v>
      </c>
    </row>
    <row r="253" spans="1:9" ht="16.2" thickBot="1" x14ac:dyDescent="0.35">
      <c r="A253" s="41"/>
      <c r="B253" s="134" t="s">
        <v>177</v>
      </c>
      <c r="C253" s="357">
        <f>SUM(C242+C247+C252)</f>
        <v>77989</v>
      </c>
      <c r="D253" s="357">
        <f t="shared" ref="D253:I253" si="69">SUM(D242+D247+D252)</f>
        <v>130538</v>
      </c>
      <c r="E253" s="357">
        <f t="shared" si="69"/>
        <v>148350</v>
      </c>
      <c r="F253" s="357">
        <f t="shared" si="69"/>
        <v>117716</v>
      </c>
      <c r="G253" s="357">
        <f t="shared" si="69"/>
        <v>145400</v>
      </c>
      <c r="H253" s="357">
        <f t="shared" si="69"/>
        <v>145400</v>
      </c>
      <c r="I253" s="357">
        <f t="shared" si="69"/>
        <v>145400</v>
      </c>
    </row>
    <row r="254" spans="1:9" ht="16.2" thickBot="1" x14ac:dyDescent="0.35">
      <c r="A254" s="41"/>
      <c r="B254" s="379" t="s">
        <v>178</v>
      </c>
      <c r="C254" s="309">
        <f>'kap.výdavky 2024-2026'!$E$34</f>
        <v>6800</v>
      </c>
      <c r="D254" s="117">
        <f>'kap.výdavky 2024-2026'!$F$28</f>
        <v>10103</v>
      </c>
      <c r="E254" s="117">
        <v>0</v>
      </c>
      <c r="F254" s="117">
        <v>0</v>
      </c>
      <c r="G254" s="117">
        <v>0</v>
      </c>
      <c r="H254" s="117">
        <v>0</v>
      </c>
      <c r="I254" s="117">
        <v>0</v>
      </c>
    </row>
    <row r="255" spans="1:9" ht="16.2" thickBot="1" x14ac:dyDescent="0.35">
      <c r="A255" s="121"/>
      <c r="B255" s="163" t="s">
        <v>179</v>
      </c>
      <c r="C255" s="59">
        <f>SUM(C253:C254)</f>
        <v>84789</v>
      </c>
      <c r="D255" s="59">
        <f>SUM(D253:D254)</f>
        <v>140641</v>
      </c>
      <c r="E255" s="59">
        <f t="shared" ref="E255:I255" si="70">SUM(E253:E254)</f>
        <v>148350</v>
      </c>
      <c r="F255" s="59">
        <f t="shared" si="70"/>
        <v>117716</v>
      </c>
      <c r="G255" s="59">
        <f t="shared" si="70"/>
        <v>145400</v>
      </c>
      <c r="H255" s="59">
        <f t="shared" si="70"/>
        <v>145400</v>
      </c>
      <c r="I255" s="59">
        <f t="shared" si="70"/>
        <v>145400</v>
      </c>
    </row>
    <row r="256" spans="1:9" ht="16.2" thickBot="1" x14ac:dyDescent="0.35">
      <c r="A256" s="223"/>
      <c r="B256" s="67"/>
      <c r="C256" s="68"/>
      <c r="D256" s="68"/>
      <c r="E256" s="68"/>
      <c r="F256" s="68"/>
      <c r="G256" s="68"/>
      <c r="H256" s="68"/>
      <c r="I256" s="68"/>
    </row>
    <row r="257" spans="1:9" ht="16.5" customHeight="1" x14ac:dyDescent="0.25">
      <c r="A257" s="816" t="s">
        <v>180</v>
      </c>
      <c r="B257" s="817"/>
      <c r="C257" s="24" t="s">
        <v>64</v>
      </c>
      <c r="D257" s="24" t="s">
        <v>64</v>
      </c>
      <c r="E257" s="24" t="s">
        <v>65</v>
      </c>
      <c r="F257" s="24" t="s">
        <v>31</v>
      </c>
      <c r="G257" s="24" t="s">
        <v>65</v>
      </c>
      <c r="H257" s="24" t="s">
        <v>65</v>
      </c>
      <c r="I257" s="24" t="s">
        <v>6</v>
      </c>
    </row>
    <row r="258" spans="1:9" ht="16.5" customHeight="1" thickBot="1" x14ac:dyDescent="0.3">
      <c r="A258" s="818"/>
      <c r="B258" s="819"/>
      <c r="C258" s="25" t="s">
        <v>215</v>
      </c>
      <c r="D258" s="25" t="s">
        <v>328</v>
      </c>
      <c r="E258" s="25" t="s">
        <v>413</v>
      </c>
      <c r="F258" s="25" t="s">
        <v>413</v>
      </c>
      <c r="G258" s="25" t="s">
        <v>448</v>
      </c>
      <c r="H258" s="25" t="s">
        <v>493</v>
      </c>
      <c r="I258" s="25" t="s">
        <v>538</v>
      </c>
    </row>
    <row r="259" spans="1:9" ht="16.8" thickBot="1" x14ac:dyDescent="0.4">
      <c r="A259" s="45" t="s">
        <v>181</v>
      </c>
      <c r="B259" s="796" t="s">
        <v>379</v>
      </c>
      <c r="C259" s="797"/>
      <c r="D259" s="797"/>
      <c r="E259" s="797"/>
      <c r="F259" s="797"/>
      <c r="G259" s="797"/>
      <c r="H259" s="797"/>
      <c r="I259" s="798"/>
    </row>
    <row r="260" spans="1:9" ht="15.6" x14ac:dyDescent="0.3">
      <c r="A260" s="569">
        <v>620</v>
      </c>
      <c r="B260" s="164" t="s">
        <v>222</v>
      </c>
      <c r="C260" s="548">
        <v>176</v>
      </c>
      <c r="D260" s="31">
        <v>1029</v>
      </c>
      <c r="E260" s="390">
        <v>1000</v>
      </c>
      <c r="F260" s="390">
        <v>500</v>
      </c>
      <c r="G260" s="390">
        <v>500</v>
      </c>
      <c r="H260" s="390">
        <v>0</v>
      </c>
      <c r="I260" s="390">
        <v>0</v>
      </c>
    </row>
    <row r="261" spans="1:9" ht="15.6" x14ac:dyDescent="0.3">
      <c r="A261" s="90">
        <v>630</v>
      </c>
      <c r="B261" s="106" t="s">
        <v>410</v>
      </c>
      <c r="C261" s="30">
        <v>40379</v>
      </c>
      <c r="D261" s="395">
        <v>44041</v>
      </c>
      <c r="E261" s="390">
        <v>54000</v>
      </c>
      <c r="F261" s="390">
        <v>50000</v>
      </c>
      <c r="G261" s="390">
        <v>61000</v>
      </c>
      <c r="H261" s="390">
        <v>64100</v>
      </c>
      <c r="I261" s="390">
        <v>64100</v>
      </c>
    </row>
    <row r="262" spans="1:9" ht="15.6" x14ac:dyDescent="0.3">
      <c r="A262" s="94">
        <v>630</v>
      </c>
      <c r="B262" s="73" t="s">
        <v>324</v>
      </c>
      <c r="C262" s="37">
        <v>0</v>
      </c>
      <c r="D262" s="36">
        <v>12408</v>
      </c>
      <c r="E262" s="391">
        <v>30375</v>
      </c>
      <c r="F262" s="391">
        <v>21000</v>
      </c>
      <c r="G262" s="391">
        <v>10000</v>
      </c>
      <c r="H262" s="391">
        <v>0</v>
      </c>
      <c r="I262" s="391">
        <v>0</v>
      </c>
    </row>
    <row r="263" spans="1:9" ht="15.6" x14ac:dyDescent="0.3">
      <c r="A263" s="90">
        <v>640</v>
      </c>
      <c r="B263" s="106" t="s">
        <v>182</v>
      </c>
      <c r="C263" s="30">
        <v>2984</v>
      </c>
      <c r="D263" s="29">
        <v>5000</v>
      </c>
      <c r="E263" s="390">
        <v>7765</v>
      </c>
      <c r="F263" s="390">
        <v>7765</v>
      </c>
      <c r="G263" s="390">
        <v>13500</v>
      </c>
      <c r="H263" s="390">
        <v>13500</v>
      </c>
      <c r="I263" s="390">
        <v>13500</v>
      </c>
    </row>
    <row r="264" spans="1:9" ht="16.2" thickBot="1" x14ac:dyDescent="0.35">
      <c r="A264" s="330">
        <v>640</v>
      </c>
      <c r="B264" s="165" t="s">
        <v>183</v>
      </c>
      <c r="C264" s="167">
        <v>0</v>
      </c>
      <c r="D264" s="39">
        <v>1008</v>
      </c>
      <c r="E264" s="387">
        <v>0</v>
      </c>
      <c r="F264" s="387">
        <v>0</v>
      </c>
      <c r="G264" s="387">
        <v>0</v>
      </c>
      <c r="H264" s="387">
        <v>0</v>
      </c>
      <c r="I264" s="387">
        <v>0</v>
      </c>
    </row>
    <row r="265" spans="1:9" ht="16.8" thickBot="1" x14ac:dyDescent="0.4">
      <c r="A265" s="330"/>
      <c r="B265" s="75" t="s">
        <v>184</v>
      </c>
      <c r="C265" s="76">
        <f>SUM(C260:C264)</f>
        <v>43539</v>
      </c>
      <c r="D265" s="76">
        <f t="shared" ref="D265:I265" si="71">SUM(D260:D264)</f>
        <v>63486</v>
      </c>
      <c r="E265" s="76">
        <f>SUM(E260:E264)</f>
        <v>93140</v>
      </c>
      <c r="F265" s="76">
        <f t="shared" ref="F265:G265" si="72">SUM(F260:F264)</f>
        <v>79265</v>
      </c>
      <c r="G265" s="76">
        <f t="shared" si="72"/>
        <v>85000</v>
      </c>
      <c r="H265" s="76">
        <f t="shared" si="71"/>
        <v>77600</v>
      </c>
      <c r="I265" s="76">
        <f t="shared" si="71"/>
        <v>77600</v>
      </c>
    </row>
    <row r="266" spans="1:9" ht="16.8" thickBot="1" x14ac:dyDescent="0.4">
      <c r="A266" s="45" t="s">
        <v>185</v>
      </c>
      <c r="B266" s="796" t="s">
        <v>380</v>
      </c>
      <c r="C266" s="797"/>
      <c r="D266" s="797"/>
      <c r="E266" s="797"/>
      <c r="F266" s="797"/>
      <c r="G266" s="797"/>
      <c r="H266" s="797"/>
      <c r="I266" s="798"/>
    </row>
    <row r="267" spans="1:9" s="500" customFormat="1" x14ac:dyDescent="0.25">
      <c r="A267" s="82">
        <v>610</v>
      </c>
      <c r="B267" s="133" t="s">
        <v>88</v>
      </c>
      <c r="C267" s="61"/>
      <c r="D267" s="61">
        <v>230.43</v>
      </c>
      <c r="E267" s="61">
        <v>81</v>
      </c>
      <c r="F267" s="61">
        <v>83</v>
      </c>
      <c r="G267" s="61">
        <v>86</v>
      </c>
      <c r="H267" s="61">
        <v>86</v>
      </c>
      <c r="I267" s="61">
        <v>86</v>
      </c>
    </row>
    <row r="268" spans="1:9" x14ac:dyDescent="0.25">
      <c r="A268" s="46">
        <v>620</v>
      </c>
      <c r="B268" s="573" t="s">
        <v>68</v>
      </c>
      <c r="C268" s="574">
        <v>7302</v>
      </c>
      <c r="D268" s="574">
        <v>81</v>
      </c>
      <c r="E268" s="574">
        <v>230</v>
      </c>
      <c r="F268" s="574">
        <v>237</v>
      </c>
      <c r="G268" s="574">
        <v>244</v>
      </c>
      <c r="H268" s="574">
        <v>244</v>
      </c>
      <c r="I268" s="574">
        <v>244</v>
      </c>
    </row>
    <row r="269" spans="1:9" s="500" customFormat="1" x14ac:dyDescent="0.25">
      <c r="A269" s="33">
        <v>630</v>
      </c>
      <c r="B269" s="628" t="s">
        <v>69</v>
      </c>
      <c r="C269" s="629">
        <v>80242</v>
      </c>
      <c r="D269" s="629">
        <v>60</v>
      </c>
      <c r="E269" s="629">
        <v>919</v>
      </c>
      <c r="F269" s="629">
        <v>200</v>
      </c>
      <c r="G269" s="629">
        <v>500</v>
      </c>
      <c r="H269" s="629">
        <v>500</v>
      </c>
      <c r="I269" s="629">
        <v>500</v>
      </c>
    </row>
    <row r="270" spans="1:9" ht="16.2" thickBot="1" x14ac:dyDescent="0.35">
      <c r="A270" s="80">
        <v>640</v>
      </c>
      <c r="B270" s="165" t="s">
        <v>70</v>
      </c>
      <c r="C270" s="359"/>
      <c r="D270" s="359">
        <v>7103</v>
      </c>
      <c r="E270" s="359">
        <v>0</v>
      </c>
      <c r="F270" s="359">
        <v>10845</v>
      </c>
      <c r="G270" s="359">
        <v>0</v>
      </c>
      <c r="H270" s="359">
        <v>0</v>
      </c>
      <c r="I270" s="359">
        <v>0</v>
      </c>
    </row>
    <row r="271" spans="1:9" ht="16.8" thickBot="1" x14ac:dyDescent="0.4">
      <c r="A271" s="100"/>
      <c r="B271" s="125" t="s">
        <v>186</v>
      </c>
      <c r="C271" s="43">
        <f>SUM(C268:C270)</f>
        <v>87544</v>
      </c>
      <c r="D271" s="43">
        <f>SUM(D267:D270)</f>
        <v>7474.43</v>
      </c>
      <c r="E271" s="43">
        <f>SUM(E267:E270)</f>
        <v>1230</v>
      </c>
      <c r="F271" s="43">
        <f t="shared" ref="F271:G271" si="73">SUM(F267:F270)</f>
        <v>11365</v>
      </c>
      <c r="G271" s="43">
        <f t="shared" si="73"/>
        <v>830</v>
      </c>
      <c r="H271" s="43">
        <f>SUM(H267:H270)</f>
        <v>830</v>
      </c>
      <c r="I271" s="43">
        <f>SUM(I267:I270)</f>
        <v>830</v>
      </c>
    </row>
    <row r="272" spans="1:9" ht="16.2" thickBot="1" x14ac:dyDescent="0.35">
      <c r="A272" s="41"/>
      <c r="B272" s="134" t="s">
        <v>187</v>
      </c>
      <c r="C272" s="135">
        <f>SUM(C265+C271)</f>
        <v>131083</v>
      </c>
      <c r="D272" s="135">
        <f t="shared" ref="D272:I272" si="74">SUM(D265+D271)</f>
        <v>70960.429999999993</v>
      </c>
      <c r="E272" s="135">
        <f>SUM(E265+E271)</f>
        <v>94370</v>
      </c>
      <c r="F272" s="135">
        <f t="shared" ref="F272:G272" si="75">SUM(F265+F271)</f>
        <v>90630</v>
      </c>
      <c r="G272" s="135">
        <f t="shared" si="75"/>
        <v>85830</v>
      </c>
      <c r="H272" s="135">
        <f>SUM(H265+H271)</f>
        <v>78430</v>
      </c>
      <c r="I272" s="135">
        <f t="shared" si="74"/>
        <v>78430</v>
      </c>
    </row>
    <row r="273" spans="1:9" ht="16.2" thickBot="1" x14ac:dyDescent="0.35">
      <c r="A273" s="41"/>
      <c r="B273" s="380" t="s">
        <v>188</v>
      </c>
      <c r="C273" s="116">
        <f>'kap.výdavky 2024-2026'!$E$35+'kap.výdavky 2024-2026'!$E$75+'kap.výdavky 2024-2026'!$E$125</f>
        <v>276016</v>
      </c>
      <c r="D273" s="116">
        <f>'kap.výdavky 2024-2026'!$F$127+'kap.výdavky 2024-2026'!$F$29+'kap.výdavky 2024-2026'!$F$30+'kap.výdavky 2024-2026'!$F$75+'kap.výdavky 2024-2026'!$F$124+'kap.výdavky 2024-2026'!$F$126</f>
        <v>394118</v>
      </c>
      <c r="E273" s="306">
        <f>'kap.výdavky 2024-2026'!$G$75+'kap.výdavky 2024-2026'!$G$124+'kap.výdavky 2024-2026'!$G$126</f>
        <v>253000</v>
      </c>
      <c r="F273" s="306">
        <f>'kap.výdavky 2024-2026'!I75+'kap.výdavky 2024-2026'!I124+'kap.výdavky 2024-2026'!I126</f>
        <v>81850</v>
      </c>
      <c r="G273" s="306">
        <f>'kap.výdavky 2024-2026'!J75+'kap.výdavky 2024-2026'!J124+'kap.výdavky 2024-2026'!J126+'kap.výdavky 2024-2026'!J31</f>
        <v>86100</v>
      </c>
      <c r="H273" s="306">
        <f>'kap.výdavky 2024-2026'!K75+'kap.výdavky 2024-2026'!K124+'kap.výdavky 2024-2026'!K126</f>
        <v>0</v>
      </c>
      <c r="I273" s="306">
        <f>'kap.výdavky 2024-2026'!L75+'kap.výdavky 2024-2026'!L124+'kap.výdavky 2024-2026'!L126</f>
        <v>0</v>
      </c>
    </row>
    <row r="274" spans="1:9" ht="16.2" thickBot="1" x14ac:dyDescent="0.35">
      <c r="A274" s="121"/>
      <c r="B274" s="163" t="s">
        <v>189</v>
      </c>
      <c r="C274" s="59">
        <f>SUM(C272:C273)</f>
        <v>407099</v>
      </c>
      <c r="D274" s="59">
        <f>SUM(D272:D273)</f>
        <v>465078.43</v>
      </c>
      <c r="E274" s="59">
        <f t="shared" ref="E274:I274" si="76">SUM(E272:E273)</f>
        <v>347370</v>
      </c>
      <c r="F274" s="59">
        <f t="shared" si="76"/>
        <v>172480</v>
      </c>
      <c r="G274" s="59">
        <f t="shared" si="76"/>
        <v>171930</v>
      </c>
      <c r="H274" s="59">
        <f t="shared" si="76"/>
        <v>78430</v>
      </c>
      <c r="I274" s="59">
        <f t="shared" si="76"/>
        <v>78430</v>
      </c>
    </row>
    <row r="275" spans="1:9" ht="16.2" thickBot="1" x14ac:dyDescent="0.35">
      <c r="A275" s="497"/>
      <c r="B275" s="67"/>
      <c r="C275" s="68"/>
    </row>
    <row r="276" spans="1:9" ht="18.75" customHeight="1" x14ac:dyDescent="0.25">
      <c r="A276" s="816" t="s">
        <v>190</v>
      </c>
      <c r="B276" s="817"/>
      <c r="C276" s="24" t="s">
        <v>64</v>
      </c>
      <c r="D276" s="24" t="s">
        <v>64</v>
      </c>
      <c r="E276" s="24" t="s">
        <v>65</v>
      </c>
      <c r="F276" s="24" t="s">
        <v>31</v>
      </c>
      <c r="G276" s="24" t="s">
        <v>65</v>
      </c>
      <c r="H276" s="24" t="s">
        <v>65</v>
      </c>
      <c r="I276" s="24" t="s">
        <v>6</v>
      </c>
    </row>
    <row r="277" spans="1:9" ht="13.8" thickBot="1" x14ac:dyDescent="0.3">
      <c r="A277" s="818"/>
      <c r="B277" s="834"/>
      <c r="C277" s="25" t="s">
        <v>215</v>
      </c>
      <c r="D277" s="25" t="s">
        <v>328</v>
      </c>
      <c r="E277" s="25" t="s">
        <v>413</v>
      </c>
      <c r="F277" s="25" t="s">
        <v>413</v>
      </c>
      <c r="G277" s="25" t="s">
        <v>448</v>
      </c>
      <c r="H277" s="25" t="s">
        <v>493</v>
      </c>
      <c r="I277" s="25" t="s">
        <v>538</v>
      </c>
    </row>
    <row r="278" spans="1:9" ht="16.8" thickBot="1" x14ac:dyDescent="0.4">
      <c r="A278" s="69" t="s">
        <v>381</v>
      </c>
      <c r="B278" s="796" t="s">
        <v>382</v>
      </c>
      <c r="C278" s="797"/>
      <c r="D278" s="797"/>
      <c r="E278" s="797"/>
      <c r="F278" s="797"/>
      <c r="G278" s="797"/>
      <c r="H278" s="797"/>
      <c r="I278" s="798"/>
    </row>
    <row r="279" spans="1:9" ht="15.6" x14ac:dyDescent="0.3">
      <c r="A279" s="82">
        <v>610</v>
      </c>
      <c r="B279" s="105" t="s">
        <v>88</v>
      </c>
      <c r="C279" s="31">
        <v>229254</v>
      </c>
      <c r="D279" s="31">
        <v>243207</v>
      </c>
      <c r="E279" s="31">
        <v>256350</v>
      </c>
      <c r="F279" s="31">
        <v>256350</v>
      </c>
      <c r="G279" s="31">
        <v>270000</v>
      </c>
      <c r="H279" s="31">
        <v>270000</v>
      </c>
      <c r="I279" s="31">
        <v>270000</v>
      </c>
    </row>
    <row r="280" spans="1:9" ht="15.6" x14ac:dyDescent="0.3">
      <c r="A280" s="570">
        <v>620</v>
      </c>
      <c r="B280" s="73" t="s">
        <v>68</v>
      </c>
      <c r="C280" s="36">
        <v>89588</v>
      </c>
      <c r="D280" s="36">
        <v>92962</v>
      </c>
      <c r="E280" s="36">
        <v>100600</v>
      </c>
      <c r="F280" s="36">
        <v>100600</v>
      </c>
      <c r="G280" s="36">
        <v>102000</v>
      </c>
      <c r="H280" s="36">
        <v>102000</v>
      </c>
      <c r="I280" s="36">
        <v>102000</v>
      </c>
    </row>
    <row r="281" spans="1:9" ht="15.6" x14ac:dyDescent="0.3">
      <c r="A281" s="33">
        <v>630</v>
      </c>
      <c r="B281" s="73" t="s">
        <v>69</v>
      </c>
      <c r="C281" s="35">
        <v>158809</v>
      </c>
      <c r="D281" s="391">
        <v>206869</v>
      </c>
      <c r="E281" s="391">
        <v>399400</v>
      </c>
      <c r="F281" s="391">
        <v>360000</v>
      </c>
      <c r="G281" s="391">
        <v>267400</v>
      </c>
      <c r="H281" s="35">
        <v>250000</v>
      </c>
      <c r="I281" s="35">
        <v>250000</v>
      </c>
    </row>
    <row r="282" spans="1:9" ht="15.6" x14ac:dyDescent="0.3">
      <c r="A282" s="33">
        <v>640</v>
      </c>
      <c r="B282" s="73" t="s">
        <v>70</v>
      </c>
      <c r="C282" s="36">
        <v>6056</v>
      </c>
      <c r="D282" s="36">
        <v>405</v>
      </c>
      <c r="E282" s="402">
        <v>3000</v>
      </c>
      <c r="F282" s="402">
        <v>34670</v>
      </c>
      <c r="G282" s="402">
        <v>37000</v>
      </c>
      <c r="H282" s="36">
        <v>37000</v>
      </c>
      <c r="I282" s="36">
        <v>37000</v>
      </c>
    </row>
    <row r="283" spans="1:9" ht="31.8" thickBot="1" x14ac:dyDescent="0.35">
      <c r="A283" s="52" t="s">
        <v>512</v>
      </c>
      <c r="B283" s="409" t="s">
        <v>429</v>
      </c>
      <c r="C283" s="39">
        <f>1400+489+976+3218</f>
        <v>6083</v>
      </c>
      <c r="D283" s="39">
        <v>9735</v>
      </c>
      <c r="E283" s="542">
        <v>2000</v>
      </c>
      <c r="F283" s="542">
        <v>4966</v>
      </c>
      <c r="G283" s="542">
        <v>4000</v>
      </c>
      <c r="H283" s="542">
        <v>0</v>
      </c>
      <c r="I283" s="39">
        <v>2000</v>
      </c>
    </row>
    <row r="284" spans="1:9" ht="16.2" thickBot="1" x14ac:dyDescent="0.35">
      <c r="A284" s="100"/>
      <c r="B284" s="381" t="s">
        <v>191</v>
      </c>
      <c r="C284" s="360">
        <f>SUM(C279:C283)</f>
        <v>489790</v>
      </c>
      <c r="D284" s="360">
        <f t="shared" ref="D284:H284" si="77">SUM(D279:D283)</f>
        <v>553178</v>
      </c>
      <c r="E284" s="360">
        <f>SUM(E279:E283)</f>
        <v>761350</v>
      </c>
      <c r="F284" s="360">
        <f t="shared" ref="F284" si="78">SUM(F279:F283)</f>
        <v>756586</v>
      </c>
      <c r="G284" s="360">
        <f>SUM(G279:G283)</f>
        <v>680400</v>
      </c>
      <c r="H284" s="360">
        <f t="shared" si="77"/>
        <v>659000</v>
      </c>
      <c r="I284" s="360">
        <f>SUM(I279:I283)</f>
        <v>661000</v>
      </c>
    </row>
    <row r="285" spans="1:9" ht="16.2" thickBot="1" x14ac:dyDescent="0.35">
      <c r="A285" s="41"/>
      <c r="B285" s="382" t="s">
        <v>224</v>
      </c>
      <c r="C285" s="159">
        <v>24</v>
      </c>
      <c r="D285" s="159">
        <v>0</v>
      </c>
      <c r="E285" s="159">
        <v>0</v>
      </c>
      <c r="F285" s="159">
        <v>0</v>
      </c>
      <c r="G285" s="159">
        <v>0</v>
      </c>
      <c r="H285" s="159">
        <v>0</v>
      </c>
      <c r="I285" s="159">
        <v>0</v>
      </c>
    </row>
    <row r="286" spans="1:9" ht="16.2" thickBot="1" x14ac:dyDescent="0.35">
      <c r="A286" s="41"/>
      <c r="B286" s="383" t="s">
        <v>192</v>
      </c>
      <c r="C286" s="63">
        <f>'kap.výdavky 2024-2026'!$E$6</f>
        <v>496000</v>
      </c>
      <c r="D286" s="63">
        <f>'kap.výdavky 2024-2026'!$F$32</f>
        <v>11916</v>
      </c>
      <c r="E286" s="63">
        <v>0</v>
      </c>
      <c r="F286" s="63">
        <f>'kap.výdavky 2024-2026'!I76+'kap.výdavky 2024-2026'!I77+'kap.výdavky 2024-2026'!I129+'kap.výdavky 2024-2026'!I130+'kap.výdavky 2024-2026'!I131</f>
        <v>331048</v>
      </c>
      <c r="G286" s="63">
        <f>'kap.výdavky 2024-2026'!J76+'kap.výdavky 2024-2026'!J77+'kap.výdavky 2024-2026'!J129+'kap.výdavky 2024-2026'!J130+'kap.výdavky 2024-2026'!J131</f>
        <v>28280</v>
      </c>
      <c r="H286" s="63">
        <f>'kap.výdavky 2024-2026'!K76+'kap.výdavky 2024-2026'!K77+'kap.výdavky 2024-2026'!K129+'kap.výdavky 2024-2026'!K130+'kap.výdavky 2024-2026'!K131</f>
        <v>0</v>
      </c>
      <c r="I286" s="63">
        <f>'kap.výdavky 2024-2026'!L76+'kap.výdavky 2024-2026'!L77+'kap.výdavky 2024-2026'!L129+'kap.výdavky 2024-2026'!L130+'kap.výdavky 2024-2026'!L131</f>
        <v>0</v>
      </c>
    </row>
    <row r="287" spans="1:9" ht="16.2" thickBot="1" x14ac:dyDescent="0.35">
      <c r="A287" s="121"/>
      <c r="B287" s="136" t="s">
        <v>193</v>
      </c>
      <c r="C287" s="66">
        <f>SUM(C284:C286)</f>
        <v>985814</v>
      </c>
      <c r="D287" s="66">
        <f>SUM(D284:D286)</f>
        <v>565094</v>
      </c>
      <c r="E287" s="66">
        <f t="shared" ref="E287:I287" si="79">SUM(E284:E286)</f>
        <v>761350</v>
      </c>
      <c r="F287" s="66">
        <f t="shared" si="79"/>
        <v>1087634</v>
      </c>
      <c r="G287" s="66">
        <f t="shared" si="79"/>
        <v>708680</v>
      </c>
      <c r="H287" s="66">
        <f t="shared" si="79"/>
        <v>659000</v>
      </c>
      <c r="I287" s="66">
        <f t="shared" si="79"/>
        <v>661000</v>
      </c>
    </row>
    <row r="288" spans="1:9" ht="16.2" thickBot="1" x14ac:dyDescent="0.35">
      <c r="A288" s="223"/>
      <c r="B288" s="67"/>
      <c r="C288" s="68"/>
      <c r="D288" s="68"/>
      <c r="E288" s="68"/>
      <c r="F288" s="68"/>
      <c r="G288" s="68"/>
      <c r="H288" s="68"/>
      <c r="I288" s="68"/>
    </row>
    <row r="289" spans="1:9" ht="15.75" customHeight="1" x14ac:dyDescent="0.25">
      <c r="A289" s="816" t="s">
        <v>194</v>
      </c>
      <c r="B289" s="817"/>
      <c r="C289" s="24" t="s">
        <v>64</v>
      </c>
      <c r="D289" s="24" t="s">
        <v>64</v>
      </c>
      <c r="E289" s="24" t="s">
        <v>65</v>
      </c>
      <c r="F289" s="24" t="s">
        <v>31</v>
      </c>
      <c r="G289" s="24" t="s">
        <v>65</v>
      </c>
      <c r="H289" s="24" t="s">
        <v>65</v>
      </c>
      <c r="I289" s="24" t="s">
        <v>6</v>
      </c>
    </row>
    <row r="290" spans="1:9" ht="13.8" thickBot="1" x14ac:dyDescent="0.3">
      <c r="A290" s="852"/>
      <c r="B290" s="834"/>
      <c r="C290" s="25" t="s">
        <v>215</v>
      </c>
      <c r="D290" s="25" t="s">
        <v>328</v>
      </c>
      <c r="E290" s="25" t="s">
        <v>413</v>
      </c>
      <c r="F290" s="25" t="s">
        <v>413</v>
      </c>
      <c r="G290" s="25" t="s">
        <v>448</v>
      </c>
      <c r="H290" s="25" t="s">
        <v>493</v>
      </c>
      <c r="I290" s="25" t="s">
        <v>538</v>
      </c>
    </row>
    <row r="291" spans="1:9" ht="16.8" thickBot="1" x14ac:dyDescent="0.4">
      <c r="A291" s="69" t="s">
        <v>384</v>
      </c>
      <c r="B291" s="796" t="s">
        <v>383</v>
      </c>
      <c r="C291" s="797"/>
      <c r="D291" s="797"/>
      <c r="E291" s="797"/>
      <c r="F291" s="797"/>
      <c r="G291" s="797"/>
      <c r="H291" s="797"/>
      <c r="I291" s="798"/>
    </row>
    <row r="292" spans="1:9" ht="16.2" thickBot="1" x14ac:dyDescent="0.35">
      <c r="A292" s="82">
        <v>650</v>
      </c>
      <c r="B292" s="101" t="s">
        <v>195</v>
      </c>
      <c r="C292" s="93">
        <v>29055</v>
      </c>
      <c r="D292" s="93">
        <v>27138</v>
      </c>
      <c r="E292" s="93">
        <v>25132</v>
      </c>
      <c r="F292" s="93">
        <v>25132</v>
      </c>
      <c r="G292" s="93">
        <v>23162</v>
      </c>
      <c r="H292" s="93">
        <v>20797</v>
      </c>
      <c r="I292" s="93">
        <v>18575</v>
      </c>
    </row>
    <row r="293" spans="1:9" ht="16.2" thickBot="1" x14ac:dyDescent="0.35">
      <c r="A293" s="33"/>
      <c r="B293" s="137" t="s">
        <v>196</v>
      </c>
      <c r="C293" s="53">
        <f t="shared" ref="C293:I293" si="80">SUM(C292)</f>
        <v>29055</v>
      </c>
      <c r="D293" s="53">
        <f t="shared" si="80"/>
        <v>27138</v>
      </c>
      <c r="E293" s="53">
        <f t="shared" si="80"/>
        <v>25132</v>
      </c>
      <c r="F293" s="53">
        <f t="shared" si="80"/>
        <v>25132</v>
      </c>
      <c r="G293" s="53">
        <f t="shared" si="80"/>
        <v>23162</v>
      </c>
      <c r="H293" s="53">
        <f t="shared" si="80"/>
        <v>20797</v>
      </c>
      <c r="I293" s="53">
        <f t="shared" si="80"/>
        <v>18575</v>
      </c>
    </row>
    <row r="294" spans="1:9" ht="15.6" x14ac:dyDescent="0.3">
      <c r="A294" s="295">
        <v>821</v>
      </c>
      <c r="B294" s="105" t="s">
        <v>513</v>
      </c>
      <c r="C294" s="138">
        <f>44095</f>
        <v>44095</v>
      </c>
      <c r="D294" s="138">
        <v>46012</v>
      </c>
      <c r="E294" s="138">
        <v>48019</v>
      </c>
      <c r="F294" s="138">
        <v>48019</v>
      </c>
      <c r="G294" s="138">
        <v>49990</v>
      </c>
      <c r="H294" s="138">
        <v>52355</v>
      </c>
      <c r="I294" s="138">
        <v>54578</v>
      </c>
    </row>
    <row r="295" spans="1:9" ht="16.2" thickBot="1" x14ac:dyDescent="0.35">
      <c r="A295" s="139"/>
      <c r="B295" s="151" t="s">
        <v>197</v>
      </c>
      <c r="C295" s="498">
        <f>SUM(C294)</f>
        <v>44095</v>
      </c>
      <c r="D295" s="498">
        <f>SUM(D294)</f>
        <v>46012</v>
      </c>
      <c r="E295" s="498">
        <f>SUM(E294)</f>
        <v>48019</v>
      </c>
      <c r="F295" s="498">
        <f t="shared" ref="F295:G295" si="81">SUM(F294)</f>
        <v>48019</v>
      </c>
      <c r="G295" s="498">
        <f t="shared" si="81"/>
        <v>49990</v>
      </c>
      <c r="H295" s="498">
        <f>SUM(H294:H294)</f>
        <v>52355</v>
      </c>
      <c r="I295" s="498">
        <f>SUM(I294:I294)</f>
        <v>54578</v>
      </c>
    </row>
    <row r="296" spans="1:9" ht="16.2" thickBot="1" x14ac:dyDescent="0.35">
      <c r="A296" s="113"/>
      <c r="B296" s="384" t="s">
        <v>198</v>
      </c>
      <c r="C296" s="66">
        <f t="shared" ref="C296:I296" si="82">SUM(C293+C295)</f>
        <v>73150</v>
      </c>
      <c r="D296" s="66">
        <f t="shared" si="82"/>
        <v>73150</v>
      </c>
      <c r="E296" s="66">
        <f t="shared" si="82"/>
        <v>73151</v>
      </c>
      <c r="F296" s="66">
        <f t="shared" si="82"/>
        <v>73151</v>
      </c>
      <c r="G296" s="66">
        <f t="shared" si="82"/>
        <v>73152</v>
      </c>
      <c r="H296" s="66">
        <f t="shared" si="82"/>
        <v>73152</v>
      </c>
      <c r="I296" s="66">
        <f t="shared" si="82"/>
        <v>73153</v>
      </c>
    </row>
    <row r="297" spans="1:9" ht="16.2" thickBot="1" x14ac:dyDescent="0.35">
      <c r="A297" s="223"/>
      <c r="B297" s="67"/>
      <c r="C297" s="68"/>
      <c r="D297" s="68"/>
      <c r="E297" s="68"/>
      <c r="F297" s="68"/>
      <c r="G297" s="68"/>
      <c r="H297" s="68"/>
      <c r="I297" s="68"/>
    </row>
    <row r="298" spans="1:9" ht="15.75" customHeight="1" x14ac:dyDescent="0.25">
      <c r="A298" s="816" t="s">
        <v>199</v>
      </c>
      <c r="B298" s="817"/>
      <c r="C298" s="24" t="s">
        <v>64</v>
      </c>
      <c r="D298" s="24" t="s">
        <v>64</v>
      </c>
      <c r="E298" s="24" t="s">
        <v>65</v>
      </c>
      <c r="F298" s="24" t="s">
        <v>31</v>
      </c>
      <c r="G298" s="24" t="s">
        <v>65</v>
      </c>
      <c r="H298" s="24" t="s">
        <v>65</v>
      </c>
      <c r="I298" s="24" t="s">
        <v>6</v>
      </c>
    </row>
    <row r="299" spans="1:9" ht="13.8" thickBot="1" x14ac:dyDescent="0.3">
      <c r="A299" s="818"/>
      <c r="B299" s="819"/>
      <c r="C299" s="25" t="s">
        <v>215</v>
      </c>
      <c r="D299" s="25" t="s">
        <v>328</v>
      </c>
      <c r="E299" s="25" t="s">
        <v>413</v>
      </c>
      <c r="F299" s="25" t="s">
        <v>413</v>
      </c>
      <c r="G299" s="25" t="s">
        <v>448</v>
      </c>
      <c r="H299" s="25" t="s">
        <v>493</v>
      </c>
      <c r="I299" s="25" t="s">
        <v>538</v>
      </c>
    </row>
    <row r="300" spans="1:9" ht="16.8" thickBot="1" x14ac:dyDescent="0.4">
      <c r="A300" s="45" t="s">
        <v>225</v>
      </c>
      <c r="B300" s="796" t="s">
        <v>385</v>
      </c>
      <c r="C300" s="797"/>
      <c r="D300" s="797"/>
      <c r="E300" s="797"/>
      <c r="F300" s="797"/>
      <c r="G300" s="797"/>
      <c r="H300" s="797"/>
      <c r="I300" s="798"/>
    </row>
    <row r="301" spans="1:9" ht="15.6" x14ac:dyDescent="0.3">
      <c r="A301" s="130">
        <v>610</v>
      </c>
      <c r="B301" s="105" t="s">
        <v>88</v>
      </c>
      <c r="C301" s="31">
        <v>3707</v>
      </c>
      <c r="D301" s="32">
        <v>5302</v>
      </c>
      <c r="E301" s="32">
        <v>7000</v>
      </c>
      <c r="F301" s="32">
        <v>7000</v>
      </c>
      <c r="G301" s="32">
        <v>7500</v>
      </c>
      <c r="H301" s="32">
        <v>7500</v>
      </c>
      <c r="I301" s="32">
        <v>7500</v>
      </c>
    </row>
    <row r="302" spans="1:9" ht="15.6" x14ac:dyDescent="0.3">
      <c r="A302" s="571">
        <v>620</v>
      </c>
      <c r="B302" s="73" t="s">
        <v>68</v>
      </c>
      <c r="C302" s="36">
        <v>1491</v>
      </c>
      <c r="D302" s="35">
        <v>2361</v>
      </c>
      <c r="E302" s="35">
        <v>2950</v>
      </c>
      <c r="F302" s="35">
        <v>2950</v>
      </c>
      <c r="G302" s="35">
        <v>3150</v>
      </c>
      <c r="H302" s="35">
        <v>3150</v>
      </c>
      <c r="I302" s="35">
        <v>3150</v>
      </c>
    </row>
    <row r="303" spans="1:9" ht="16.2" thickBot="1" x14ac:dyDescent="0.35">
      <c r="A303" s="132">
        <v>630</v>
      </c>
      <c r="B303" s="165" t="s">
        <v>69</v>
      </c>
      <c r="C303" s="39">
        <v>162262</v>
      </c>
      <c r="D303" s="387">
        <v>160220</v>
      </c>
      <c r="E303" s="387">
        <v>194200</v>
      </c>
      <c r="F303" s="387">
        <v>182150</v>
      </c>
      <c r="G303" s="387">
        <v>155000</v>
      </c>
      <c r="H303" s="40">
        <v>155000</v>
      </c>
      <c r="I303" s="40">
        <v>155000</v>
      </c>
    </row>
    <row r="304" spans="1:9" ht="16.2" thickBot="1" x14ac:dyDescent="0.35">
      <c r="A304" s="559" t="s">
        <v>315</v>
      </c>
      <c r="B304" s="560" t="s">
        <v>314</v>
      </c>
      <c r="C304" s="363">
        <f t="shared" ref="C304:I304" si="83">SUM(C301:C303)</f>
        <v>167460</v>
      </c>
      <c r="D304" s="363">
        <f t="shared" si="83"/>
        <v>167883</v>
      </c>
      <c r="E304" s="363">
        <f t="shared" si="83"/>
        <v>204150</v>
      </c>
      <c r="F304" s="363">
        <f t="shared" si="83"/>
        <v>192100</v>
      </c>
      <c r="G304" s="363">
        <f t="shared" si="83"/>
        <v>165650</v>
      </c>
      <c r="H304" s="363">
        <f t="shared" si="83"/>
        <v>165650</v>
      </c>
      <c r="I304" s="363">
        <f t="shared" si="83"/>
        <v>165650</v>
      </c>
    </row>
    <row r="305" spans="1:9" ht="13.8" thickBot="1" x14ac:dyDescent="0.3">
      <c r="A305" s="858"/>
      <c r="B305" s="859"/>
      <c r="C305" s="859"/>
      <c r="D305" s="859"/>
      <c r="E305" s="859"/>
      <c r="F305" s="859"/>
      <c r="G305" s="859"/>
      <c r="H305" s="859"/>
      <c r="I305" s="446"/>
    </row>
    <row r="306" spans="1:9" ht="16.8" thickBot="1" x14ac:dyDescent="0.4">
      <c r="A306" s="160" t="s">
        <v>226</v>
      </c>
      <c r="B306" s="796" t="s">
        <v>386</v>
      </c>
      <c r="C306" s="797"/>
      <c r="D306" s="797"/>
      <c r="E306" s="797"/>
      <c r="F306" s="797"/>
      <c r="G306" s="797"/>
      <c r="H306" s="797"/>
      <c r="I306" s="798"/>
    </row>
    <row r="307" spans="1:9" ht="15.6" x14ac:dyDescent="0.3">
      <c r="A307" s="130">
        <v>610</v>
      </c>
      <c r="B307" s="105" t="s">
        <v>88</v>
      </c>
      <c r="C307" s="31">
        <v>76473</v>
      </c>
      <c r="D307" s="499">
        <v>87631</v>
      </c>
      <c r="E307" s="499">
        <v>85000</v>
      </c>
      <c r="F307" s="499">
        <v>99600</v>
      </c>
      <c r="G307" s="499">
        <v>104500</v>
      </c>
      <c r="H307" s="499">
        <v>104500</v>
      </c>
      <c r="I307" s="499">
        <v>104500</v>
      </c>
    </row>
    <row r="308" spans="1:9" ht="15.6" x14ac:dyDescent="0.3">
      <c r="A308" s="94">
        <v>620</v>
      </c>
      <c r="B308" s="73" t="s">
        <v>68</v>
      </c>
      <c r="C308" s="36">
        <v>27083</v>
      </c>
      <c r="D308" s="402">
        <v>29471</v>
      </c>
      <c r="E308" s="402">
        <v>31000</v>
      </c>
      <c r="F308" s="402">
        <v>33000</v>
      </c>
      <c r="G308" s="402">
        <v>35000</v>
      </c>
      <c r="H308" s="402">
        <v>35000</v>
      </c>
      <c r="I308" s="402">
        <v>35000</v>
      </c>
    </row>
    <row r="309" spans="1:9" ht="15.6" x14ac:dyDescent="0.3">
      <c r="A309" s="94">
        <v>630</v>
      </c>
      <c r="B309" s="73" t="s">
        <v>69</v>
      </c>
      <c r="C309" s="36">
        <v>77608</v>
      </c>
      <c r="D309" s="402">
        <v>179676</v>
      </c>
      <c r="E309" s="402">
        <v>141700</v>
      </c>
      <c r="F309" s="402">
        <v>240000</v>
      </c>
      <c r="G309" s="402">
        <v>133000</v>
      </c>
      <c r="H309" s="402">
        <v>133000</v>
      </c>
      <c r="I309" s="402">
        <v>133000</v>
      </c>
    </row>
    <row r="310" spans="1:9" s="257" customFormat="1" ht="16.2" thickBot="1" x14ac:dyDescent="0.35">
      <c r="A310" s="132">
        <v>640</v>
      </c>
      <c r="B310" s="165" t="s">
        <v>419</v>
      </c>
      <c r="C310" s="39">
        <v>690</v>
      </c>
      <c r="D310" s="542">
        <v>1287</v>
      </c>
      <c r="E310" s="542">
        <v>300</v>
      </c>
      <c r="F310" s="542">
        <v>6740</v>
      </c>
      <c r="G310" s="542">
        <v>6580</v>
      </c>
      <c r="H310" s="542">
        <v>6580</v>
      </c>
      <c r="I310" s="542">
        <v>6580</v>
      </c>
    </row>
    <row r="311" spans="1:9" ht="16.2" thickBot="1" x14ac:dyDescent="0.35">
      <c r="A311" s="364" t="s">
        <v>310</v>
      </c>
      <c r="B311" s="361" t="s">
        <v>312</v>
      </c>
      <c r="C311" s="362">
        <f t="shared" ref="C311:I311" si="84">SUM(C307:C310)</f>
        <v>181854</v>
      </c>
      <c r="D311" s="362">
        <f t="shared" si="84"/>
        <v>298065</v>
      </c>
      <c r="E311" s="362">
        <f t="shared" si="84"/>
        <v>258000</v>
      </c>
      <c r="F311" s="281">
        <f t="shared" si="84"/>
        <v>379340</v>
      </c>
      <c r="G311" s="281">
        <f t="shared" si="84"/>
        <v>279080</v>
      </c>
      <c r="H311" s="281">
        <f t="shared" si="84"/>
        <v>279080</v>
      </c>
      <c r="I311" s="362">
        <f t="shared" si="84"/>
        <v>279080</v>
      </c>
    </row>
    <row r="312" spans="1:9" s="257" customFormat="1" ht="13.8" thickBot="1" x14ac:dyDescent="0.3">
      <c r="A312" s="855"/>
      <c r="B312" s="856"/>
      <c r="C312" s="856"/>
      <c r="D312" s="856"/>
      <c r="E312" s="856"/>
      <c r="F312" s="857"/>
      <c r="G312" s="857"/>
      <c r="H312" s="857"/>
      <c r="I312" s="447"/>
    </row>
    <row r="313" spans="1:9" ht="16.2" thickBot="1" x14ac:dyDescent="0.35">
      <c r="A313" s="100"/>
      <c r="B313" s="134" t="s">
        <v>200</v>
      </c>
      <c r="C313" s="62">
        <f t="shared" ref="C313:I313" si="85">SUM(C304+C311)</f>
        <v>349314</v>
      </c>
      <c r="D313" s="62">
        <f t="shared" si="85"/>
        <v>465948</v>
      </c>
      <c r="E313" s="62">
        <f t="shared" si="85"/>
        <v>462150</v>
      </c>
      <c r="F313" s="62">
        <f t="shared" si="85"/>
        <v>571440</v>
      </c>
      <c r="G313" s="62">
        <f t="shared" si="85"/>
        <v>444730</v>
      </c>
      <c r="H313" s="62">
        <f t="shared" si="85"/>
        <v>444730</v>
      </c>
      <c r="I313" s="62">
        <f t="shared" si="85"/>
        <v>444730</v>
      </c>
    </row>
    <row r="314" spans="1:9" ht="16.2" thickBot="1" x14ac:dyDescent="0.35">
      <c r="A314" s="41"/>
      <c r="B314" s="385" t="s">
        <v>201</v>
      </c>
      <c r="C314" s="98">
        <f>'kap.výdavky 2024-2026'!$E$78+'kap.výdavky 2024-2026'!$E$79+'kap.výdavky 2024-2026'!$E$135</f>
        <v>210405</v>
      </c>
      <c r="D314" s="99">
        <f>'kap.výdavky 2024-2026'!$F$79+'kap.výdavky 2024-2026'!$F$133+'kap.výdavky 2024-2026'!$F$134+'kap.výdavky 2024-2026'!$F$135</f>
        <v>84568</v>
      </c>
      <c r="E314" s="99">
        <f>'kap.výdavky 2024-2026'!$G$134+'kap.výdavky 2024-2026'!$G$136</f>
        <v>80000</v>
      </c>
      <c r="F314" s="99">
        <f>'kap.výdavky 2024-2026'!I134</f>
        <v>20000</v>
      </c>
      <c r="G314" s="99">
        <f>'kap.výdavky 2024-2026'!J134</f>
        <v>3600</v>
      </c>
      <c r="H314" s="99">
        <f>'kap.výdavky 2024-2026'!K134</f>
        <v>30000</v>
      </c>
      <c r="I314" s="99">
        <f>'kap.výdavky 2024-2026'!L134</f>
        <v>0</v>
      </c>
    </row>
    <row r="315" spans="1:9" ht="16.2" thickBot="1" x14ac:dyDescent="0.35">
      <c r="A315" s="121"/>
      <c r="B315" s="163" t="s">
        <v>202</v>
      </c>
      <c r="C315" s="58">
        <f t="shared" ref="C315:I315" si="86">SUM(C313:C314)</f>
        <v>559719</v>
      </c>
      <c r="D315" s="58">
        <f>SUM(D313:D314)</f>
        <v>550516</v>
      </c>
      <c r="E315" s="58">
        <f t="shared" si="86"/>
        <v>542150</v>
      </c>
      <c r="F315" s="58">
        <f t="shared" si="86"/>
        <v>591440</v>
      </c>
      <c r="G315" s="58">
        <f t="shared" si="86"/>
        <v>448330</v>
      </c>
      <c r="H315" s="58">
        <f t="shared" si="86"/>
        <v>474730</v>
      </c>
      <c r="I315" s="58">
        <f t="shared" si="86"/>
        <v>444730</v>
      </c>
    </row>
    <row r="316" spans="1:9" ht="13.8" thickBot="1" x14ac:dyDescent="0.3">
      <c r="C316" s="60"/>
    </row>
    <row r="317" spans="1:9" ht="13.8" thickBot="1" x14ac:dyDescent="0.3">
      <c r="B317" s="860" t="s">
        <v>203</v>
      </c>
      <c r="C317" s="861"/>
      <c r="D317" s="861"/>
      <c r="E317" s="861"/>
      <c r="F317" s="861"/>
      <c r="G317" s="861"/>
      <c r="H317" s="861"/>
      <c r="I317" s="862"/>
    </row>
    <row r="318" spans="1:9" x14ac:dyDescent="0.25">
      <c r="B318" s="140"/>
      <c r="C318" s="24" t="s">
        <v>64</v>
      </c>
      <c r="D318" s="24" t="s">
        <v>64</v>
      </c>
      <c r="E318" s="24" t="s">
        <v>65</v>
      </c>
      <c r="F318" s="24" t="s">
        <v>31</v>
      </c>
      <c r="G318" s="24" t="s">
        <v>65</v>
      </c>
      <c r="H318" s="24" t="s">
        <v>65</v>
      </c>
      <c r="I318" s="24" t="s">
        <v>6</v>
      </c>
    </row>
    <row r="319" spans="1:9" ht="13.8" thickBot="1" x14ac:dyDescent="0.3">
      <c r="B319" s="141"/>
      <c r="C319" s="25" t="s">
        <v>215</v>
      </c>
      <c r="D319" s="25" t="s">
        <v>328</v>
      </c>
      <c r="E319" s="25" t="s">
        <v>413</v>
      </c>
      <c r="F319" s="25">
        <v>2023</v>
      </c>
      <c r="G319" s="25" t="s">
        <v>448</v>
      </c>
      <c r="H319" s="25" t="s">
        <v>493</v>
      </c>
      <c r="I319" s="25" t="s">
        <v>538</v>
      </c>
    </row>
    <row r="320" spans="1:9" ht="15.6" x14ac:dyDescent="0.3">
      <c r="B320" s="142" t="s">
        <v>311</v>
      </c>
      <c r="C320" s="143">
        <f>SUM(C13+C23+C52++C73+C97+C156+C187+C228+C253+C272+C284+C293+C304+C82)</f>
        <v>2549570</v>
      </c>
      <c r="D320" s="143">
        <f t="shared" ref="D320:I320" si="87">SUM(D13+D23+D52+D73+D82+D97+D156+D187+D228+D253+D272+D284+D293+D304)</f>
        <v>2968988.43</v>
      </c>
      <c r="E320" s="143">
        <f t="shared" si="87"/>
        <v>3532195</v>
      </c>
      <c r="F320" s="143">
        <f t="shared" si="87"/>
        <v>3475548</v>
      </c>
      <c r="G320" s="143">
        <f t="shared" si="87"/>
        <v>3488212</v>
      </c>
      <c r="H320" s="143">
        <f t="shared" si="87"/>
        <v>3357832</v>
      </c>
      <c r="I320" s="143">
        <f t="shared" si="87"/>
        <v>3362475</v>
      </c>
    </row>
    <row r="321" spans="1:9" ht="15.6" x14ac:dyDescent="0.3">
      <c r="B321" s="252" t="s">
        <v>312</v>
      </c>
      <c r="C321" s="251">
        <f>C311</f>
        <v>181854</v>
      </c>
      <c r="D321" s="251">
        <f t="shared" ref="D321" si="88">D311</f>
        <v>298065</v>
      </c>
      <c r="E321" s="251">
        <f>E311</f>
        <v>258000</v>
      </c>
      <c r="F321" s="251">
        <f t="shared" ref="F321:G321" si="89">F311</f>
        <v>379340</v>
      </c>
      <c r="G321" s="251">
        <f t="shared" si="89"/>
        <v>279080</v>
      </c>
      <c r="H321" s="251">
        <f>H311</f>
        <v>279080</v>
      </c>
      <c r="I321" s="251">
        <f>I311</f>
        <v>279080</v>
      </c>
    </row>
    <row r="322" spans="1:9" ht="16.2" thickBot="1" x14ac:dyDescent="0.35">
      <c r="B322" s="291" t="s">
        <v>313</v>
      </c>
      <c r="C322" s="292">
        <f>SUM(C320:C321)</f>
        <v>2731424</v>
      </c>
      <c r="D322" s="292">
        <f>SUM(D320:D321)</f>
        <v>3267053.43</v>
      </c>
      <c r="E322" s="292">
        <f>SUM(E320:E321)</f>
        <v>3790195</v>
      </c>
      <c r="F322" s="292">
        <f t="shared" ref="F322:G322" si="90">SUM(F320:F321)</f>
        <v>3854888</v>
      </c>
      <c r="G322" s="292">
        <f t="shared" si="90"/>
        <v>3767292</v>
      </c>
      <c r="H322" s="292">
        <f t="shared" ref="H322:I322" si="91">SUM(H320:H321)</f>
        <v>3636912</v>
      </c>
      <c r="I322" s="292">
        <f t="shared" si="91"/>
        <v>3641555</v>
      </c>
    </row>
    <row r="323" spans="1:9" ht="16.2" thickBot="1" x14ac:dyDescent="0.35">
      <c r="B323" s="293" t="s">
        <v>204</v>
      </c>
      <c r="C323" s="294">
        <f>$C$14+$C$24+$C$53+$C$74+$C$83+$C$98+$C$157+$C$188+$C$230+$C$254+$C$273+$C$286+$C$314</f>
        <v>1692923</v>
      </c>
      <c r="D323" s="294">
        <f>$D$14+$D$24+$D$53+$D$74+$D$83+$D$98+$D$157+$D$188+$D$230+$D$254+$D$273+$D$286+$D$314</f>
        <v>1249591</v>
      </c>
      <c r="E323" s="294">
        <f>SUM(E14+E24+E53+E74+E83+E98+E157+E188+E230+E254+E273+E286+E314)</f>
        <v>2818500</v>
      </c>
      <c r="F323" s="294">
        <f>SUM(F14+F24+F53+F74+F83+F98+F157+F188+F230+F254+F273+F286+F314)</f>
        <v>1246349</v>
      </c>
      <c r="G323" s="294">
        <f>SUM(G14+G24+G53+G74+G83+G98+G157+G188+G230+G254+G273+G286+G314)</f>
        <v>1262480</v>
      </c>
      <c r="H323" s="294">
        <f>SUM(H14+H24+H53+H74+H83+H98+H157+H188+H230+H254+H273+H286+H314)</f>
        <v>630000</v>
      </c>
      <c r="I323" s="294">
        <f>SUM(I14+I24+I53+I74+I83+I98+I157+I188+I230+I254+I273+I286+I314)</f>
        <v>690000</v>
      </c>
    </row>
    <row r="324" spans="1:9" ht="15.6" x14ac:dyDescent="0.3">
      <c r="B324" s="195" t="s">
        <v>317</v>
      </c>
      <c r="C324" s="196">
        <f t="shared" ref="C324:D324" si="92">C295</f>
        <v>44095</v>
      </c>
      <c r="D324" s="196">
        <f t="shared" si="92"/>
        <v>46012</v>
      </c>
      <c r="E324" s="196">
        <f>E295</f>
        <v>48019</v>
      </c>
      <c r="F324" s="196">
        <f t="shared" ref="F324" si="93">F295</f>
        <v>48019</v>
      </c>
      <c r="G324" s="196">
        <f>G295</f>
        <v>49990</v>
      </c>
      <c r="H324" s="196">
        <f>H295</f>
        <v>52355</v>
      </c>
      <c r="I324" s="196">
        <f>I295</f>
        <v>54578</v>
      </c>
    </row>
    <row r="325" spans="1:9" ht="15.6" x14ac:dyDescent="0.3">
      <c r="B325" s="289" t="s">
        <v>318</v>
      </c>
      <c r="C325" s="288">
        <f t="shared" ref="C325:I325" si="94">C229+C285</f>
        <v>57798</v>
      </c>
      <c r="D325" s="288">
        <f t="shared" si="94"/>
        <v>50370</v>
      </c>
      <c r="E325" s="288">
        <f t="shared" si="94"/>
        <v>0</v>
      </c>
      <c r="F325" s="288">
        <f t="shared" si="94"/>
        <v>5790</v>
      </c>
      <c r="G325" s="288">
        <f t="shared" si="94"/>
        <v>0</v>
      </c>
      <c r="H325" s="288">
        <f t="shared" si="94"/>
        <v>0</v>
      </c>
      <c r="I325" s="288">
        <f t="shared" si="94"/>
        <v>0</v>
      </c>
    </row>
    <row r="326" spans="1:9" ht="16.2" thickBot="1" x14ac:dyDescent="0.35">
      <c r="B326" s="195" t="s">
        <v>60</v>
      </c>
      <c r="C326" s="196">
        <f t="shared" ref="C326:I326" si="95">SUM(C324:C325)</f>
        <v>101893</v>
      </c>
      <c r="D326" s="196">
        <f t="shared" si="95"/>
        <v>96382</v>
      </c>
      <c r="E326" s="196">
        <f t="shared" si="95"/>
        <v>48019</v>
      </c>
      <c r="F326" s="196">
        <f t="shared" si="95"/>
        <v>53809</v>
      </c>
      <c r="G326" s="196">
        <f t="shared" si="95"/>
        <v>49990</v>
      </c>
      <c r="H326" s="196">
        <f t="shared" si="95"/>
        <v>52355</v>
      </c>
      <c r="I326" s="196">
        <f t="shared" si="95"/>
        <v>54578</v>
      </c>
    </row>
    <row r="327" spans="1:9" ht="16.2" thickBot="1" x14ac:dyDescent="0.35">
      <c r="B327" s="144" t="s">
        <v>205</v>
      </c>
      <c r="C327" s="145">
        <f t="shared" ref="C327:D327" si="96">SUM(C322+C323+C326)</f>
        <v>4526240</v>
      </c>
      <c r="D327" s="145">
        <f t="shared" si="96"/>
        <v>4613026.43</v>
      </c>
      <c r="E327" s="145">
        <f>SUM(E322+E323+E326)</f>
        <v>6656714</v>
      </c>
      <c r="F327" s="145">
        <f t="shared" ref="F327:I327" si="97">SUM(F322+F323+F326)</f>
        <v>5155046</v>
      </c>
      <c r="G327" s="145">
        <f>SUM(G322+G323+G326)</f>
        <v>5079762</v>
      </c>
      <c r="H327" s="145">
        <f t="shared" si="97"/>
        <v>4319267</v>
      </c>
      <c r="I327" s="145">
        <f t="shared" si="97"/>
        <v>4386133</v>
      </c>
    </row>
    <row r="328" spans="1:9" ht="16.2" thickBot="1" x14ac:dyDescent="0.35">
      <c r="A328" s="78"/>
      <c r="B328" s="290" t="s">
        <v>206</v>
      </c>
      <c r="C328" s="572">
        <v>1521149</v>
      </c>
      <c r="D328" s="162">
        <f>Školstvo!C66+Školstvo!C70+Školstvo!C72</f>
        <v>1878042</v>
      </c>
      <c r="E328" s="162">
        <v>2031790</v>
      </c>
      <c r="F328" s="162">
        <f>Školstvo!E66</f>
        <v>2046930</v>
      </c>
      <c r="G328" s="162">
        <f>Školstvo!F66+Školstvo!F70+Školstvo!F72</f>
        <v>2129830</v>
      </c>
      <c r="H328" s="162">
        <f>Školstvo!G66</f>
        <v>2174280</v>
      </c>
      <c r="I328" s="162">
        <f>Školstvo!H66</f>
        <v>2192280</v>
      </c>
    </row>
    <row r="329" spans="1:9" ht="16.2" thickBot="1" x14ac:dyDescent="0.35">
      <c r="A329" s="78"/>
      <c r="B329" s="146" t="s">
        <v>207</v>
      </c>
      <c r="C329" s="54">
        <f>Bohunka!E37</f>
        <v>564667</v>
      </c>
      <c r="D329" s="54">
        <f>Bohunka!F37</f>
        <v>625256</v>
      </c>
      <c r="E329" s="408">
        <f>Bohunka!G37</f>
        <v>631670</v>
      </c>
      <c r="F329" s="408">
        <f>Bohunka!H37</f>
        <v>695400</v>
      </c>
      <c r="G329" s="408">
        <f>Bohunka!I37</f>
        <v>690300</v>
      </c>
      <c r="H329" s="408">
        <f>Bohunka!J37</f>
        <v>690300</v>
      </c>
      <c r="I329" s="408">
        <f>Bohunka!K37</f>
        <v>690300</v>
      </c>
    </row>
    <row r="330" spans="1:9" ht="16.2" thickBot="1" x14ac:dyDescent="0.35">
      <c r="A330" s="78"/>
      <c r="B330" s="65" t="s">
        <v>208</v>
      </c>
      <c r="C330" s="147">
        <f>SUM(C327:C329)</f>
        <v>6612056</v>
      </c>
      <c r="D330" s="147">
        <f t="shared" ref="D330:I330" si="98">SUM(D327:D329)</f>
        <v>7116324.4299999997</v>
      </c>
      <c r="E330" s="147">
        <f>SUM(E327:E329)</f>
        <v>9320174</v>
      </c>
      <c r="F330" s="147">
        <f t="shared" ref="F330:G330" si="99">SUM(F327:F329)</f>
        <v>7897376</v>
      </c>
      <c r="G330" s="147">
        <f t="shared" si="99"/>
        <v>7899892</v>
      </c>
      <c r="H330" s="147">
        <f>SUM(H327:H329)</f>
        <v>7183847</v>
      </c>
      <c r="I330" s="147">
        <f t="shared" si="98"/>
        <v>7268713</v>
      </c>
    </row>
    <row r="331" spans="1:9" ht="15.6" x14ac:dyDescent="0.3">
      <c r="A331" s="78"/>
      <c r="B331" s="3"/>
    </row>
    <row r="332" spans="1:9" ht="15.6" x14ac:dyDescent="0.3">
      <c r="A332" s="78"/>
      <c r="B332" s="3"/>
      <c r="C332" s="425"/>
    </row>
    <row r="333" spans="1:9" ht="15.6" x14ac:dyDescent="0.3">
      <c r="A333" s="78"/>
      <c r="B333" s="3"/>
      <c r="C333" s="425"/>
    </row>
    <row r="334" spans="1:9" ht="15.6" x14ac:dyDescent="0.3">
      <c r="A334" s="78"/>
      <c r="B334" s="853"/>
      <c r="C334" s="426"/>
      <c r="G334" s="639"/>
    </row>
    <row r="335" spans="1:9" ht="15.6" x14ac:dyDescent="0.3">
      <c r="A335" s="78"/>
      <c r="B335" s="854"/>
      <c r="C335" s="443"/>
      <c r="D335" s="444"/>
      <c r="E335" s="444"/>
      <c r="F335" s="444"/>
      <c r="G335" s="444"/>
      <c r="H335" s="444"/>
      <c r="I335" s="444"/>
    </row>
    <row r="336" spans="1:9" ht="15.6" x14ac:dyDescent="0.3">
      <c r="A336" s="78"/>
      <c r="B336" s="3"/>
    </row>
    <row r="337" spans="1:3" ht="15.6" x14ac:dyDescent="0.3">
      <c r="A337" s="78"/>
      <c r="B337" s="296"/>
    </row>
    <row r="338" spans="1:3" ht="15.6" x14ac:dyDescent="0.3">
      <c r="A338" s="78"/>
      <c r="B338" s="296"/>
    </row>
    <row r="339" spans="1:3" x14ac:dyDescent="0.25">
      <c r="B339" s="296"/>
    </row>
    <row r="340" spans="1:3" x14ac:dyDescent="0.25">
      <c r="B340" s="297"/>
      <c r="C340" s="298"/>
    </row>
    <row r="341" spans="1:3" x14ac:dyDescent="0.25">
      <c r="B341" s="297"/>
      <c r="C341" s="298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</sheetData>
  <mergeCells count="74">
    <mergeCell ref="A56:B57"/>
    <mergeCell ref="B58:I58"/>
    <mergeCell ref="B64:I64"/>
    <mergeCell ref="B70:I70"/>
    <mergeCell ref="B79:I79"/>
    <mergeCell ref="B88:I88"/>
    <mergeCell ref="A86:B87"/>
    <mergeCell ref="B29:I29"/>
    <mergeCell ref="B34:I34"/>
    <mergeCell ref="B37:I37"/>
    <mergeCell ref="B42:I42"/>
    <mergeCell ref="B47:I47"/>
    <mergeCell ref="B334:B335"/>
    <mergeCell ref="A257:B258"/>
    <mergeCell ref="A276:B277"/>
    <mergeCell ref="A289:B290"/>
    <mergeCell ref="A312:H312"/>
    <mergeCell ref="A305:H305"/>
    <mergeCell ref="A298:B299"/>
    <mergeCell ref="B306:I306"/>
    <mergeCell ref="B317:I317"/>
    <mergeCell ref="B259:I259"/>
    <mergeCell ref="B266:I266"/>
    <mergeCell ref="B278:I278"/>
    <mergeCell ref="B291:I291"/>
    <mergeCell ref="B300:I300"/>
    <mergeCell ref="A2:B3"/>
    <mergeCell ref="A17:B18"/>
    <mergeCell ref="A27:B28"/>
    <mergeCell ref="B4:I4"/>
    <mergeCell ref="B10:I10"/>
    <mergeCell ref="B19:I19"/>
    <mergeCell ref="A133:I133"/>
    <mergeCell ref="A135:I135"/>
    <mergeCell ref="A137:I137"/>
    <mergeCell ref="A77:B78"/>
    <mergeCell ref="A126:B127"/>
    <mergeCell ref="A119:I119"/>
    <mergeCell ref="A121:I121"/>
    <mergeCell ref="A123:I123"/>
    <mergeCell ref="B103:I103"/>
    <mergeCell ref="A110:I110"/>
    <mergeCell ref="A112:I112"/>
    <mergeCell ref="A115:I115"/>
    <mergeCell ref="A117:I117"/>
    <mergeCell ref="A101:B102"/>
    <mergeCell ref="B91:I91"/>
    <mergeCell ref="B95:I95"/>
    <mergeCell ref="A233:B234"/>
    <mergeCell ref="A232:H232"/>
    <mergeCell ref="A191:B192"/>
    <mergeCell ref="A139:I139"/>
    <mergeCell ref="A141:I141"/>
    <mergeCell ref="A143:I143"/>
    <mergeCell ref="A151:A152"/>
    <mergeCell ref="A160:B161"/>
    <mergeCell ref="B218:I218"/>
    <mergeCell ref="B222:I222"/>
    <mergeCell ref="B235:I235"/>
    <mergeCell ref="B243:I243"/>
    <mergeCell ref="B248:I248"/>
    <mergeCell ref="A145:I145"/>
    <mergeCell ref="B197:I197"/>
    <mergeCell ref="B205:I205"/>
    <mergeCell ref="B209:I209"/>
    <mergeCell ref="B215:I215"/>
    <mergeCell ref="B212:I212"/>
    <mergeCell ref="B151:I152"/>
    <mergeCell ref="B162:I162"/>
    <mergeCell ref="B166:I166"/>
    <mergeCell ref="B174:I174"/>
    <mergeCell ref="B178:I178"/>
    <mergeCell ref="B181:I181"/>
    <mergeCell ref="B193:I193"/>
  </mergeCells>
  <pageMargins left="0.46" right="0.27" top="0.46" bottom="0.6" header="0.28999999999999998" footer="0.26"/>
  <pageSetup paperSize="9" scale="74" fitToHeight="0" orientation="portrait" r:id="rId1"/>
  <headerFooter alignWithMargins="0">
    <oddFooter>&amp;C&amp;P</oddFooter>
  </headerFooter>
  <rowBreaks count="6" manualBreakCount="6">
    <brk id="55" max="8" man="1"/>
    <brk id="99" max="8" man="1"/>
    <brk id="158" max="8" man="1"/>
    <brk id="190" max="8" man="1"/>
    <brk id="232" max="8" man="1"/>
    <brk id="287" max="8" man="1"/>
  </rowBreaks>
  <colBreaks count="1" manualBreakCount="1">
    <brk id="13" max="357" man="1"/>
  </colBreaks>
  <ignoredErrors>
    <ignoredError sqref="D9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40"/>
  <sheetViews>
    <sheetView zoomScaleNormal="100" workbookViewId="0"/>
  </sheetViews>
  <sheetFormatPr defaultRowHeight="13.2" x14ac:dyDescent="0.25"/>
  <cols>
    <col min="4" max="4" width="45.77734375" bestFit="1" customWidth="1"/>
    <col min="5" max="5" width="9.21875" style="500" customWidth="1"/>
    <col min="6" max="7" width="9.109375" bestFit="1" customWidth="1"/>
    <col min="8" max="8" width="9.109375" style="500" customWidth="1"/>
    <col min="9" max="9" width="9.109375" style="500" bestFit="1" customWidth="1"/>
    <col min="10" max="10" width="9.33203125" bestFit="1" customWidth="1"/>
    <col min="11" max="12" width="9.109375" bestFit="1" customWidth="1"/>
  </cols>
  <sheetData>
    <row r="1" spans="1:12" ht="17.399999999999999" x14ac:dyDescent="0.3">
      <c r="A1" s="501"/>
      <c r="B1" s="502"/>
      <c r="C1" s="502" t="s">
        <v>227</v>
      </c>
      <c r="D1" s="503"/>
      <c r="E1" s="300"/>
      <c r="F1" s="524"/>
      <c r="G1" s="300"/>
      <c r="H1" s="300"/>
      <c r="I1" s="524"/>
      <c r="J1" s="300"/>
      <c r="K1" s="524"/>
      <c r="L1" s="524"/>
    </row>
    <row r="2" spans="1:12" x14ac:dyDescent="0.25">
      <c r="A2" s="504"/>
      <c r="B2" s="505"/>
      <c r="C2" s="505"/>
      <c r="D2" s="505"/>
      <c r="E2" s="433" t="s">
        <v>64</v>
      </c>
      <c r="F2" s="433" t="s">
        <v>64</v>
      </c>
      <c r="G2" s="301" t="s">
        <v>6</v>
      </c>
      <c r="H2" s="301" t="s">
        <v>545</v>
      </c>
      <c r="I2" s="433" t="s">
        <v>539</v>
      </c>
      <c r="J2" s="433" t="s">
        <v>6</v>
      </c>
      <c r="K2" s="433" t="s">
        <v>6</v>
      </c>
      <c r="L2" s="433" t="s">
        <v>6</v>
      </c>
    </row>
    <row r="3" spans="1:12" x14ac:dyDescent="0.25">
      <c r="A3" s="504" t="s">
        <v>228</v>
      </c>
      <c r="B3" s="505" t="s">
        <v>388</v>
      </c>
      <c r="C3" s="505" t="s">
        <v>387</v>
      </c>
      <c r="D3" s="505" t="s">
        <v>229</v>
      </c>
      <c r="E3" s="260">
        <v>2021</v>
      </c>
      <c r="F3" s="219">
        <v>2022</v>
      </c>
      <c r="G3" s="209">
        <v>2023</v>
      </c>
      <c r="H3" s="209">
        <v>2023</v>
      </c>
      <c r="I3" s="216">
        <v>2023</v>
      </c>
      <c r="J3" s="221">
        <v>2024</v>
      </c>
      <c r="K3" s="213">
        <v>2025</v>
      </c>
      <c r="L3" s="213">
        <v>2026</v>
      </c>
    </row>
    <row r="4" spans="1:12" x14ac:dyDescent="0.25">
      <c r="A4" s="506" t="s">
        <v>230</v>
      </c>
      <c r="B4" s="507">
        <v>620</v>
      </c>
      <c r="C4" s="517">
        <v>711</v>
      </c>
      <c r="D4" s="508" t="s">
        <v>231</v>
      </c>
      <c r="E4" s="261">
        <v>3619</v>
      </c>
      <c r="F4" s="435">
        <v>6227</v>
      </c>
      <c r="G4" s="552">
        <v>50000</v>
      </c>
      <c r="H4" s="552">
        <v>20000</v>
      </c>
      <c r="I4" s="217">
        <v>1000</v>
      </c>
      <c r="J4" s="212">
        <v>2000</v>
      </c>
      <c r="K4" s="222">
        <v>20000</v>
      </c>
      <c r="L4" s="214">
        <v>20000</v>
      </c>
    </row>
    <row r="5" spans="1:12" x14ac:dyDescent="0.25">
      <c r="A5" s="509"/>
      <c r="B5" s="510"/>
      <c r="C5" s="510"/>
      <c r="D5" s="511" t="s">
        <v>232</v>
      </c>
      <c r="E5" s="438">
        <f t="shared" ref="E5:J5" si="0">SUM(E4)</f>
        <v>3619</v>
      </c>
      <c r="F5" s="438">
        <f t="shared" si="0"/>
        <v>6227</v>
      </c>
      <c r="G5" s="438">
        <f t="shared" si="0"/>
        <v>50000</v>
      </c>
      <c r="H5" s="438">
        <f t="shared" si="0"/>
        <v>20000</v>
      </c>
      <c r="I5" s="438">
        <f t="shared" si="0"/>
        <v>1000</v>
      </c>
      <c r="J5" s="438">
        <f t="shared" si="0"/>
        <v>2000</v>
      </c>
      <c r="K5" s="438">
        <f t="shared" ref="K5:L5" si="1">SUM(K4)</f>
        <v>20000</v>
      </c>
      <c r="L5" s="438">
        <f t="shared" si="1"/>
        <v>20000</v>
      </c>
    </row>
    <row r="6" spans="1:12" x14ac:dyDescent="0.25">
      <c r="A6" s="516">
        <v>44208</v>
      </c>
      <c r="B6" s="507">
        <v>111</v>
      </c>
      <c r="C6" s="510">
        <v>712</v>
      </c>
      <c r="D6" s="508" t="s">
        <v>462</v>
      </c>
      <c r="E6" s="550">
        <v>496000</v>
      </c>
      <c r="F6" s="435"/>
      <c r="G6" s="302"/>
      <c r="H6" s="302"/>
      <c r="I6" s="217"/>
      <c r="J6" s="211"/>
      <c r="K6" s="222"/>
      <c r="L6" s="214"/>
    </row>
    <row r="7" spans="1:12" x14ac:dyDescent="0.25">
      <c r="A7" s="509"/>
      <c r="B7" s="510"/>
      <c r="C7" s="510"/>
      <c r="D7" s="511" t="s">
        <v>461</v>
      </c>
      <c r="E7" s="438">
        <f t="shared" ref="E7:L7" si="2">SUM(E6)</f>
        <v>496000</v>
      </c>
      <c r="F7" s="438">
        <f>SUM(F6)</f>
        <v>0</v>
      </c>
      <c r="G7" s="438">
        <f>SUM(G6)</f>
        <v>0</v>
      </c>
      <c r="H7" s="438">
        <f>SUM(H6)</f>
        <v>0</v>
      </c>
      <c r="I7" s="438">
        <f>SUM(I6)</f>
        <v>0</v>
      </c>
      <c r="J7" s="438">
        <f t="shared" si="2"/>
        <v>0</v>
      </c>
      <c r="K7" s="438">
        <f t="shared" si="2"/>
        <v>0</v>
      </c>
      <c r="L7" s="438">
        <f t="shared" si="2"/>
        <v>0</v>
      </c>
    </row>
    <row r="8" spans="1:12" x14ac:dyDescent="0.25">
      <c r="A8" s="512">
        <v>42737</v>
      </c>
      <c r="B8" s="513">
        <v>620</v>
      </c>
      <c r="C8" s="510">
        <v>713</v>
      </c>
      <c r="D8" s="508" t="s">
        <v>308</v>
      </c>
      <c r="E8" s="200">
        <v>0</v>
      </c>
      <c r="F8" s="220">
        <v>3656</v>
      </c>
      <c r="G8" s="552"/>
      <c r="H8" s="552"/>
      <c r="I8" s="218"/>
      <c r="J8" s="212"/>
      <c r="K8" s="241"/>
      <c r="L8" s="553"/>
    </row>
    <row r="9" spans="1:12" x14ac:dyDescent="0.25">
      <c r="A9" s="514" t="s">
        <v>233</v>
      </c>
      <c r="B9" s="513">
        <v>510</v>
      </c>
      <c r="C9" s="513"/>
      <c r="D9" s="508" t="s">
        <v>546</v>
      </c>
      <c r="E9" s="200"/>
      <c r="F9" s="220"/>
      <c r="G9" s="552"/>
      <c r="H9" s="552">
        <v>7791</v>
      </c>
      <c r="I9" s="218">
        <v>7791</v>
      </c>
      <c r="J9" s="212"/>
      <c r="K9" s="243"/>
      <c r="L9" s="553"/>
    </row>
    <row r="10" spans="1:12" hidden="1" x14ac:dyDescent="0.25">
      <c r="A10" s="515">
        <v>43834</v>
      </c>
      <c r="B10" s="513">
        <v>510</v>
      </c>
      <c r="C10" s="513"/>
      <c r="D10" s="508" t="s">
        <v>414</v>
      </c>
      <c r="E10" s="200"/>
      <c r="F10" s="220"/>
      <c r="G10" s="552"/>
      <c r="H10" s="552"/>
      <c r="I10" s="218"/>
      <c r="J10" s="212"/>
      <c r="K10" s="243"/>
      <c r="L10" s="553"/>
    </row>
    <row r="11" spans="1:12" hidden="1" x14ac:dyDescent="0.25">
      <c r="A11" s="506" t="s">
        <v>111</v>
      </c>
      <c r="B11" s="507"/>
      <c r="C11" s="507"/>
      <c r="D11" s="508" t="s">
        <v>234</v>
      </c>
      <c r="E11" s="210"/>
      <c r="F11" s="435"/>
      <c r="G11" s="552"/>
      <c r="H11" s="552"/>
      <c r="I11" s="217"/>
      <c r="J11" s="211"/>
      <c r="K11" s="243"/>
      <c r="L11" s="553"/>
    </row>
    <row r="12" spans="1:12" hidden="1" x14ac:dyDescent="0.25">
      <c r="A12" s="506" t="s">
        <v>111</v>
      </c>
      <c r="B12" s="507"/>
      <c r="C12" s="507"/>
      <c r="D12" s="508" t="s">
        <v>235</v>
      </c>
      <c r="E12" s="210"/>
      <c r="F12" s="435"/>
      <c r="G12" s="552"/>
      <c r="H12" s="552"/>
      <c r="I12" s="217"/>
      <c r="J12" s="211"/>
      <c r="K12" s="243"/>
      <c r="L12" s="553"/>
    </row>
    <row r="13" spans="1:12" hidden="1" x14ac:dyDescent="0.25">
      <c r="A13" s="516">
        <v>43834</v>
      </c>
      <c r="B13" s="507">
        <v>510</v>
      </c>
      <c r="C13" s="507"/>
      <c r="D13" s="508" t="s">
        <v>440</v>
      </c>
      <c r="E13" s="200"/>
      <c r="F13" s="435"/>
      <c r="G13" s="552"/>
      <c r="H13" s="552"/>
      <c r="I13" s="217"/>
      <c r="J13" s="211"/>
      <c r="K13" s="243"/>
      <c r="L13" s="553"/>
    </row>
    <row r="14" spans="1:12" hidden="1" x14ac:dyDescent="0.25">
      <c r="A14" s="516">
        <v>43834</v>
      </c>
      <c r="B14" s="507">
        <v>510</v>
      </c>
      <c r="C14" s="507"/>
      <c r="D14" s="508" t="s">
        <v>440</v>
      </c>
      <c r="E14" s="200"/>
      <c r="F14" s="435"/>
      <c r="G14" s="552"/>
      <c r="H14" s="552"/>
      <c r="I14" s="217"/>
      <c r="J14" s="211"/>
      <c r="K14" s="243"/>
      <c r="L14" s="553"/>
    </row>
    <row r="15" spans="1:12" x14ac:dyDescent="0.25">
      <c r="A15" s="516">
        <v>43834</v>
      </c>
      <c r="B15" s="507">
        <v>510</v>
      </c>
      <c r="C15" s="507"/>
      <c r="D15" s="508" t="s">
        <v>423</v>
      </c>
      <c r="E15" s="200">
        <v>0</v>
      </c>
      <c r="F15" s="435">
        <v>2714</v>
      </c>
      <c r="G15" s="552"/>
      <c r="H15" s="552"/>
      <c r="I15" s="217"/>
      <c r="J15" s="211"/>
      <c r="K15" s="243"/>
      <c r="L15" s="553"/>
    </row>
    <row r="16" spans="1:12" s="500" customFormat="1" x14ac:dyDescent="0.25">
      <c r="A16" s="516">
        <v>44565</v>
      </c>
      <c r="B16" s="507">
        <v>510</v>
      </c>
      <c r="C16" s="507"/>
      <c r="D16" s="508" t="s">
        <v>520</v>
      </c>
      <c r="E16" s="200"/>
      <c r="F16" s="435">
        <v>2810</v>
      </c>
      <c r="G16" s="552"/>
      <c r="H16" s="552"/>
      <c r="I16" s="217"/>
      <c r="J16" s="211"/>
      <c r="K16" s="243"/>
      <c r="L16" s="553"/>
    </row>
    <row r="17" spans="1:12" x14ac:dyDescent="0.25">
      <c r="A17" s="516">
        <v>44200</v>
      </c>
      <c r="B17" s="507">
        <v>510</v>
      </c>
      <c r="C17" s="507"/>
      <c r="D17" s="508" t="s">
        <v>452</v>
      </c>
      <c r="E17" s="550">
        <v>82200</v>
      </c>
      <c r="F17" s="550">
        <v>6492</v>
      </c>
      <c r="G17" s="552"/>
      <c r="H17" s="552"/>
      <c r="I17" s="217"/>
      <c r="J17" s="211"/>
      <c r="K17" s="243"/>
      <c r="L17" s="553"/>
    </row>
    <row r="18" spans="1:12" s="500" customFormat="1" x14ac:dyDescent="0.25">
      <c r="A18" s="516">
        <v>44567</v>
      </c>
      <c r="B18" s="507">
        <v>9111</v>
      </c>
      <c r="C18" s="507"/>
      <c r="D18" s="508" t="s">
        <v>531</v>
      </c>
      <c r="E18" s="261"/>
      <c r="F18" s="435"/>
      <c r="G18" s="552">
        <v>10000</v>
      </c>
      <c r="H18" s="552">
        <v>15000</v>
      </c>
      <c r="I18" s="217">
        <v>15000</v>
      </c>
      <c r="J18" s="212"/>
      <c r="K18" s="243">
        <v>15000</v>
      </c>
      <c r="L18" s="553"/>
    </row>
    <row r="19" spans="1:12" hidden="1" x14ac:dyDescent="0.25">
      <c r="A19" s="516">
        <v>44233</v>
      </c>
      <c r="B19" s="507">
        <v>9211</v>
      </c>
      <c r="C19" s="507"/>
      <c r="D19" s="508" t="s">
        <v>450</v>
      </c>
      <c r="E19" s="200"/>
      <c r="F19" s="435"/>
      <c r="G19" s="552"/>
      <c r="H19" s="552"/>
      <c r="I19" s="217"/>
      <c r="J19" s="212"/>
      <c r="K19" s="243"/>
      <c r="L19" s="553"/>
    </row>
    <row r="20" spans="1:12" hidden="1" x14ac:dyDescent="0.25">
      <c r="A20" s="516">
        <v>44233</v>
      </c>
      <c r="B20" s="507">
        <v>9211</v>
      </c>
      <c r="C20" s="507"/>
      <c r="D20" s="508" t="s">
        <v>451</v>
      </c>
      <c r="E20" s="200"/>
      <c r="F20" s="435"/>
      <c r="G20" s="552"/>
      <c r="H20" s="552"/>
      <c r="I20" s="217"/>
      <c r="J20" s="212"/>
      <c r="K20" s="243"/>
      <c r="L20" s="553"/>
    </row>
    <row r="21" spans="1:12" s="500" customFormat="1" x14ac:dyDescent="0.25">
      <c r="A21" s="516">
        <v>44963</v>
      </c>
      <c r="B21" s="507">
        <v>9111</v>
      </c>
      <c r="C21" s="507"/>
      <c r="D21" s="508" t="s">
        <v>565</v>
      </c>
      <c r="E21" s="200"/>
      <c r="F21" s="435"/>
      <c r="G21" s="552"/>
      <c r="H21" s="552"/>
      <c r="I21" s="217"/>
      <c r="J21" s="212">
        <v>0</v>
      </c>
      <c r="K21" s="243">
        <v>15000</v>
      </c>
      <c r="L21" s="553"/>
    </row>
    <row r="22" spans="1:12" s="500" customFormat="1" x14ac:dyDescent="0.25">
      <c r="A22" s="516">
        <v>44933</v>
      </c>
      <c r="B22" s="507">
        <v>810</v>
      </c>
      <c r="C22" s="507"/>
      <c r="D22" s="508" t="s">
        <v>548</v>
      </c>
      <c r="E22" s="200"/>
      <c r="F22" s="435"/>
      <c r="G22" s="552"/>
      <c r="H22" s="601">
        <v>6000</v>
      </c>
      <c r="I22" s="550">
        <v>5000</v>
      </c>
      <c r="J22" s="212"/>
      <c r="K22" s="243"/>
      <c r="L22" s="553"/>
    </row>
    <row r="23" spans="1:12" x14ac:dyDescent="0.25">
      <c r="A23" s="506" t="s">
        <v>236</v>
      </c>
      <c r="B23" s="507">
        <v>810</v>
      </c>
      <c r="C23" s="507"/>
      <c r="D23" s="508" t="s">
        <v>237</v>
      </c>
      <c r="E23" s="261">
        <v>8266</v>
      </c>
      <c r="F23" s="435">
        <v>5262</v>
      </c>
      <c r="G23" s="552">
        <v>5000</v>
      </c>
      <c r="H23" s="552">
        <v>5000</v>
      </c>
      <c r="I23" s="217"/>
      <c r="J23" s="212"/>
      <c r="K23" s="243"/>
      <c r="L23" s="553"/>
    </row>
    <row r="24" spans="1:12" s="500" customFormat="1" x14ac:dyDescent="0.25">
      <c r="A24" s="516">
        <v>45146</v>
      </c>
      <c r="B24" s="507">
        <v>820</v>
      </c>
      <c r="C24" s="507"/>
      <c r="D24" s="508" t="s">
        <v>551</v>
      </c>
      <c r="E24" s="261"/>
      <c r="F24" s="435"/>
      <c r="G24" s="552"/>
      <c r="H24" s="601">
        <v>10000</v>
      </c>
      <c r="I24" s="550">
        <v>9000</v>
      </c>
      <c r="J24" s="212"/>
      <c r="K24" s="243"/>
      <c r="L24" s="553"/>
    </row>
    <row r="25" spans="1:12" s="500" customFormat="1" x14ac:dyDescent="0.25">
      <c r="A25" s="516">
        <v>45146</v>
      </c>
      <c r="B25" s="507">
        <v>820</v>
      </c>
      <c r="C25" s="507"/>
      <c r="D25" s="508" t="s">
        <v>552</v>
      </c>
      <c r="E25" s="261"/>
      <c r="F25" s="435"/>
      <c r="G25" s="552"/>
      <c r="H25" s="601">
        <v>15000</v>
      </c>
      <c r="I25" s="550">
        <v>15000</v>
      </c>
      <c r="J25" s="212"/>
      <c r="K25" s="243"/>
      <c r="L25" s="553"/>
    </row>
    <row r="26" spans="1:12" x14ac:dyDescent="0.25">
      <c r="A26" s="514" t="s">
        <v>238</v>
      </c>
      <c r="B26" s="513">
        <v>620</v>
      </c>
      <c r="C26" s="513"/>
      <c r="D26" s="508" t="s">
        <v>239</v>
      </c>
      <c r="E26" s="261">
        <v>3559</v>
      </c>
      <c r="F26" s="435">
        <v>16504</v>
      </c>
      <c r="G26" s="552">
        <v>5000</v>
      </c>
      <c r="H26" s="552">
        <v>5000</v>
      </c>
      <c r="I26" s="217">
        <v>5000</v>
      </c>
      <c r="J26" s="212">
        <v>0</v>
      </c>
      <c r="K26" s="243">
        <v>5000</v>
      </c>
      <c r="L26" s="215">
        <v>5000</v>
      </c>
    </row>
    <row r="27" spans="1:12" s="500" customFormat="1" x14ac:dyDescent="0.25">
      <c r="A27" s="515">
        <v>45025</v>
      </c>
      <c r="B27" s="513">
        <v>560</v>
      </c>
      <c r="C27" s="513"/>
      <c r="D27" s="508" t="s">
        <v>566</v>
      </c>
      <c r="E27" s="261"/>
      <c r="F27" s="435"/>
      <c r="G27" s="552"/>
      <c r="H27" s="552"/>
      <c r="I27" s="217"/>
      <c r="J27" s="212">
        <v>3500</v>
      </c>
      <c r="K27" s="243"/>
      <c r="L27" s="215"/>
    </row>
    <row r="28" spans="1:12" x14ac:dyDescent="0.25">
      <c r="A28" s="516">
        <v>44265</v>
      </c>
      <c r="B28" s="507">
        <v>760</v>
      </c>
      <c r="C28" s="507"/>
      <c r="D28" s="508" t="s">
        <v>482</v>
      </c>
      <c r="E28" s="200"/>
      <c r="F28" s="435">
        <v>10103</v>
      </c>
      <c r="G28" s="552"/>
      <c r="H28" s="552"/>
      <c r="I28" s="217"/>
      <c r="J28" s="212"/>
      <c r="K28" s="243"/>
      <c r="L28" s="553"/>
    </row>
    <row r="29" spans="1:12" hidden="1" x14ac:dyDescent="0.25">
      <c r="A29" s="516">
        <v>43476</v>
      </c>
      <c r="B29" s="507">
        <v>320</v>
      </c>
      <c r="C29" s="507"/>
      <c r="D29" s="508" t="s">
        <v>417</v>
      </c>
      <c r="E29" s="261">
        <v>0</v>
      </c>
      <c r="F29" s="435"/>
      <c r="G29" s="552"/>
      <c r="H29" s="552"/>
      <c r="I29" s="217"/>
      <c r="J29" s="212"/>
      <c r="K29" s="243"/>
      <c r="L29" s="553"/>
    </row>
    <row r="30" spans="1:12" x14ac:dyDescent="0.25">
      <c r="A30" s="516">
        <v>44207</v>
      </c>
      <c r="B30" s="507">
        <v>320</v>
      </c>
      <c r="C30" s="507"/>
      <c r="D30" s="508" t="s">
        <v>494</v>
      </c>
      <c r="E30" s="261"/>
      <c r="F30" s="435">
        <v>4399</v>
      </c>
      <c r="G30" s="552"/>
      <c r="H30" s="552"/>
      <c r="I30" s="217"/>
      <c r="J30" s="212"/>
      <c r="K30" s="243"/>
      <c r="L30" s="553"/>
    </row>
    <row r="31" spans="1:12" s="500" customFormat="1" x14ac:dyDescent="0.25">
      <c r="A31" s="516">
        <v>44937</v>
      </c>
      <c r="B31" s="507">
        <v>320</v>
      </c>
      <c r="C31" s="507"/>
      <c r="D31" s="508" t="s">
        <v>575</v>
      </c>
      <c r="E31" s="261"/>
      <c r="F31" s="435"/>
      <c r="G31" s="552"/>
      <c r="H31" s="552"/>
      <c r="I31" s="217"/>
      <c r="J31" s="212">
        <v>3100</v>
      </c>
      <c r="K31" s="243"/>
      <c r="L31" s="553"/>
    </row>
    <row r="32" spans="1:12" x14ac:dyDescent="0.25">
      <c r="A32" s="516">
        <v>44208</v>
      </c>
      <c r="B32" s="507">
        <v>111</v>
      </c>
      <c r="C32" s="507"/>
      <c r="D32" s="508" t="s">
        <v>483</v>
      </c>
      <c r="E32" s="261"/>
      <c r="F32" s="435">
        <v>11916</v>
      </c>
      <c r="G32" s="552"/>
      <c r="H32" s="552"/>
      <c r="I32" s="217"/>
      <c r="J32" s="211"/>
      <c r="K32" s="243"/>
      <c r="L32" s="553"/>
    </row>
    <row r="33" spans="1:12" x14ac:dyDescent="0.25">
      <c r="A33" s="509"/>
      <c r="B33" s="517"/>
      <c r="C33" s="517"/>
      <c r="D33" s="511" t="s">
        <v>242</v>
      </c>
      <c r="E33" s="438">
        <f t="shared" ref="E33:I33" si="3">SUM(E8:E32)</f>
        <v>94025</v>
      </c>
      <c r="F33" s="438">
        <f t="shared" si="3"/>
        <v>63856</v>
      </c>
      <c r="G33" s="438">
        <f t="shared" si="3"/>
        <v>20000</v>
      </c>
      <c r="H33" s="438">
        <f>SUM(H8:H32)</f>
        <v>63791</v>
      </c>
      <c r="I33" s="438">
        <f t="shared" si="3"/>
        <v>56791</v>
      </c>
      <c r="J33" s="438">
        <f>SUM(J8:J32)</f>
        <v>6600</v>
      </c>
      <c r="K33" s="438">
        <f>SUM(K8:K32)</f>
        <v>35000</v>
      </c>
      <c r="L33" s="438">
        <f>SUM(L8:L32)</f>
        <v>5000</v>
      </c>
    </row>
    <row r="34" spans="1:12" x14ac:dyDescent="0.25">
      <c r="A34" s="515">
        <v>43840</v>
      </c>
      <c r="B34" s="513">
        <v>320</v>
      </c>
      <c r="C34" s="510"/>
      <c r="D34" s="508" t="s">
        <v>427</v>
      </c>
      <c r="E34" s="261">
        <v>6800</v>
      </c>
      <c r="F34" s="435"/>
      <c r="G34" s="554"/>
      <c r="H34" s="554"/>
      <c r="I34" s="217"/>
      <c r="J34" s="211"/>
      <c r="K34" s="243"/>
      <c r="L34" s="215"/>
    </row>
    <row r="35" spans="1:12" x14ac:dyDescent="0.25">
      <c r="A35" s="515">
        <v>44207</v>
      </c>
      <c r="B35" s="513">
        <v>320</v>
      </c>
      <c r="C35" s="510"/>
      <c r="D35" s="508" t="s">
        <v>453</v>
      </c>
      <c r="E35" s="550">
        <v>21306</v>
      </c>
      <c r="F35" s="435"/>
      <c r="G35" s="554"/>
      <c r="H35" s="554"/>
      <c r="I35" s="217"/>
      <c r="J35" s="211"/>
      <c r="K35" s="243"/>
      <c r="L35" s="215"/>
    </row>
    <row r="36" spans="1:12" x14ac:dyDescent="0.25">
      <c r="A36" s="509"/>
      <c r="B36" s="517"/>
      <c r="C36" s="517"/>
      <c r="D36" s="511" t="s">
        <v>243</v>
      </c>
      <c r="E36" s="438">
        <f t="shared" ref="E36:L36" si="4">SUM(E34:E35)</f>
        <v>28106</v>
      </c>
      <c r="F36" s="438">
        <f t="shared" si="4"/>
        <v>0</v>
      </c>
      <c r="G36" s="438">
        <f t="shared" si="4"/>
        <v>0</v>
      </c>
      <c r="H36" s="438">
        <f>SUM(H34:H35)</f>
        <v>0</v>
      </c>
      <c r="I36" s="438">
        <f t="shared" si="4"/>
        <v>0</v>
      </c>
      <c r="J36" s="438">
        <f t="shared" si="4"/>
        <v>0</v>
      </c>
      <c r="K36" s="438">
        <f t="shared" si="4"/>
        <v>0</v>
      </c>
      <c r="L36" s="438">
        <f t="shared" si="4"/>
        <v>0</v>
      </c>
    </row>
    <row r="37" spans="1:12" x14ac:dyDescent="0.25">
      <c r="A37" s="516">
        <v>43103</v>
      </c>
      <c r="B37" s="507">
        <v>840</v>
      </c>
      <c r="C37" s="517">
        <v>716</v>
      </c>
      <c r="D37" s="508" t="s">
        <v>244</v>
      </c>
      <c r="E37" s="261">
        <v>1728</v>
      </c>
      <c r="F37" s="435"/>
      <c r="G37" s="552"/>
      <c r="H37" s="552"/>
      <c r="I37" s="217"/>
      <c r="J37" s="211"/>
      <c r="K37" s="243"/>
      <c r="L37" s="215"/>
    </row>
    <row r="38" spans="1:12" x14ac:dyDescent="0.25">
      <c r="A38" s="516">
        <v>44200</v>
      </c>
      <c r="B38" s="507">
        <v>510</v>
      </c>
      <c r="C38" s="507"/>
      <c r="D38" s="508" t="s">
        <v>463</v>
      </c>
      <c r="E38" s="261">
        <v>3996</v>
      </c>
      <c r="F38" s="435"/>
      <c r="G38" s="552"/>
      <c r="H38" s="552"/>
      <c r="I38" s="217"/>
      <c r="J38" s="211"/>
      <c r="K38" s="243"/>
      <c r="L38" s="215"/>
    </row>
    <row r="39" spans="1:12" hidden="1" x14ac:dyDescent="0.25">
      <c r="A39" s="516">
        <v>44200</v>
      </c>
      <c r="B39" s="507">
        <v>510</v>
      </c>
      <c r="C39" s="507"/>
      <c r="D39" s="508" t="s">
        <v>476</v>
      </c>
      <c r="E39" s="261"/>
      <c r="F39" s="435"/>
      <c r="G39" s="552"/>
      <c r="H39" s="552"/>
      <c r="I39" s="217"/>
      <c r="J39" s="211"/>
      <c r="K39" s="243"/>
      <c r="L39" s="215"/>
    </row>
    <row r="40" spans="1:12" ht="12.6" customHeight="1" x14ac:dyDescent="0.25">
      <c r="A40" s="514" t="s">
        <v>245</v>
      </c>
      <c r="B40" s="513">
        <v>520</v>
      </c>
      <c r="C40" s="513"/>
      <c r="D40" s="518" t="s">
        <v>246</v>
      </c>
      <c r="E40" s="261">
        <v>0</v>
      </c>
      <c r="F40" s="435">
        <v>6240</v>
      </c>
      <c r="G40" s="552"/>
      <c r="H40" s="552"/>
      <c r="I40" s="217"/>
      <c r="J40" s="211"/>
      <c r="K40" s="243"/>
      <c r="L40" s="215"/>
    </row>
    <row r="41" spans="1:12" s="500" customFormat="1" ht="12.6" customHeight="1" x14ac:dyDescent="0.25">
      <c r="A41" s="515">
        <v>44596</v>
      </c>
      <c r="B41" s="513">
        <v>520</v>
      </c>
      <c r="C41" s="513"/>
      <c r="D41" s="518" t="s">
        <v>529</v>
      </c>
      <c r="E41" s="261"/>
      <c r="F41" s="435"/>
      <c r="G41" s="601">
        <v>5000</v>
      </c>
      <c r="H41" s="601">
        <v>5000</v>
      </c>
      <c r="I41" s="550">
        <v>0</v>
      </c>
      <c r="J41" s="601">
        <v>5000</v>
      </c>
      <c r="K41" s="243"/>
      <c r="L41" s="215"/>
    </row>
    <row r="42" spans="1:12" x14ac:dyDescent="0.25">
      <c r="A42" s="516">
        <v>44231</v>
      </c>
      <c r="B42" s="507">
        <v>520</v>
      </c>
      <c r="C42" s="507"/>
      <c r="D42" s="508" t="s">
        <v>477</v>
      </c>
      <c r="E42" s="261"/>
      <c r="F42" s="435"/>
      <c r="G42" s="601">
        <v>35000</v>
      </c>
      <c r="H42" s="601">
        <v>35000</v>
      </c>
      <c r="I42" s="550">
        <v>0</v>
      </c>
      <c r="J42" s="601">
        <v>10000</v>
      </c>
      <c r="K42" s="243"/>
      <c r="L42" s="215"/>
    </row>
    <row r="43" spans="1:12" x14ac:dyDescent="0.25">
      <c r="A43" s="515">
        <v>44201</v>
      </c>
      <c r="B43" s="513">
        <v>451</v>
      </c>
      <c r="C43" s="513"/>
      <c r="D43" s="508" t="s">
        <v>454</v>
      </c>
      <c r="E43" s="550">
        <v>8532</v>
      </c>
      <c r="F43" s="550">
        <v>1528</v>
      </c>
      <c r="G43" s="552"/>
      <c r="H43" s="552"/>
      <c r="I43" s="217"/>
      <c r="J43" s="212"/>
      <c r="K43" s="243"/>
      <c r="L43" s="215"/>
    </row>
    <row r="44" spans="1:12" s="500" customFormat="1" x14ac:dyDescent="0.25">
      <c r="A44" s="515">
        <v>44931</v>
      </c>
      <c r="B44" s="513">
        <v>451</v>
      </c>
      <c r="C44" s="513"/>
      <c r="D44" s="508" t="s">
        <v>540</v>
      </c>
      <c r="E44" s="261"/>
      <c r="F44" s="435">
        <v>8000</v>
      </c>
      <c r="G44" s="552"/>
      <c r="H44" s="552"/>
      <c r="I44" s="217"/>
      <c r="J44" s="212"/>
      <c r="K44" s="243"/>
      <c r="L44" s="215"/>
    </row>
    <row r="45" spans="1:12" hidden="1" x14ac:dyDescent="0.25">
      <c r="A45" s="519">
        <v>43470</v>
      </c>
      <c r="B45" s="520">
        <v>451</v>
      </c>
      <c r="C45" s="520"/>
      <c r="D45" s="518" t="s">
        <v>330</v>
      </c>
      <c r="E45" s="261">
        <v>0</v>
      </c>
      <c r="F45" s="435"/>
      <c r="G45" s="552">
        <v>0</v>
      </c>
      <c r="H45" s="552"/>
      <c r="I45" s="217"/>
      <c r="J45" s="212"/>
      <c r="K45" s="243"/>
      <c r="L45" s="215"/>
    </row>
    <row r="46" spans="1:12" x14ac:dyDescent="0.25">
      <c r="A46" s="519">
        <v>43470</v>
      </c>
      <c r="B46" s="520">
        <v>451</v>
      </c>
      <c r="C46" s="520"/>
      <c r="D46" s="518" t="s">
        <v>397</v>
      </c>
      <c r="E46" s="261">
        <v>480</v>
      </c>
      <c r="F46" s="435"/>
      <c r="G46" s="552"/>
      <c r="H46" s="552"/>
      <c r="I46" s="217"/>
      <c r="J46" s="212"/>
      <c r="K46" s="243"/>
      <c r="L46" s="215"/>
    </row>
    <row r="47" spans="1:12" ht="12.6" customHeight="1" x14ac:dyDescent="0.25">
      <c r="A47" s="519">
        <v>43835</v>
      </c>
      <c r="B47" s="520">
        <v>451</v>
      </c>
      <c r="C47" s="520"/>
      <c r="D47" s="518" t="s">
        <v>521</v>
      </c>
      <c r="E47" s="261">
        <v>1584</v>
      </c>
      <c r="F47" s="435">
        <v>8650</v>
      </c>
      <c r="G47" s="552"/>
      <c r="H47" s="552"/>
      <c r="I47" s="217"/>
      <c r="J47" s="212"/>
      <c r="K47" s="243"/>
      <c r="L47" s="215"/>
    </row>
    <row r="48" spans="1:12" s="500" customFormat="1" ht="12.6" customHeight="1" x14ac:dyDescent="0.25">
      <c r="A48" s="519">
        <v>44567</v>
      </c>
      <c r="B48" s="520">
        <v>9111</v>
      </c>
      <c r="C48" s="520"/>
      <c r="D48" s="518" t="s">
        <v>522</v>
      </c>
      <c r="E48" s="261"/>
      <c r="F48" s="435">
        <v>10942</v>
      </c>
      <c r="G48" s="552">
        <v>15000</v>
      </c>
      <c r="H48" s="552">
        <v>15000</v>
      </c>
      <c r="I48" s="217">
        <v>8160</v>
      </c>
      <c r="J48" s="212"/>
      <c r="K48" s="243"/>
      <c r="L48" s="215"/>
    </row>
    <row r="49" spans="1:12" x14ac:dyDescent="0.25">
      <c r="A49" s="519">
        <v>44233</v>
      </c>
      <c r="B49" s="520">
        <v>9121</v>
      </c>
      <c r="C49" s="520"/>
      <c r="D49" s="518" t="s">
        <v>484</v>
      </c>
      <c r="E49" s="261"/>
      <c r="F49" s="435">
        <v>4800</v>
      </c>
      <c r="G49" s="552"/>
      <c r="H49" s="552"/>
      <c r="I49" s="217"/>
      <c r="J49" s="212"/>
      <c r="K49" s="243"/>
      <c r="L49" s="215"/>
    </row>
    <row r="50" spans="1:12" hidden="1" x14ac:dyDescent="0.25">
      <c r="A50" s="519">
        <v>43502</v>
      </c>
      <c r="B50" s="520">
        <v>9121</v>
      </c>
      <c r="C50" s="520"/>
      <c r="D50" s="518" t="s">
        <v>411</v>
      </c>
      <c r="E50" s="261"/>
      <c r="F50" s="435"/>
      <c r="G50" s="552"/>
      <c r="H50" s="552"/>
      <c r="I50" s="217"/>
      <c r="J50" s="212"/>
      <c r="K50" s="243"/>
      <c r="L50" s="215"/>
    </row>
    <row r="51" spans="1:12" s="500" customFormat="1" x14ac:dyDescent="0.25">
      <c r="A51" s="519">
        <v>44963</v>
      </c>
      <c r="B51" s="520">
        <v>9211</v>
      </c>
      <c r="C51" s="520"/>
      <c r="D51" s="518" t="s">
        <v>567</v>
      </c>
      <c r="E51" s="261"/>
      <c r="F51" s="435"/>
      <c r="G51" s="552"/>
      <c r="H51" s="552"/>
      <c r="I51" s="217"/>
      <c r="J51" s="212">
        <v>2000</v>
      </c>
      <c r="K51" s="243"/>
      <c r="L51" s="215"/>
    </row>
    <row r="52" spans="1:12" x14ac:dyDescent="0.25">
      <c r="A52" s="519">
        <v>7.1</v>
      </c>
      <c r="B52" s="520">
        <v>810</v>
      </c>
      <c r="C52" s="520"/>
      <c r="D52" s="518" t="s">
        <v>455</v>
      </c>
      <c r="E52" s="550">
        <v>1480</v>
      </c>
      <c r="F52" s="435"/>
      <c r="G52" s="552"/>
      <c r="H52" s="552"/>
      <c r="I52" s="217"/>
      <c r="J52" s="212"/>
      <c r="K52" s="243"/>
      <c r="L52" s="215"/>
    </row>
    <row r="53" spans="1:12" x14ac:dyDescent="0.25">
      <c r="A53" s="519">
        <v>44203</v>
      </c>
      <c r="B53" s="520">
        <v>810</v>
      </c>
      <c r="C53" s="520"/>
      <c r="D53" s="518" t="s">
        <v>464</v>
      </c>
      <c r="E53" s="550">
        <v>6500</v>
      </c>
      <c r="F53" s="435"/>
      <c r="G53" s="552"/>
      <c r="H53" s="552"/>
      <c r="I53" s="217"/>
      <c r="J53" s="212"/>
      <c r="K53" s="243"/>
      <c r="L53" s="215"/>
    </row>
    <row r="54" spans="1:12" s="500" customFormat="1" x14ac:dyDescent="0.25">
      <c r="A54" s="519">
        <v>44933</v>
      </c>
      <c r="B54" s="520">
        <v>810</v>
      </c>
      <c r="C54" s="520"/>
      <c r="D54" s="518" t="s">
        <v>568</v>
      </c>
      <c r="E54" s="261"/>
      <c r="F54" s="435"/>
      <c r="G54" s="552"/>
      <c r="H54" s="552"/>
      <c r="I54" s="217"/>
      <c r="J54" s="212">
        <v>2000</v>
      </c>
      <c r="K54" s="243"/>
      <c r="L54" s="215"/>
    </row>
    <row r="55" spans="1:12" x14ac:dyDescent="0.25">
      <c r="A55" s="519">
        <v>44203</v>
      </c>
      <c r="B55" s="520">
        <v>810</v>
      </c>
      <c r="C55" s="520"/>
      <c r="D55" s="518" t="s">
        <v>456</v>
      </c>
      <c r="E55" s="261">
        <v>3758</v>
      </c>
      <c r="F55" s="435"/>
      <c r="G55" s="552"/>
      <c r="H55" s="552"/>
      <c r="I55" s="217"/>
      <c r="J55" s="212"/>
      <c r="K55" s="243"/>
      <c r="L55" s="215"/>
    </row>
    <row r="56" spans="1:12" x14ac:dyDescent="0.25">
      <c r="A56" s="519">
        <v>44203</v>
      </c>
      <c r="B56" s="520">
        <v>810</v>
      </c>
      <c r="C56" s="520"/>
      <c r="D56" s="518" t="s">
        <v>480</v>
      </c>
      <c r="E56" s="261"/>
      <c r="F56" s="435">
        <v>840</v>
      </c>
      <c r="G56" s="552"/>
      <c r="H56" s="552"/>
      <c r="I56" s="217"/>
      <c r="J56" s="212"/>
      <c r="K56" s="243"/>
      <c r="L56" s="215"/>
    </row>
    <row r="57" spans="1:12" hidden="1" x14ac:dyDescent="0.25">
      <c r="A57" s="519">
        <v>43472</v>
      </c>
      <c r="B57" s="520">
        <v>810</v>
      </c>
      <c r="C57" s="520"/>
      <c r="D57" s="518" t="s">
        <v>249</v>
      </c>
      <c r="E57" s="261"/>
      <c r="F57" s="435"/>
      <c r="G57" s="552"/>
      <c r="H57" s="552"/>
      <c r="I57" s="217"/>
      <c r="J57" s="212"/>
      <c r="K57" s="243"/>
      <c r="L57" s="215"/>
    </row>
    <row r="58" spans="1:12" hidden="1" x14ac:dyDescent="0.25">
      <c r="A58" s="514" t="s">
        <v>238</v>
      </c>
      <c r="B58" s="513">
        <v>620</v>
      </c>
      <c r="C58" s="513"/>
      <c r="D58" s="508" t="s">
        <v>247</v>
      </c>
      <c r="E58" s="261"/>
      <c r="F58" s="435"/>
      <c r="G58" s="552"/>
      <c r="H58" s="552"/>
      <c r="I58" s="217"/>
      <c r="J58" s="212"/>
      <c r="K58" s="243"/>
      <c r="L58" s="215"/>
    </row>
    <row r="59" spans="1:12" s="500" customFormat="1" x14ac:dyDescent="0.25">
      <c r="A59" s="515">
        <v>45146</v>
      </c>
      <c r="B59" s="513">
        <v>820</v>
      </c>
      <c r="C59" s="513"/>
      <c r="D59" s="508" t="s">
        <v>569</v>
      </c>
      <c r="E59" s="261"/>
      <c r="F59" s="435"/>
      <c r="G59" s="552"/>
      <c r="H59" s="552"/>
      <c r="I59" s="217"/>
      <c r="J59" s="212">
        <v>10000</v>
      </c>
      <c r="K59" s="243">
        <v>100000</v>
      </c>
      <c r="L59" s="215"/>
    </row>
    <row r="60" spans="1:12" x14ac:dyDescent="0.25">
      <c r="A60" s="514" t="s">
        <v>238</v>
      </c>
      <c r="B60" s="513">
        <v>620</v>
      </c>
      <c r="C60" s="513"/>
      <c r="D60" s="508" t="s">
        <v>248</v>
      </c>
      <c r="E60" s="261">
        <v>328</v>
      </c>
      <c r="F60" s="435">
        <v>540</v>
      </c>
      <c r="G60" s="552">
        <v>10000</v>
      </c>
      <c r="H60" s="552">
        <v>1000</v>
      </c>
      <c r="I60" s="217"/>
      <c r="J60" s="212">
        <v>0</v>
      </c>
      <c r="K60" s="243">
        <v>35000</v>
      </c>
      <c r="L60" s="215">
        <v>0</v>
      </c>
    </row>
    <row r="61" spans="1:12" s="500" customFormat="1" x14ac:dyDescent="0.25">
      <c r="A61" s="514" t="s">
        <v>238</v>
      </c>
      <c r="B61" s="513">
        <v>620</v>
      </c>
      <c r="C61" s="513"/>
      <c r="D61" s="508" t="s">
        <v>553</v>
      </c>
      <c r="E61" s="261"/>
      <c r="F61" s="435"/>
      <c r="G61" s="552"/>
      <c r="H61" s="601">
        <v>35000</v>
      </c>
      <c r="I61" s="550">
        <v>10000</v>
      </c>
      <c r="J61" s="601">
        <v>25000</v>
      </c>
      <c r="K61" s="243"/>
      <c r="L61" s="215"/>
    </row>
    <row r="62" spans="1:12" x14ac:dyDescent="0.25">
      <c r="A62" s="514" t="s">
        <v>238</v>
      </c>
      <c r="B62" s="513">
        <v>620</v>
      </c>
      <c r="C62" s="513"/>
      <c r="D62" s="508" t="s">
        <v>251</v>
      </c>
      <c r="E62" s="261">
        <v>0</v>
      </c>
      <c r="F62" s="435">
        <v>10260</v>
      </c>
      <c r="G62" s="552">
        <v>10000</v>
      </c>
      <c r="H62" s="552">
        <v>5000</v>
      </c>
      <c r="I62" s="217">
        <v>5000</v>
      </c>
      <c r="J62" s="212">
        <v>5000</v>
      </c>
      <c r="K62" s="243">
        <v>10000</v>
      </c>
      <c r="L62" s="215">
        <v>10000</v>
      </c>
    </row>
    <row r="63" spans="1:12" ht="12.6" customHeight="1" x14ac:dyDescent="0.25">
      <c r="A63" s="515">
        <v>42409</v>
      </c>
      <c r="B63" s="513">
        <v>620</v>
      </c>
      <c r="C63" s="513"/>
      <c r="D63" s="508" t="s">
        <v>320</v>
      </c>
      <c r="E63" s="261">
        <v>0</v>
      </c>
      <c r="F63" s="435"/>
      <c r="G63" s="552">
        <v>1500</v>
      </c>
      <c r="H63" s="552">
        <v>120</v>
      </c>
      <c r="I63" s="217"/>
      <c r="J63" s="212"/>
      <c r="K63" s="243"/>
      <c r="L63" s="215"/>
    </row>
    <row r="64" spans="1:12" x14ac:dyDescent="0.25">
      <c r="A64" s="515">
        <v>43505</v>
      </c>
      <c r="B64" s="513">
        <v>620</v>
      </c>
      <c r="C64" s="513"/>
      <c r="D64" s="508" t="s">
        <v>332</v>
      </c>
      <c r="E64" s="261">
        <v>0</v>
      </c>
      <c r="F64" s="435">
        <v>12930</v>
      </c>
      <c r="G64" s="552"/>
      <c r="H64" s="552"/>
      <c r="I64" s="217"/>
      <c r="J64" s="212"/>
      <c r="K64" s="243"/>
      <c r="L64" s="215"/>
    </row>
    <row r="65" spans="1:12" hidden="1" x14ac:dyDescent="0.25">
      <c r="A65" s="515">
        <v>43505</v>
      </c>
      <c r="B65" s="513">
        <v>620</v>
      </c>
      <c r="C65" s="513"/>
      <c r="D65" s="508" t="s">
        <v>250</v>
      </c>
      <c r="E65" s="261"/>
      <c r="F65" s="435"/>
      <c r="G65" s="554"/>
      <c r="H65" s="554"/>
      <c r="I65" s="217"/>
      <c r="J65" s="212"/>
      <c r="K65" s="243"/>
      <c r="L65" s="215"/>
    </row>
    <row r="66" spans="1:12" x14ac:dyDescent="0.25">
      <c r="A66" s="515">
        <v>43505</v>
      </c>
      <c r="B66" s="513">
        <v>660</v>
      </c>
      <c r="C66" s="513"/>
      <c r="D66" s="508" t="s">
        <v>393</v>
      </c>
      <c r="E66" s="261">
        <v>12300</v>
      </c>
      <c r="F66" s="435"/>
      <c r="G66" s="552"/>
      <c r="H66" s="552"/>
      <c r="I66" s="217"/>
      <c r="J66" s="212"/>
      <c r="K66" s="243"/>
      <c r="L66" s="215"/>
    </row>
    <row r="67" spans="1:12" s="500" customFormat="1" x14ac:dyDescent="0.25">
      <c r="A67" s="515">
        <v>44601</v>
      </c>
      <c r="B67" s="513">
        <v>660</v>
      </c>
      <c r="C67" s="513"/>
      <c r="D67" s="508" t="s">
        <v>534</v>
      </c>
      <c r="E67" s="261"/>
      <c r="F67" s="435"/>
      <c r="G67" s="601">
        <v>8000</v>
      </c>
      <c r="H67" s="601">
        <v>8000</v>
      </c>
      <c r="I67" s="550">
        <v>0</v>
      </c>
      <c r="J67" s="212">
        <v>0</v>
      </c>
      <c r="K67" s="243"/>
      <c r="L67" s="215"/>
    </row>
    <row r="68" spans="1:12" x14ac:dyDescent="0.25">
      <c r="A68" s="514" t="s">
        <v>252</v>
      </c>
      <c r="B68" s="513">
        <v>640</v>
      </c>
      <c r="C68" s="513"/>
      <c r="D68" s="508" t="s">
        <v>253</v>
      </c>
      <c r="E68" s="261">
        <v>36872</v>
      </c>
      <c r="F68" s="435"/>
      <c r="G68" s="601">
        <v>10000</v>
      </c>
      <c r="H68" s="601">
        <v>10000</v>
      </c>
      <c r="I68" s="550">
        <v>0</v>
      </c>
      <c r="J68" s="212">
        <v>0</v>
      </c>
      <c r="K68" s="243"/>
      <c r="L68" s="215">
        <v>10000</v>
      </c>
    </row>
    <row r="69" spans="1:12" x14ac:dyDescent="0.25">
      <c r="A69" s="514" t="s">
        <v>252</v>
      </c>
      <c r="B69" s="513">
        <v>640</v>
      </c>
      <c r="C69" s="513"/>
      <c r="D69" s="508" t="s">
        <v>254</v>
      </c>
      <c r="E69" s="261">
        <v>0</v>
      </c>
      <c r="F69" s="435">
        <v>1800</v>
      </c>
      <c r="G69" s="552"/>
      <c r="H69" s="552"/>
      <c r="I69" s="217"/>
      <c r="J69" s="212"/>
      <c r="K69" s="243"/>
      <c r="L69" s="215"/>
    </row>
    <row r="70" spans="1:12" x14ac:dyDescent="0.25">
      <c r="A70" s="515">
        <v>44264</v>
      </c>
      <c r="B70" s="513">
        <v>640</v>
      </c>
      <c r="C70" s="513"/>
      <c r="D70" s="508" t="s">
        <v>481</v>
      </c>
      <c r="E70" s="261"/>
      <c r="F70" s="435">
        <v>540</v>
      </c>
      <c r="G70" s="554"/>
      <c r="H70" s="554"/>
      <c r="I70" s="217"/>
      <c r="J70" s="212"/>
      <c r="K70" s="243"/>
      <c r="L70" s="215"/>
    </row>
    <row r="71" spans="1:12" s="500" customFormat="1" x14ac:dyDescent="0.25">
      <c r="A71" s="515">
        <v>44629</v>
      </c>
      <c r="B71" s="513">
        <v>640</v>
      </c>
      <c r="C71" s="513"/>
      <c r="D71" s="508" t="s">
        <v>530</v>
      </c>
      <c r="E71" s="261"/>
      <c r="F71" s="435"/>
      <c r="G71" s="601">
        <v>5000</v>
      </c>
      <c r="H71" s="601">
        <v>5000</v>
      </c>
      <c r="I71" s="550">
        <v>0</v>
      </c>
      <c r="J71" s="212"/>
      <c r="K71" s="243"/>
      <c r="L71" s="215"/>
    </row>
    <row r="72" spans="1:12" hidden="1" x14ac:dyDescent="0.25">
      <c r="A72" s="515">
        <v>43564</v>
      </c>
      <c r="B72" s="513">
        <v>620</v>
      </c>
      <c r="C72" s="513"/>
      <c r="D72" s="508" t="s">
        <v>319</v>
      </c>
      <c r="E72" s="261"/>
      <c r="F72" s="435"/>
      <c r="G72" s="552"/>
      <c r="H72" s="552"/>
      <c r="I72" s="217"/>
      <c r="J72" s="212"/>
      <c r="K72" s="243"/>
      <c r="L72" s="215"/>
    </row>
    <row r="73" spans="1:12" x14ac:dyDescent="0.25">
      <c r="A73" s="515">
        <v>43655</v>
      </c>
      <c r="B73" s="513">
        <v>620</v>
      </c>
      <c r="C73" s="513"/>
      <c r="D73" s="508" t="s">
        <v>321</v>
      </c>
      <c r="E73" s="261">
        <v>240</v>
      </c>
      <c r="F73" s="435"/>
      <c r="G73" s="554"/>
      <c r="H73" s="554"/>
      <c r="I73" s="217"/>
      <c r="J73" s="212"/>
      <c r="K73" s="243"/>
      <c r="L73" s="215"/>
    </row>
    <row r="74" spans="1:12" x14ac:dyDescent="0.25">
      <c r="A74" s="515">
        <v>44386</v>
      </c>
      <c r="B74" s="513">
        <v>620</v>
      </c>
      <c r="C74" s="513"/>
      <c r="D74" s="508" t="s">
        <v>457</v>
      </c>
      <c r="E74" s="261">
        <v>6168</v>
      </c>
      <c r="F74" s="435"/>
      <c r="G74" s="554"/>
      <c r="H74" s="554"/>
      <c r="I74" s="217"/>
      <c r="J74" s="212"/>
      <c r="K74" s="243"/>
      <c r="L74" s="215"/>
    </row>
    <row r="75" spans="1:12" x14ac:dyDescent="0.25">
      <c r="A75" s="514" t="s">
        <v>255</v>
      </c>
      <c r="B75" s="513">
        <v>320</v>
      </c>
      <c r="C75" s="513"/>
      <c r="D75" s="508" t="s">
        <v>391</v>
      </c>
      <c r="E75" s="261">
        <v>7210</v>
      </c>
      <c r="F75" s="435"/>
      <c r="G75" s="552">
        <v>3000</v>
      </c>
      <c r="H75" s="552">
        <v>3000</v>
      </c>
      <c r="I75" s="217">
        <v>3000</v>
      </c>
      <c r="J75" s="212">
        <v>3000</v>
      </c>
      <c r="K75" s="243"/>
      <c r="L75" s="215"/>
    </row>
    <row r="76" spans="1:12" s="500" customFormat="1" x14ac:dyDescent="0.25">
      <c r="A76" s="515">
        <v>44938</v>
      </c>
      <c r="B76" s="513">
        <v>111</v>
      </c>
      <c r="C76" s="513"/>
      <c r="D76" s="508" t="s">
        <v>570</v>
      </c>
      <c r="E76" s="261"/>
      <c r="F76" s="435"/>
      <c r="G76" s="552"/>
      <c r="H76" s="552"/>
      <c r="I76" s="217"/>
      <c r="J76" s="212">
        <v>5000</v>
      </c>
      <c r="K76" s="243"/>
      <c r="L76" s="215"/>
    </row>
    <row r="77" spans="1:12" s="500" customFormat="1" x14ac:dyDescent="0.25">
      <c r="A77" s="515">
        <v>44938</v>
      </c>
      <c r="B77" s="513">
        <v>111</v>
      </c>
      <c r="C77" s="513"/>
      <c r="D77" s="508" t="s">
        <v>555</v>
      </c>
      <c r="E77" s="261"/>
      <c r="F77" s="435"/>
      <c r="G77" s="552"/>
      <c r="H77" s="552">
        <v>18720</v>
      </c>
      <c r="I77" s="217">
        <v>18720</v>
      </c>
      <c r="J77" s="212"/>
      <c r="K77" s="243"/>
      <c r="L77" s="215"/>
    </row>
    <row r="78" spans="1:12" x14ac:dyDescent="0.25">
      <c r="A78" s="515">
        <v>43479</v>
      </c>
      <c r="B78" s="513">
        <v>620</v>
      </c>
      <c r="C78" s="513"/>
      <c r="D78" s="508" t="s">
        <v>333</v>
      </c>
      <c r="E78" s="261">
        <v>10000</v>
      </c>
      <c r="F78" s="435"/>
      <c r="G78" s="554"/>
      <c r="H78" s="554"/>
      <c r="I78" s="217"/>
      <c r="J78" s="211"/>
      <c r="K78" s="243"/>
      <c r="L78" s="215"/>
    </row>
    <row r="79" spans="1:12" x14ac:dyDescent="0.25">
      <c r="A79" s="515">
        <v>44210</v>
      </c>
      <c r="B79" s="513">
        <v>620</v>
      </c>
      <c r="C79" s="513"/>
      <c r="D79" s="508" t="s">
        <v>458</v>
      </c>
      <c r="E79" s="550">
        <v>1820</v>
      </c>
      <c r="F79" s="435">
        <v>960</v>
      </c>
      <c r="G79" s="554"/>
      <c r="H79" s="554"/>
      <c r="I79" s="217"/>
      <c r="J79" s="211"/>
      <c r="K79" s="243"/>
      <c r="L79" s="215"/>
    </row>
    <row r="80" spans="1:12" x14ac:dyDescent="0.25">
      <c r="A80" s="521"/>
      <c r="B80" s="510"/>
      <c r="C80" s="510"/>
      <c r="D80" s="511" t="s">
        <v>256</v>
      </c>
      <c r="E80" s="438">
        <f t="shared" ref="E80:I80" si="5">SUM(E37:E79)</f>
        <v>102996</v>
      </c>
      <c r="F80" s="438">
        <f t="shared" si="5"/>
        <v>68030</v>
      </c>
      <c r="G80" s="438">
        <f>SUM(G37:G79)</f>
        <v>102500</v>
      </c>
      <c r="H80" s="438">
        <f>SUM(H37:H79)</f>
        <v>140840</v>
      </c>
      <c r="I80" s="438">
        <f t="shared" si="5"/>
        <v>44880</v>
      </c>
      <c r="J80" s="438">
        <f>SUM(J37:J79)</f>
        <v>67000</v>
      </c>
      <c r="K80" s="438">
        <f>SUM(K37:K79)</f>
        <v>145000</v>
      </c>
      <c r="L80" s="438">
        <f>SUM(L37:L79)</f>
        <v>20000</v>
      </c>
    </row>
    <row r="81" spans="1:14" x14ac:dyDescent="0.25">
      <c r="A81" s="514" t="s">
        <v>257</v>
      </c>
      <c r="B81" s="513">
        <v>840</v>
      </c>
      <c r="C81" s="513"/>
      <c r="D81" s="508" t="s">
        <v>258</v>
      </c>
      <c r="E81" s="261">
        <v>0</v>
      </c>
      <c r="F81" s="435">
        <v>17855</v>
      </c>
      <c r="G81" s="554"/>
      <c r="H81" s="554"/>
      <c r="I81" s="217"/>
      <c r="J81" s="212">
        <v>0</v>
      </c>
      <c r="K81" s="243">
        <v>20000</v>
      </c>
      <c r="L81" s="215">
        <v>20000</v>
      </c>
    </row>
    <row r="82" spans="1:14" x14ac:dyDescent="0.25">
      <c r="A82" s="515">
        <v>44200</v>
      </c>
      <c r="B82" s="513">
        <v>510</v>
      </c>
      <c r="C82" s="513"/>
      <c r="D82" s="508" t="s">
        <v>478</v>
      </c>
      <c r="E82" s="261">
        <v>0</v>
      </c>
      <c r="F82" s="435">
        <v>7506</v>
      </c>
      <c r="G82" s="554"/>
      <c r="H82" s="554"/>
      <c r="I82" s="217"/>
      <c r="J82" s="212"/>
      <c r="K82" s="243"/>
      <c r="L82" s="215"/>
    </row>
    <row r="83" spans="1:14" x14ac:dyDescent="0.25">
      <c r="A83" s="515">
        <v>44200</v>
      </c>
      <c r="B83" s="513">
        <v>510</v>
      </c>
      <c r="C83" s="513"/>
      <c r="D83" s="508" t="s">
        <v>479</v>
      </c>
      <c r="E83" s="261"/>
      <c r="F83" s="435"/>
      <c r="G83" s="554">
        <v>15000</v>
      </c>
      <c r="H83" s="552">
        <v>15000</v>
      </c>
      <c r="I83" s="217">
        <v>0</v>
      </c>
      <c r="J83" s="212"/>
      <c r="K83" s="243"/>
      <c r="L83" s="215"/>
    </row>
    <row r="84" spans="1:14" s="500" customFormat="1" x14ac:dyDescent="0.25">
      <c r="A84" s="515">
        <v>44200</v>
      </c>
      <c r="B84" s="513">
        <v>510</v>
      </c>
      <c r="C84" s="513"/>
      <c r="D84" s="508" t="s">
        <v>547</v>
      </c>
      <c r="E84" s="261"/>
      <c r="F84" s="435"/>
      <c r="G84" s="554"/>
      <c r="H84" s="601">
        <v>25000</v>
      </c>
      <c r="I84" s="550">
        <v>0</v>
      </c>
      <c r="J84" s="212"/>
      <c r="K84" s="243"/>
      <c r="L84" s="215"/>
    </row>
    <row r="85" spans="1:14" hidden="1" x14ac:dyDescent="0.25">
      <c r="A85" s="514" t="s">
        <v>245</v>
      </c>
      <c r="B85" s="513">
        <v>520</v>
      </c>
      <c r="C85" s="513"/>
      <c r="D85" s="508" t="s">
        <v>489</v>
      </c>
      <c r="E85" s="261"/>
      <c r="F85" s="435"/>
      <c r="G85" s="554"/>
      <c r="H85" s="554"/>
      <c r="I85" s="217"/>
      <c r="J85" s="212"/>
      <c r="K85" s="243"/>
      <c r="L85" s="215"/>
    </row>
    <row r="86" spans="1:14" x14ac:dyDescent="0.25">
      <c r="A86" s="515">
        <v>42404</v>
      </c>
      <c r="B86" s="513">
        <v>520</v>
      </c>
      <c r="C86" s="513"/>
      <c r="D86" s="508" t="s">
        <v>259</v>
      </c>
      <c r="E86" s="261">
        <v>13249</v>
      </c>
      <c r="F86" s="435">
        <v>6228</v>
      </c>
      <c r="G86" s="552">
        <v>20000</v>
      </c>
      <c r="H86" s="552">
        <v>20000</v>
      </c>
      <c r="I86" s="217">
        <v>5000</v>
      </c>
      <c r="J86" s="212">
        <v>10000</v>
      </c>
      <c r="K86" s="243">
        <v>10000</v>
      </c>
      <c r="L86" s="215">
        <v>10000</v>
      </c>
    </row>
    <row r="87" spans="1:14" x14ac:dyDescent="0.25">
      <c r="A87" s="522">
        <v>42374</v>
      </c>
      <c r="B87" s="513">
        <v>451</v>
      </c>
      <c r="C87" s="513"/>
      <c r="D87" s="508" t="s">
        <v>260</v>
      </c>
      <c r="E87" s="261">
        <v>11809</v>
      </c>
      <c r="F87" s="435"/>
      <c r="G87" s="552">
        <v>10000</v>
      </c>
      <c r="H87" s="552">
        <v>10000</v>
      </c>
      <c r="I87" s="217">
        <v>5000</v>
      </c>
      <c r="J87" s="212">
        <v>10000</v>
      </c>
      <c r="K87" s="243">
        <v>5000</v>
      </c>
      <c r="L87" s="215">
        <v>5000</v>
      </c>
    </row>
    <row r="88" spans="1:14" x14ac:dyDescent="0.25">
      <c r="A88" s="515">
        <v>42374</v>
      </c>
      <c r="B88" s="513">
        <v>451</v>
      </c>
      <c r="C88" s="513"/>
      <c r="D88" s="508" t="s">
        <v>261</v>
      </c>
      <c r="E88" s="261">
        <v>24765</v>
      </c>
      <c r="F88" s="435">
        <v>6763</v>
      </c>
      <c r="G88" s="552">
        <v>10000</v>
      </c>
      <c r="H88" s="552">
        <v>21840</v>
      </c>
      <c r="I88" s="217">
        <v>35000</v>
      </c>
      <c r="J88" s="212">
        <v>10000</v>
      </c>
      <c r="K88" s="243">
        <v>10000</v>
      </c>
      <c r="L88" s="215">
        <v>10000</v>
      </c>
    </row>
    <row r="89" spans="1:14" x14ac:dyDescent="0.25">
      <c r="A89" s="515">
        <v>42374</v>
      </c>
      <c r="B89" s="513">
        <v>451</v>
      </c>
      <c r="C89" s="513"/>
      <c r="D89" s="508" t="s">
        <v>442</v>
      </c>
      <c r="E89" s="261">
        <v>5288</v>
      </c>
      <c r="F89" s="435"/>
      <c r="G89" s="552"/>
      <c r="H89" s="552"/>
      <c r="I89" s="217"/>
      <c r="J89" s="212"/>
      <c r="K89" s="243"/>
      <c r="L89" s="215"/>
    </row>
    <row r="90" spans="1:14" hidden="1" x14ac:dyDescent="0.25">
      <c r="A90" s="515">
        <v>43470</v>
      </c>
      <c r="B90" s="513">
        <v>451</v>
      </c>
      <c r="C90" s="513"/>
      <c r="D90" s="508" t="s">
        <v>331</v>
      </c>
      <c r="E90" s="261">
        <v>0</v>
      </c>
      <c r="F90" s="435"/>
      <c r="G90" s="552"/>
      <c r="H90" s="552"/>
      <c r="I90" s="217"/>
      <c r="J90" s="212"/>
      <c r="K90" s="243"/>
      <c r="L90" s="215"/>
    </row>
    <row r="91" spans="1:14" x14ac:dyDescent="0.25">
      <c r="A91" s="515">
        <v>43470</v>
      </c>
      <c r="B91" s="513">
        <v>451</v>
      </c>
      <c r="C91" s="513"/>
      <c r="D91" s="508" t="s">
        <v>398</v>
      </c>
      <c r="E91" s="261">
        <v>0</v>
      </c>
      <c r="F91" s="435">
        <v>96</v>
      </c>
      <c r="G91" s="552">
        <v>85000</v>
      </c>
      <c r="H91" s="552">
        <v>53000</v>
      </c>
      <c r="I91" s="217">
        <v>0</v>
      </c>
      <c r="J91" s="212">
        <v>25000</v>
      </c>
      <c r="K91" s="243"/>
      <c r="L91" s="215"/>
    </row>
    <row r="92" spans="1:14" x14ac:dyDescent="0.25">
      <c r="A92" s="515">
        <v>44202</v>
      </c>
      <c r="B92" s="513">
        <v>9111</v>
      </c>
      <c r="C92" s="513"/>
      <c r="D92" s="508" t="s">
        <v>535</v>
      </c>
      <c r="E92" s="261">
        <v>0</v>
      </c>
      <c r="F92" s="435"/>
      <c r="G92" s="601">
        <v>250000</v>
      </c>
      <c r="H92" s="601">
        <v>250000</v>
      </c>
      <c r="I92" s="550">
        <v>0</v>
      </c>
      <c r="J92" s="601">
        <v>500000</v>
      </c>
      <c r="K92" s="243">
        <v>50000</v>
      </c>
      <c r="L92" s="215"/>
      <c r="N92" s="639"/>
    </row>
    <row r="93" spans="1:14" x14ac:dyDescent="0.25">
      <c r="A93" s="514" t="s">
        <v>262</v>
      </c>
      <c r="B93" s="513">
        <v>9121</v>
      </c>
      <c r="C93" s="513"/>
      <c r="D93" s="508" t="s">
        <v>415</v>
      </c>
      <c r="E93" s="261">
        <v>0</v>
      </c>
      <c r="F93" s="435">
        <v>50663</v>
      </c>
      <c r="G93" s="552">
        <v>5000</v>
      </c>
      <c r="H93" s="552">
        <v>5000</v>
      </c>
      <c r="I93" s="217">
        <v>0</v>
      </c>
      <c r="J93" s="212"/>
      <c r="K93" s="243"/>
      <c r="L93" s="215"/>
    </row>
    <row r="94" spans="1:14" x14ac:dyDescent="0.25">
      <c r="A94" s="515">
        <v>44598</v>
      </c>
      <c r="B94" s="513">
        <v>9121</v>
      </c>
      <c r="C94" s="513"/>
      <c r="D94" s="508" t="s">
        <v>523</v>
      </c>
      <c r="E94" s="261"/>
      <c r="F94" s="435">
        <v>35847</v>
      </c>
      <c r="G94" s="552">
        <v>20000</v>
      </c>
      <c r="H94" s="552">
        <v>31000</v>
      </c>
      <c r="I94" s="217">
        <v>31000</v>
      </c>
      <c r="J94" s="212"/>
      <c r="K94" s="243"/>
      <c r="L94" s="215"/>
    </row>
    <row r="95" spans="1:14" hidden="1" x14ac:dyDescent="0.25">
      <c r="A95" s="515">
        <v>43502</v>
      </c>
      <c r="B95" s="513">
        <v>9211</v>
      </c>
      <c r="C95" s="513"/>
      <c r="D95" s="525" t="s">
        <v>263</v>
      </c>
      <c r="E95" s="261">
        <v>0</v>
      </c>
      <c r="F95" s="435"/>
      <c r="G95" s="552">
        <v>0</v>
      </c>
      <c r="H95" s="552"/>
      <c r="I95" s="217"/>
      <c r="J95" s="212"/>
      <c r="K95" s="243">
        <v>0</v>
      </c>
      <c r="L95" s="215">
        <v>0</v>
      </c>
    </row>
    <row r="96" spans="1:14" x14ac:dyDescent="0.25">
      <c r="A96" s="515">
        <v>43502</v>
      </c>
      <c r="B96" s="513">
        <v>9211</v>
      </c>
      <c r="C96" s="513"/>
      <c r="D96" s="437" t="s">
        <v>264</v>
      </c>
      <c r="E96" s="261">
        <v>0</v>
      </c>
      <c r="F96" s="435">
        <v>200</v>
      </c>
      <c r="G96" s="552"/>
      <c r="H96" s="552"/>
      <c r="I96" s="217"/>
      <c r="J96" s="212"/>
      <c r="K96" s="243"/>
      <c r="L96" s="215"/>
    </row>
    <row r="97" spans="1:17" s="500" customFormat="1" x14ac:dyDescent="0.25">
      <c r="A97" s="515">
        <v>44933</v>
      </c>
      <c r="B97" s="513">
        <v>810</v>
      </c>
      <c r="C97" s="513"/>
      <c r="D97" s="630" t="s">
        <v>549</v>
      </c>
      <c r="E97" s="261"/>
      <c r="F97" s="435"/>
      <c r="G97" s="552"/>
      <c r="H97" s="552">
        <v>24000</v>
      </c>
      <c r="I97" s="217">
        <v>26500</v>
      </c>
      <c r="J97" s="212"/>
      <c r="K97" s="243"/>
      <c r="L97" s="215"/>
    </row>
    <row r="98" spans="1:17" x14ac:dyDescent="0.25">
      <c r="A98" s="515">
        <v>44203</v>
      </c>
      <c r="B98" s="513">
        <v>810</v>
      </c>
      <c r="C98" s="513"/>
      <c r="D98" s="508" t="s">
        <v>485</v>
      </c>
      <c r="E98" s="261"/>
      <c r="F98" s="435">
        <v>59943</v>
      </c>
      <c r="G98" s="554"/>
      <c r="H98" s="554"/>
      <c r="I98" s="217"/>
      <c r="J98" s="212"/>
      <c r="K98" s="243"/>
      <c r="L98" s="215"/>
    </row>
    <row r="99" spans="1:17" x14ac:dyDescent="0.25">
      <c r="A99" s="515">
        <v>43472</v>
      </c>
      <c r="B99" s="513">
        <v>810</v>
      </c>
      <c r="C99" s="513"/>
      <c r="D99" s="508" t="s">
        <v>416</v>
      </c>
      <c r="E99" s="299">
        <v>10000</v>
      </c>
      <c r="F99" s="435"/>
      <c r="G99" s="552"/>
      <c r="H99" s="552"/>
      <c r="I99" s="217"/>
      <c r="J99" s="212"/>
      <c r="K99" s="243"/>
      <c r="L99" s="215"/>
    </row>
    <row r="100" spans="1:17" hidden="1" x14ac:dyDescent="0.25">
      <c r="A100" s="515">
        <v>43472</v>
      </c>
      <c r="B100" s="513">
        <v>810</v>
      </c>
      <c r="C100" s="513"/>
      <c r="D100" s="508" t="s">
        <v>334</v>
      </c>
      <c r="E100" s="261"/>
      <c r="F100" s="435"/>
      <c r="G100" s="552"/>
      <c r="H100" s="552"/>
      <c r="I100" s="217"/>
      <c r="J100" s="212"/>
      <c r="K100" s="243"/>
      <c r="L100" s="215"/>
    </row>
    <row r="101" spans="1:17" x14ac:dyDescent="0.25">
      <c r="A101" s="515">
        <v>43107</v>
      </c>
      <c r="B101" s="513">
        <v>810</v>
      </c>
      <c r="C101" s="513"/>
      <c r="D101" s="508" t="s">
        <v>392</v>
      </c>
      <c r="E101" s="261">
        <v>18035</v>
      </c>
      <c r="F101" s="435">
        <v>14711</v>
      </c>
      <c r="G101" s="552">
        <v>20000</v>
      </c>
      <c r="H101" s="552">
        <v>20000</v>
      </c>
      <c r="I101" s="217">
        <v>20000</v>
      </c>
      <c r="J101" s="212"/>
      <c r="K101" s="243"/>
      <c r="L101" s="215"/>
    </row>
    <row r="102" spans="1:17" s="500" customFormat="1" x14ac:dyDescent="0.25">
      <c r="A102" s="515">
        <v>44933</v>
      </c>
      <c r="B102" s="513">
        <v>810</v>
      </c>
      <c r="C102" s="513"/>
      <c r="D102" s="508" t="s">
        <v>550</v>
      </c>
      <c r="E102" s="261"/>
      <c r="F102" s="435"/>
      <c r="G102" s="552"/>
      <c r="H102" s="601">
        <v>40000</v>
      </c>
      <c r="I102" s="550">
        <v>40000</v>
      </c>
      <c r="J102" s="212"/>
      <c r="K102" s="243"/>
      <c r="L102" s="215"/>
    </row>
    <row r="103" spans="1:17" x14ac:dyDescent="0.25">
      <c r="A103" s="515">
        <v>43837</v>
      </c>
      <c r="B103" s="513">
        <v>810</v>
      </c>
      <c r="C103" s="513"/>
      <c r="D103" s="508" t="s">
        <v>426</v>
      </c>
      <c r="E103" s="261">
        <v>3826</v>
      </c>
      <c r="F103" s="435"/>
      <c r="G103" s="552"/>
      <c r="H103" s="552"/>
      <c r="I103" s="217"/>
      <c r="J103" s="212"/>
      <c r="K103" s="243"/>
      <c r="L103" s="215"/>
    </row>
    <row r="104" spans="1:17" x14ac:dyDescent="0.25">
      <c r="A104" s="515">
        <v>44203</v>
      </c>
      <c r="B104" s="513">
        <v>810</v>
      </c>
      <c r="C104" s="513"/>
      <c r="D104" s="508" t="s">
        <v>459</v>
      </c>
      <c r="E104" s="550">
        <v>141670</v>
      </c>
      <c r="F104" s="550">
        <v>251553</v>
      </c>
      <c r="G104" s="601">
        <v>150000</v>
      </c>
      <c r="H104" s="601">
        <v>150000</v>
      </c>
      <c r="I104" s="550">
        <v>85000</v>
      </c>
      <c r="J104" s="601">
        <v>10000</v>
      </c>
      <c r="K104" s="243"/>
      <c r="L104" s="215"/>
    </row>
    <row r="105" spans="1:17" x14ac:dyDescent="0.25">
      <c r="A105" s="515">
        <v>44203</v>
      </c>
      <c r="B105" s="513">
        <v>810</v>
      </c>
      <c r="C105" s="513"/>
      <c r="D105" s="508" t="s">
        <v>460</v>
      </c>
      <c r="E105" s="550">
        <v>12458</v>
      </c>
      <c r="F105" s="550">
        <v>15000</v>
      </c>
      <c r="G105" s="601">
        <v>3000</v>
      </c>
      <c r="H105" s="601">
        <v>3000</v>
      </c>
      <c r="I105" s="550">
        <v>0</v>
      </c>
      <c r="J105" s="212">
        <v>0</v>
      </c>
      <c r="K105" s="243"/>
      <c r="L105" s="215"/>
    </row>
    <row r="106" spans="1:17" s="500" customFormat="1" x14ac:dyDescent="0.25">
      <c r="A106" s="515">
        <v>44203</v>
      </c>
      <c r="B106" s="513">
        <v>810</v>
      </c>
      <c r="C106" s="513"/>
      <c r="D106" s="508" t="s">
        <v>541</v>
      </c>
      <c r="E106" s="261"/>
      <c r="F106" s="435">
        <v>2941</v>
      </c>
      <c r="G106" s="552"/>
      <c r="H106" s="552"/>
      <c r="I106" s="217"/>
      <c r="J106" s="212"/>
      <c r="K106" s="243">
        <v>5000</v>
      </c>
      <c r="L106" s="215"/>
    </row>
    <row r="107" spans="1:17" x14ac:dyDescent="0.25">
      <c r="A107" s="515">
        <v>44568</v>
      </c>
      <c r="B107" s="513">
        <v>810</v>
      </c>
      <c r="C107" s="513"/>
      <c r="D107" s="508" t="s">
        <v>524</v>
      </c>
      <c r="E107" s="261"/>
      <c r="F107" s="435"/>
      <c r="G107" s="601">
        <v>38000</v>
      </c>
      <c r="H107" s="601">
        <v>38000</v>
      </c>
      <c r="I107" s="550">
        <v>0</v>
      </c>
      <c r="J107" s="212">
        <v>0</v>
      </c>
      <c r="K107" s="243"/>
      <c r="L107" s="215"/>
    </row>
    <row r="108" spans="1:17" x14ac:dyDescent="0.25">
      <c r="A108" s="515">
        <v>44568</v>
      </c>
      <c r="B108" s="513">
        <v>810</v>
      </c>
      <c r="C108" s="513"/>
      <c r="D108" s="508" t="s">
        <v>525</v>
      </c>
      <c r="E108" s="261"/>
      <c r="F108" s="435">
        <v>17879</v>
      </c>
      <c r="G108" s="554"/>
      <c r="H108" s="554"/>
      <c r="I108" s="217"/>
      <c r="J108" s="212"/>
      <c r="K108" s="243"/>
      <c r="L108" s="215"/>
    </row>
    <row r="109" spans="1:17" s="500" customFormat="1" x14ac:dyDescent="0.25">
      <c r="A109" s="515">
        <v>44568</v>
      </c>
      <c r="B109" s="513">
        <v>810</v>
      </c>
      <c r="C109" s="513"/>
      <c r="D109" s="508" t="s">
        <v>537</v>
      </c>
      <c r="E109" s="261"/>
      <c r="F109" s="435"/>
      <c r="G109" s="550">
        <v>50000</v>
      </c>
      <c r="H109" s="550">
        <v>50000</v>
      </c>
      <c r="I109" s="550">
        <v>0</v>
      </c>
      <c r="J109" s="212"/>
      <c r="K109" s="243"/>
      <c r="L109" s="215"/>
    </row>
    <row r="110" spans="1:17" x14ac:dyDescent="0.25">
      <c r="A110" s="514" t="s">
        <v>238</v>
      </c>
      <c r="B110" s="513">
        <v>620</v>
      </c>
      <c r="C110" s="513"/>
      <c r="D110" s="508" t="s">
        <v>487</v>
      </c>
      <c r="E110" s="261"/>
      <c r="F110" s="550">
        <v>540</v>
      </c>
      <c r="G110" s="550">
        <v>705000</v>
      </c>
      <c r="H110" s="550">
        <v>705000</v>
      </c>
      <c r="I110" s="550">
        <v>125000</v>
      </c>
      <c r="J110" s="601">
        <v>300000</v>
      </c>
      <c r="K110" s="243"/>
      <c r="L110" s="215"/>
      <c r="M110" s="436"/>
      <c r="N110" s="436"/>
      <c r="O110" s="436"/>
      <c r="P110" s="436"/>
      <c r="Q110" s="436"/>
    </row>
    <row r="111" spans="1:17" x14ac:dyDescent="0.25">
      <c r="A111" s="514" t="s">
        <v>238</v>
      </c>
      <c r="B111" s="513">
        <v>620</v>
      </c>
      <c r="C111" s="513"/>
      <c r="D111" s="508" t="s">
        <v>265</v>
      </c>
      <c r="E111" s="261">
        <v>3089</v>
      </c>
      <c r="F111" s="550">
        <v>98170</v>
      </c>
      <c r="G111" s="601">
        <v>100000</v>
      </c>
      <c r="H111" s="601">
        <v>100000</v>
      </c>
      <c r="I111" s="550">
        <v>84000</v>
      </c>
      <c r="J111" s="601">
        <v>0</v>
      </c>
      <c r="K111" s="243"/>
      <c r="L111" s="215"/>
      <c r="M111" s="436"/>
      <c r="N111" s="436"/>
      <c r="O111" s="436"/>
      <c r="P111" s="436"/>
      <c r="Q111" s="436"/>
    </row>
    <row r="112" spans="1:17" x14ac:dyDescent="0.25">
      <c r="A112" s="515">
        <v>42775</v>
      </c>
      <c r="B112" s="513">
        <v>620</v>
      </c>
      <c r="C112" s="513"/>
      <c r="D112" s="508" t="s">
        <v>488</v>
      </c>
      <c r="E112" s="261">
        <v>0</v>
      </c>
      <c r="F112" s="601">
        <v>19195</v>
      </c>
      <c r="G112" s="601">
        <v>500000</v>
      </c>
      <c r="H112" s="601">
        <v>300000</v>
      </c>
      <c r="I112" s="550">
        <v>270000</v>
      </c>
      <c r="J112" s="601">
        <v>180000</v>
      </c>
      <c r="K112" s="243"/>
      <c r="L112" s="215"/>
    </row>
    <row r="113" spans="1:12" hidden="1" x14ac:dyDescent="0.25">
      <c r="A113" s="515">
        <v>42775</v>
      </c>
      <c r="B113" s="513">
        <v>620</v>
      </c>
      <c r="C113" s="513"/>
      <c r="D113" s="508" t="s">
        <v>418</v>
      </c>
      <c r="E113" s="261"/>
      <c r="F113" s="435"/>
      <c r="G113" s="552"/>
      <c r="H113" s="552"/>
      <c r="I113" s="217"/>
      <c r="J113" s="212"/>
      <c r="K113" s="243"/>
      <c r="L113" s="215"/>
    </row>
    <row r="114" spans="1:12" x14ac:dyDescent="0.25">
      <c r="A114" s="515">
        <v>44236</v>
      </c>
      <c r="B114" s="513">
        <v>620</v>
      </c>
      <c r="C114" s="513"/>
      <c r="D114" s="508" t="s">
        <v>490</v>
      </c>
      <c r="E114" s="261"/>
      <c r="F114" s="550"/>
      <c r="G114" s="601">
        <v>200000</v>
      </c>
      <c r="H114" s="601">
        <v>135000</v>
      </c>
      <c r="I114" s="550">
        <v>0</v>
      </c>
      <c r="J114" s="212">
        <v>0</v>
      </c>
      <c r="K114" s="243">
        <v>200000</v>
      </c>
      <c r="L114" s="215"/>
    </row>
    <row r="115" spans="1:12" s="500" customFormat="1" x14ac:dyDescent="0.25">
      <c r="A115" s="515">
        <v>44601</v>
      </c>
      <c r="B115" s="513">
        <v>620</v>
      </c>
      <c r="C115" s="513"/>
      <c r="D115" s="508" t="s">
        <v>532</v>
      </c>
      <c r="E115" s="261"/>
      <c r="F115" s="435"/>
      <c r="G115" s="554"/>
      <c r="H115" s="554"/>
      <c r="I115" s="217"/>
      <c r="J115" s="212"/>
      <c r="K115" s="243">
        <v>100000</v>
      </c>
      <c r="L115" s="215">
        <v>600000</v>
      </c>
    </row>
    <row r="116" spans="1:12" hidden="1" x14ac:dyDescent="0.25">
      <c r="A116" s="515">
        <v>44236</v>
      </c>
      <c r="B116" s="513">
        <v>660</v>
      </c>
      <c r="C116" s="513"/>
      <c r="D116" s="508" t="s">
        <v>491</v>
      </c>
      <c r="E116" s="261"/>
      <c r="F116" s="550"/>
      <c r="G116" s="554"/>
      <c r="H116" s="554"/>
      <c r="I116" s="550"/>
      <c r="J116" s="212"/>
      <c r="K116" s="243"/>
      <c r="L116" s="215"/>
    </row>
    <row r="117" spans="1:12" s="500" customFormat="1" x14ac:dyDescent="0.25">
      <c r="A117" s="515">
        <v>44601</v>
      </c>
      <c r="B117" s="513">
        <v>660</v>
      </c>
      <c r="C117" s="513"/>
      <c r="D117" s="508" t="s">
        <v>533</v>
      </c>
      <c r="E117" s="261"/>
      <c r="F117" s="435"/>
      <c r="G117" s="601">
        <v>50000</v>
      </c>
      <c r="H117" s="601">
        <v>50000</v>
      </c>
      <c r="I117" s="550">
        <v>0</v>
      </c>
      <c r="J117" s="212"/>
      <c r="K117" s="243"/>
      <c r="L117" s="215"/>
    </row>
    <row r="118" spans="1:12" x14ac:dyDescent="0.25">
      <c r="A118" s="514" t="s">
        <v>252</v>
      </c>
      <c r="B118" s="513">
        <v>640</v>
      </c>
      <c r="C118" s="513"/>
      <c r="D118" s="508" t="s">
        <v>266</v>
      </c>
      <c r="E118" s="261">
        <v>3509</v>
      </c>
      <c r="F118" s="435">
        <v>2639</v>
      </c>
      <c r="G118" s="601">
        <v>80000</v>
      </c>
      <c r="H118" s="601">
        <v>29328</v>
      </c>
      <c r="I118" s="550">
        <v>6000</v>
      </c>
      <c r="J118" s="601">
        <v>30000</v>
      </c>
      <c r="K118" s="243"/>
      <c r="L118" s="215"/>
    </row>
    <row r="119" spans="1:12" x14ac:dyDescent="0.25">
      <c r="A119" s="515">
        <v>42469</v>
      </c>
      <c r="B119" s="513">
        <v>620</v>
      </c>
      <c r="C119" s="513"/>
      <c r="D119" s="508" t="s">
        <v>267</v>
      </c>
      <c r="E119" s="261">
        <v>77526</v>
      </c>
      <c r="F119" s="435">
        <v>17227</v>
      </c>
      <c r="G119" s="552"/>
      <c r="H119" s="552"/>
      <c r="I119" s="217"/>
      <c r="J119" s="212">
        <v>0</v>
      </c>
      <c r="K119" s="243"/>
      <c r="L119" s="215"/>
    </row>
    <row r="120" spans="1:12" x14ac:dyDescent="0.25">
      <c r="A120" s="514" t="s">
        <v>268</v>
      </c>
      <c r="B120" s="513">
        <v>421</v>
      </c>
      <c r="C120" s="513"/>
      <c r="D120" s="508" t="s">
        <v>158</v>
      </c>
      <c r="E120" s="261">
        <v>8770</v>
      </c>
      <c r="F120" s="435"/>
      <c r="G120" s="552">
        <v>5000</v>
      </c>
      <c r="H120" s="552">
        <v>5000</v>
      </c>
      <c r="I120" s="217">
        <v>0</v>
      </c>
      <c r="J120" s="212">
        <v>5000</v>
      </c>
      <c r="K120" s="243"/>
      <c r="L120" s="215"/>
    </row>
    <row r="121" spans="1:12" x14ac:dyDescent="0.25">
      <c r="A121" s="515">
        <v>42560</v>
      </c>
      <c r="B121" s="513">
        <v>620</v>
      </c>
      <c r="C121" s="513"/>
      <c r="D121" s="518" t="s">
        <v>403</v>
      </c>
      <c r="E121" s="261">
        <v>84469</v>
      </c>
      <c r="F121" s="435"/>
      <c r="G121" s="552"/>
      <c r="H121" s="552"/>
      <c r="I121" s="217"/>
      <c r="J121" s="212"/>
      <c r="K121" s="243"/>
      <c r="L121" s="215"/>
    </row>
    <row r="122" spans="1:12" x14ac:dyDescent="0.25">
      <c r="A122" s="515">
        <v>43655</v>
      </c>
      <c r="B122" s="513">
        <v>620</v>
      </c>
      <c r="C122" s="513"/>
      <c r="D122" s="508" t="s">
        <v>394</v>
      </c>
      <c r="E122" s="261">
        <v>97247</v>
      </c>
      <c r="F122" s="435">
        <v>1320</v>
      </c>
      <c r="G122" s="552"/>
      <c r="H122" s="552"/>
      <c r="I122" s="217"/>
      <c r="J122" s="212"/>
      <c r="K122" s="243"/>
      <c r="L122" s="215"/>
    </row>
    <row r="123" spans="1:12" x14ac:dyDescent="0.25">
      <c r="A123" s="515">
        <v>44386</v>
      </c>
      <c r="B123" s="513">
        <v>620</v>
      </c>
      <c r="C123" s="513"/>
      <c r="D123" s="508" t="s">
        <v>499</v>
      </c>
      <c r="E123" s="550">
        <v>6382</v>
      </c>
      <c r="F123" s="550">
        <v>11875</v>
      </c>
      <c r="G123" s="552"/>
      <c r="H123" s="552"/>
      <c r="I123" s="217"/>
      <c r="J123" s="212"/>
      <c r="K123" s="243"/>
      <c r="L123" s="215"/>
    </row>
    <row r="124" spans="1:12" x14ac:dyDescent="0.25">
      <c r="A124" s="514" t="s">
        <v>241</v>
      </c>
      <c r="B124" s="513">
        <v>320</v>
      </c>
      <c r="C124" s="513"/>
      <c r="D124" s="508" t="s">
        <v>554</v>
      </c>
      <c r="E124" s="261"/>
      <c r="F124" s="435"/>
      <c r="G124" s="552"/>
      <c r="H124" s="552">
        <v>1850</v>
      </c>
      <c r="I124" s="217">
        <v>1850</v>
      </c>
      <c r="J124" s="212"/>
      <c r="K124" s="243"/>
      <c r="L124" s="215"/>
    </row>
    <row r="125" spans="1:12" x14ac:dyDescent="0.25">
      <c r="A125" s="514" t="s">
        <v>241</v>
      </c>
      <c r="B125" s="513">
        <v>320</v>
      </c>
      <c r="C125" s="513"/>
      <c r="D125" s="508" t="s">
        <v>424</v>
      </c>
      <c r="E125" s="261">
        <v>247500</v>
      </c>
      <c r="F125" s="435"/>
      <c r="G125" s="552"/>
      <c r="H125" s="552"/>
      <c r="I125" s="217"/>
      <c r="J125" s="212"/>
      <c r="K125" s="243"/>
      <c r="L125" s="215"/>
    </row>
    <row r="126" spans="1:12" x14ac:dyDescent="0.25">
      <c r="A126" s="514" t="s">
        <v>241</v>
      </c>
      <c r="B126" s="513">
        <v>320</v>
      </c>
      <c r="C126" s="513"/>
      <c r="D126" s="508" t="s">
        <v>441</v>
      </c>
      <c r="E126" s="261">
        <v>0</v>
      </c>
      <c r="F126" s="550">
        <v>359719</v>
      </c>
      <c r="G126" s="601">
        <v>250000</v>
      </c>
      <c r="H126" s="601">
        <v>250000</v>
      </c>
      <c r="I126" s="550">
        <v>77000</v>
      </c>
      <c r="J126" s="550">
        <v>80000</v>
      </c>
      <c r="K126" s="243"/>
      <c r="L126" s="215"/>
    </row>
    <row r="127" spans="1:12" x14ac:dyDescent="0.25">
      <c r="A127" s="506" t="s">
        <v>241</v>
      </c>
      <c r="B127" s="507">
        <v>451</v>
      </c>
      <c r="C127" s="507"/>
      <c r="D127" s="508" t="s">
        <v>428</v>
      </c>
      <c r="E127" s="261">
        <v>0</v>
      </c>
      <c r="F127" s="435">
        <v>30000</v>
      </c>
      <c r="G127" s="552"/>
      <c r="H127" s="552"/>
      <c r="I127" s="217"/>
      <c r="J127" s="212"/>
      <c r="K127" s="243"/>
      <c r="L127" s="553"/>
    </row>
    <row r="128" spans="1:12" hidden="1" x14ac:dyDescent="0.25">
      <c r="A128" s="514" t="s">
        <v>240</v>
      </c>
      <c r="B128" s="513">
        <v>111</v>
      </c>
      <c r="C128" s="513"/>
      <c r="D128" s="508" t="s">
        <v>526</v>
      </c>
      <c r="E128" s="261"/>
      <c r="F128" s="435"/>
      <c r="G128" s="554"/>
      <c r="H128" s="554"/>
      <c r="I128" s="217"/>
      <c r="J128" s="211"/>
      <c r="K128" s="243"/>
      <c r="L128" s="215"/>
    </row>
    <row r="129" spans="1:12" x14ac:dyDescent="0.25">
      <c r="A129" s="514" t="s">
        <v>240</v>
      </c>
      <c r="B129" s="513">
        <v>111</v>
      </c>
      <c r="C129" s="513"/>
      <c r="D129" s="508" t="s">
        <v>557</v>
      </c>
      <c r="E129" s="261"/>
      <c r="F129" s="435"/>
      <c r="G129" s="554"/>
      <c r="H129" s="601">
        <v>280672</v>
      </c>
      <c r="I129" s="550">
        <v>273000</v>
      </c>
      <c r="J129" s="550">
        <v>10000</v>
      </c>
      <c r="K129" s="243"/>
      <c r="L129" s="215"/>
    </row>
    <row r="130" spans="1:12" s="500" customFormat="1" x14ac:dyDescent="0.25">
      <c r="A130" s="514" t="s">
        <v>240</v>
      </c>
      <c r="B130" s="513">
        <v>111</v>
      </c>
      <c r="C130" s="513"/>
      <c r="D130" s="508" t="s">
        <v>558</v>
      </c>
      <c r="E130" s="261"/>
      <c r="F130" s="435"/>
      <c r="G130" s="554"/>
      <c r="H130" s="552">
        <v>39328</v>
      </c>
      <c r="I130" s="217">
        <v>39328</v>
      </c>
      <c r="J130" s="211"/>
      <c r="K130" s="243"/>
      <c r="L130" s="215"/>
    </row>
    <row r="131" spans="1:12" s="500" customFormat="1" x14ac:dyDescent="0.25">
      <c r="A131" s="515">
        <v>44938</v>
      </c>
      <c r="B131" s="513">
        <v>111</v>
      </c>
      <c r="C131" s="513"/>
      <c r="D131" s="508" t="s">
        <v>556</v>
      </c>
      <c r="E131" s="261"/>
      <c r="F131" s="435"/>
      <c r="G131" s="554"/>
      <c r="H131" s="552">
        <v>13280</v>
      </c>
      <c r="I131" s="217">
        <v>0</v>
      </c>
      <c r="J131" s="211">
        <v>13280</v>
      </c>
      <c r="K131" s="243"/>
      <c r="L131" s="215"/>
    </row>
    <row r="132" spans="1:12" hidden="1" x14ac:dyDescent="0.25">
      <c r="A132" s="515">
        <v>42383</v>
      </c>
      <c r="B132" s="513">
        <v>620</v>
      </c>
      <c r="C132" s="513"/>
      <c r="D132" s="508" t="s">
        <v>269</v>
      </c>
      <c r="E132" s="261"/>
      <c r="F132" s="435"/>
      <c r="G132" s="552"/>
      <c r="H132" s="552"/>
      <c r="I132" s="217"/>
      <c r="J132" s="211"/>
      <c r="K132" s="243"/>
      <c r="L132" s="215"/>
    </row>
    <row r="133" spans="1:12" x14ac:dyDescent="0.25">
      <c r="A133" s="515">
        <v>42383</v>
      </c>
      <c r="B133" s="513">
        <v>620</v>
      </c>
      <c r="C133" s="513"/>
      <c r="D133" s="508" t="s">
        <v>270</v>
      </c>
      <c r="E133" s="261"/>
      <c r="F133" s="435">
        <v>32607</v>
      </c>
      <c r="G133" s="552"/>
      <c r="H133" s="552"/>
      <c r="I133" s="217"/>
      <c r="J133" s="211"/>
      <c r="K133" s="243"/>
      <c r="L133" s="215"/>
    </row>
    <row r="134" spans="1:12" s="500" customFormat="1" x14ac:dyDescent="0.25">
      <c r="A134" s="515">
        <v>42383</v>
      </c>
      <c r="B134" s="513">
        <v>620</v>
      </c>
      <c r="C134" s="513"/>
      <c r="D134" s="508" t="s">
        <v>527</v>
      </c>
      <c r="E134" s="261"/>
      <c r="F134" s="550">
        <v>47452</v>
      </c>
      <c r="G134" s="601">
        <v>30000</v>
      </c>
      <c r="H134" s="601">
        <v>30000</v>
      </c>
      <c r="I134" s="550">
        <v>20000</v>
      </c>
      <c r="J134" s="550">
        <v>3600</v>
      </c>
      <c r="K134" s="243">
        <v>30000</v>
      </c>
      <c r="L134" s="215"/>
    </row>
    <row r="135" spans="1:12" x14ac:dyDescent="0.25">
      <c r="A135" s="515">
        <v>43479</v>
      </c>
      <c r="B135" s="513">
        <v>620</v>
      </c>
      <c r="C135" s="513"/>
      <c r="D135" s="508" t="s">
        <v>495</v>
      </c>
      <c r="E135" s="261">
        <v>198585</v>
      </c>
      <c r="F135" s="435">
        <v>3549</v>
      </c>
      <c r="G135" s="552"/>
      <c r="H135" s="552"/>
      <c r="I135" s="217"/>
      <c r="J135" s="211"/>
      <c r="K135" s="243"/>
      <c r="L135" s="215"/>
    </row>
    <row r="136" spans="1:12" x14ac:dyDescent="0.25">
      <c r="A136" s="515">
        <v>43479</v>
      </c>
      <c r="B136" s="513">
        <v>451</v>
      </c>
      <c r="C136" s="513"/>
      <c r="D136" s="508" t="s">
        <v>412</v>
      </c>
      <c r="E136" s="261"/>
      <c r="F136" s="435"/>
      <c r="G136" s="552">
        <v>50000</v>
      </c>
      <c r="H136" s="552">
        <v>0</v>
      </c>
      <c r="I136" s="217"/>
      <c r="J136" s="211"/>
      <c r="K136" s="243"/>
      <c r="L136" s="215"/>
    </row>
    <row r="137" spans="1:12" x14ac:dyDescent="0.25">
      <c r="A137" s="521"/>
      <c r="B137" s="510"/>
      <c r="C137" s="510"/>
      <c r="D137" s="511" t="s">
        <v>271</v>
      </c>
      <c r="E137" s="438">
        <f t="shared" ref="E137:I137" si="6">SUM(E81:E136)</f>
        <v>968177</v>
      </c>
      <c r="F137" s="438">
        <f t="shared" si="6"/>
        <v>1111478</v>
      </c>
      <c r="G137" s="438">
        <f>SUM(G81:G136)</f>
        <v>2646000</v>
      </c>
      <c r="H137" s="438">
        <f>SUM(H81:H136)</f>
        <v>2695298</v>
      </c>
      <c r="I137" s="438">
        <f t="shared" si="6"/>
        <v>1143678</v>
      </c>
      <c r="J137" s="438">
        <f>SUM(J81:J136)</f>
        <v>1186880</v>
      </c>
      <c r="K137" s="438">
        <f>SUM(K81:K136)</f>
        <v>430000</v>
      </c>
      <c r="L137" s="438">
        <f>SUM(L81:L136)</f>
        <v>645000</v>
      </c>
    </row>
    <row r="138" spans="1:12" x14ac:dyDescent="0.25">
      <c r="A138" s="521"/>
      <c r="B138" s="510"/>
      <c r="C138" s="510"/>
      <c r="D138" s="523" t="s">
        <v>272</v>
      </c>
      <c r="E138" s="434">
        <f>SUM(E5+E33+E36+E80+E137+E7)</f>
        <v>1692923</v>
      </c>
      <c r="F138" s="434">
        <f>SUM(F5+F33+F36+F80+F137+F7)</f>
        <v>1249591</v>
      </c>
      <c r="G138" s="434">
        <f>SUM(G5+G33+G36+G80+G137+G7)</f>
        <v>2818500</v>
      </c>
      <c r="H138" s="434">
        <f>H137+H80+H36+H33+H7+H5</f>
        <v>2919929</v>
      </c>
      <c r="I138" s="434">
        <f>SUM(I5+I33+I36+I80+I137)</f>
        <v>1246349</v>
      </c>
      <c r="J138" s="434">
        <f>SUM(J5+J33+J36+J80+J137)</f>
        <v>1262480</v>
      </c>
      <c r="K138" s="434">
        <f>SUM(K5+K33+K36+K80+K137)</f>
        <v>630000</v>
      </c>
      <c r="L138" s="434">
        <f>SUM(L5+L33+L36+L80+L137)</f>
        <v>690000</v>
      </c>
    </row>
    <row r="139" spans="1:12" x14ac:dyDescent="0.25">
      <c r="A139" s="500"/>
      <c r="B139" s="500"/>
      <c r="C139" s="500"/>
      <c r="D139" s="500"/>
      <c r="F139" s="500"/>
      <c r="G139" s="500"/>
      <c r="J139" s="500"/>
      <c r="K139" s="500"/>
      <c r="L139" s="500"/>
    </row>
    <row r="140" spans="1:12" x14ac:dyDescent="0.25">
      <c r="A140" s="500"/>
      <c r="B140" s="500"/>
      <c r="C140" s="500"/>
      <c r="D140" s="551" t="s">
        <v>496</v>
      </c>
      <c r="E140" s="602">
        <f>$E$6+$E$17+$E$35+$E$43+$E$52+$E$53+$E$79+$E$104+$E$105+5000</f>
        <v>776966</v>
      </c>
      <c r="F140" s="602">
        <f>$F$17+$F$43+$F$104+$F$105+$F$110+$F$111+$F$112+$F$123+$F$126+$F$134</f>
        <v>811524</v>
      </c>
      <c r="G140" s="602">
        <f>$G$41+$G$67+$G$68+$G$92+$G$104+$G$105+$G$107+$G$110+$G$111+$G$112+$G$114+$G$117+$G$118+$G$126+$G$134+$G$42+$G$71</f>
        <v>2419000</v>
      </c>
      <c r="H140" s="602">
        <f>H22+H24+H25+H41+H42+H61+H67+H68+H71+H84+H92+H102+H104+H105+H107+H109+H110+H111+H112+H114+H117+H118+H126+H129+H134</f>
        <v>2565000</v>
      </c>
      <c r="I140" s="602">
        <f>I22+I24+I25+I41+I42+I61+I67+I68+I71+I84+I92+I102+I104+I105+I107+I109+I110+I111+I112+I114+I117+I118+I126+I129+I134</f>
        <v>1019000</v>
      </c>
      <c r="J140" s="602">
        <f>J41+J42+J61+146400+J104+J110+J111+J112+J118+J126+J129+J134</f>
        <v>800000</v>
      </c>
      <c r="K140" s="500"/>
      <c r="L140" s="500"/>
    </row>
  </sheetData>
  <pageMargins left="0.7" right="0.7" top="0.75" bottom="0.75" header="0.3" footer="0.3"/>
  <pageSetup paperSize="9" scale="61" orientation="portrait" r:id="rId1"/>
  <rowBreaks count="1" manualBreakCount="1">
    <brk id="72" max="16383" man="1"/>
  </rowBreaks>
  <ignoredErrors>
    <ignoredError sqref="E13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72"/>
  <sheetViews>
    <sheetView zoomScaleNormal="100" workbookViewId="0"/>
  </sheetViews>
  <sheetFormatPr defaultColWidth="9.109375" defaultRowHeight="13.2" x14ac:dyDescent="0.25"/>
  <cols>
    <col min="1" max="1" width="23.5546875" style="257" customWidth="1"/>
    <col min="2" max="3" width="13.88671875" style="436" customWidth="1"/>
    <col min="4" max="4" width="13.44140625" style="500" customWidth="1"/>
    <col min="5" max="5" width="15.88671875" style="432" customWidth="1"/>
    <col min="6" max="6" width="13.44140625" style="257" customWidth="1"/>
    <col min="7" max="7" width="13.44140625" style="432" customWidth="1"/>
    <col min="8" max="8" width="13.44140625" style="257" customWidth="1"/>
    <col min="9" max="16384" width="9.109375" style="257"/>
  </cols>
  <sheetData>
    <row r="1" spans="1:8" ht="16.2" thickBot="1" x14ac:dyDescent="0.35">
      <c r="A1" s="168" t="s">
        <v>273</v>
      </c>
    </row>
    <row r="2" spans="1:8" ht="15.6" x14ac:dyDescent="0.3">
      <c r="A2" s="576" t="s">
        <v>409</v>
      </c>
      <c r="B2" s="577" t="s">
        <v>497</v>
      </c>
      <c r="C2" s="577" t="s">
        <v>572</v>
      </c>
      <c r="D2" s="578" t="s">
        <v>425</v>
      </c>
      <c r="E2" s="577" t="s">
        <v>573</v>
      </c>
      <c r="F2" s="578" t="s">
        <v>449</v>
      </c>
      <c r="G2" s="578" t="s">
        <v>498</v>
      </c>
      <c r="H2" s="579" t="s">
        <v>574</v>
      </c>
    </row>
    <row r="3" spans="1:8" ht="26.4" x14ac:dyDescent="0.25">
      <c r="A3" s="580" t="s">
        <v>431</v>
      </c>
      <c r="B3" s="431">
        <v>667653</v>
      </c>
      <c r="C3" s="431">
        <v>704069</v>
      </c>
      <c r="D3" s="445">
        <v>848900</v>
      </c>
      <c r="E3" s="445">
        <v>848900</v>
      </c>
      <c r="F3" s="445">
        <v>914500</v>
      </c>
      <c r="G3" s="445">
        <v>936000</v>
      </c>
      <c r="H3" s="581">
        <v>944000</v>
      </c>
    </row>
    <row r="4" spans="1:8" ht="26.4" x14ac:dyDescent="0.25">
      <c r="A4" s="580" t="s">
        <v>274</v>
      </c>
      <c r="B4" s="431">
        <v>0</v>
      </c>
      <c r="C4" s="431">
        <v>15325</v>
      </c>
      <c r="D4" s="445">
        <v>0</v>
      </c>
      <c r="E4" s="445">
        <v>11300</v>
      </c>
      <c r="F4" s="445">
        <v>0</v>
      </c>
      <c r="G4" s="445">
        <v>0</v>
      </c>
      <c r="H4" s="581">
        <v>0</v>
      </c>
    </row>
    <row r="5" spans="1:8" x14ac:dyDescent="0.25">
      <c r="A5" s="580" t="s">
        <v>275</v>
      </c>
      <c r="B5" s="431">
        <v>40666</v>
      </c>
      <c r="C5" s="431">
        <v>74672</v>
      </c>
      <c r="D5" s="445">
        <v>69550</v>
      </c>
      <c r="E5" s="445">
        <v>69550</v>
      </c>
      <c r="F5" s="445">
        <v>74700</v>
      </c>
      <c r="G5" s="445">
        <v>75750</v>
      </c>
      <c r="H5" s="581">
        <v>75750</v>
      </c>
    </row>
    <row r="6" spans="1:8" x14ac:dyDescent="0.25">
      <c r="A6" s="580" t="s">
        <v>276</v>
      </c>
      <c r="B6" s="431">
        <v>420</v>
      </c>
      <c r="C6" s="431">
        <v>0</v>
      </c>
      <c r="D6" s="262">
        <v>0</v>
      </c>
      <c r="E6" s="445">
        <v>0</v>
      </c>
      <c r="F6" s="262">
        <v>0</v>
      </c>
      <c r="G6" s="262">
        <v>0</v>
      </c>
      <c r="H6" s="582">
        <v>0</v>
      </c>
    </row>
    <row r="7" spans="1:8" ht="26.4" x14ac:dyDescent="0.25">
      <c r="A7" s="583" t="s">
        <v>405</v>
      </c>
      <c r="B7" s="413">
        <v>18350</v>
      </c>
      <c r="C7" s="413">
        <v>8474</v>
      </c>
      <c r="D7" s="414">
        <v>0</v>
      </c>
      <c r="E7" s="414">
        <v>3840</v>
      </c>
      <c r="F7" s="414">
        <v>0</v>
      </c>
      <c r="G7" s="414">
        <v>0</v>
      </c>
      <c r="H7" s="584">
        <v>0</v>
      </c>
    </row>
    <row r="8" spans="1:8" x14ac:dyDescent="0.25">
      <c r="A8" s="583" t="s">
        <v>277</v>
      </c>
      <c r="B8" s="413">
        <v>40780</v>
      </c>
      <c r="C8" s="413">
        <v>73633</v>
      </c>
      <c r="D8" s="414">
        <v>92000</v>
      </c>
      <c r="E8" s="414">
        <v>92000</v>
      </c>
      <c r="F8" s="414">
        <v>30000</v>
      </c>
      <c r="G8" s="414">
        <v>30000</v>
      </c>
      <c r="H8" s="584">
        <v>30000</v>
      </c>
    </row>
    <row r="9" spans="1:8" ht="26.4" x14ac:dyDescent="0.25">
      <c r="A9" s="580" t="s">
        <v>432</v>
      </c>
      <c r="B9" s="431">
        <v>51634</v>
      </c>
      <c r="C9" s="431">
        <v>727</v>
      </c>
      <c r="D9" s="527">
        <v>1030</v>
      </c>
      <c r="E9" s="445">
        <v>1030</v>
      </c>
      <c r="F9" s="527">
        <v>85030</v>
      </c>
      <c r="G9" s="527">
        <v>85030</v>
      </c>
      <c r="H9" s="585">
        <v>85030</v>
      </c>
    </row>
    <row r="10" spans="1:8" s="500" customFormat="1" x14ac:dyDescent="0.25">
      <c r="A10" s="580" t="s">
        <v>517</v>
      </c>
      <c r="B10" s="431">
        <v>29459</v>
      </c>
      <c r="C10" s="431">
        <v>14900</v>
      </c>
      <c r="D10" s="527">
        <v>0</v>
      </c>
      <c r="E10" s="445">
        <v>0</v>
      </c>
      <c r="F10" s="527">
        <v>25700</v>
      </c>
      <c r="G10" s="527">
        <v>0</v>
      </c>
      <c r="H10" s="585">
        <v>0</v>
      </c>
    </row>
    <row r="11" spans="1:8" ht="26.4" x14ac:dyDescent="0.25">
      <c r="A11" s="580" t="s">
        <v>433</v>
      </c>
      <c r="B11" s="431">
        <v>437752</v>
      </c>
      <c r="C11" s="431">
        <v>520699</v>
      </c>
      <c r="D11" s="445">
        <v>619810</v>
      </c>
      <c r="E11" s="445">
        <v>619810</v>
      </c>
      <c r="F11" s="445">
        <v>593700</v>
      </c>
      <c r="G11" s="445">
        <v>647200</v>
      </c>
      <c r="H11" s="581">
        <v>652200</v>
      </c>
    </row>
    <row r="12" spans="1:8" ht="26.4" x14ac:dyDescent="0.25">
      <c r="A12" s="580" t="s">
        <v>518</v>
      </c>
      <c r="B12" s="431">
        <v>207838</v>
      </c>
      <c r="C12" s="431">
        <v>255767</v>
      </c>
      <c r="D12" s="445">
        <v>270000</v>
      </c>
      <c r="E12" s="445">
        <v>270000</v>
      </c>
      <c r="F12" s="445">
        <v>230500</v>
      </c>
      <c r="G12" s="445">
        <v>236000</v>
      </c>
      <c r="H12" s="581">
        <v>241000</v>
      </c>
    </row>
    <row r="13" spans="1:8" ht="26.4" x14ac:dyDescent="0.25">
      <c r="A13" s="580" t="s">
        <v>434</v>
      </c>
      <c r="B13" s="431">
        <v>896</v>
      </c>
      <c r="C13" s="431">
        <v>1332</v>
      </c>
      <c r="D13" s="445">
        <v>2000</v>
      </c>
      <c r="E13" s="445">
        <v>2000</v>
      </c>
      <c r="F13" s="445">
        <v>1600</v>
      </c>
      <c r="G13" s="445">
        <v>1600</v>
      </c>
      <c r="H13" s="581">
        <v>1600</v>
      </c>
    </row>
    <row r="14" spans="1:8" ht="39.6" x14ac:dyDescent="0.25">
      <c r="A14" s="586" t="s">
        <v>435</v>
      </c>
      <c r="B14" s="431">
        <v>7100</v>
      </c>
      <c r="C14" s="431">
        <v>81950</v>
      </c>
      <c r="D14" s="445">
        <v>12000</v>
      </c>
      <c r="E14" s="445">
        <v>12000</v>
      </c>
      <c r="F14" s="445">
        <v>12000</v>
      </c>
      <c r="G14" s="445">
        <v>12000</v>
      </c>
      <c r="H14" s="581">
        <v>12000</v>
      </c>
    </row>
    <row r="15" spans="1:8" ht="26.4" x14ac:dyDescent="0.25">
      <c r="A15" s="580" t="s">
        <v>536</v>
      </c>
      <c r="B15" s="431">
        <v>26000</v>
      </c>
      <c r="C15" s="431">
        <v>39000</v>
      </c>
      <c r="D15" s="445">
        <v>46000</v>
      </c>
      <c r="E15" s="445">
        <v>46000</v>
      </c>
      <c r="F15" s="445">
        <v>73300</v>
      </c>
      <c r="G15" s="445">
        <v>72800</v>
      </c>
      <c r="H15" s="581">
        <v>72800</v>
      </c>
    </row>
    <row r="16" spans="1:8" ht="26.4" x14ac:dyDescent="0.25">
      <c r="A16" s="580" t="s">
        <v>278</v>
      </c>
      <c r="B16" s="431">
        <v>3890</v>
      </c>
      <c r="C16" s="431">
        <v>6254</v>
      </c>
      <c r="D16" s="445">
        <v>6800</v>
      </c>
      <c r="E16" s="445">
        <v>6800</v>
      </c>
      <c r="F16" s="445">
        <v>6800</v>
      </c>
      <c r="G16" s="445">
        <v>6800</v>
      </c>
      <c r="H16" s="581">
        <v>6800</v>
      </c>
    </row>
    <row r="17" spans="1:8" ht="26.4" x14ac:dyDescent="0.25">
      <c r="A17" s="583" t="s">
        <v>436</v>
      </c>
      <c r="B17" s="413">
        <v>30565</v>
      </c>
      <c r="C17" s="413">
        <v>36831</v>
      </c>
      <c r="D17" s="414">
        <v>41100</v>
      </c>
      <c r="E17" s="414">
        <v>41100</v>
      </c>
      <c r="F17" s="414">
        <v>45200</v>
      </c>
      <c r="G17" s="414">
        <v>51600</v>
      </c>
      <c r="H17" s="584">
        <v>51600</v>
      </c>
    </row>
    <row r="18" spans="1:8" ht="13.8" thickBot="1" x14ac:dyDescent="0.3">
      <c r="A18" s="587" t="s">
        <v>279</v>
      </c>
      <c r="B18" s="415">
        <v>12192</v>
      </c>
      <c r="C18" s="415">
        <v>17943</v>
      </c>
      <c r="D18" s="416">
        <v>22600</v>
      </c>
      <c r="E18" s="416">
        <v>22600</v>
      </c>
      <c r="F18" s="416">
        <v>19300</v>
      </c>
      <c r="G18" s="416">
        <v>19500</v>
      </c>
      <c r="H18" s="588">
        <v>19500</v>
      </c>
    </row>
    <row r="19" spans="1:8" ht="24.75" customHeight="1" thickBot="1" x14ac:dyDescent="0.35">
      <c r="A19" s="411" t="s">
        <v>406</v>
      </c>
      <c r="B19" s="461">
        <f>SUM(B3:B18)</f>
        <v>1575195</v>
      </c>
      <c r="C19" s="461">
        <f>SUM(C3:C18)</f>
        <v>1851576</v>
      </c>
      <c r="D19" s="412">
        <f>SUM(D3:D18)</f>
        <v>2031790</v>
      </c>
      <c r="E19" s="526">
        <f>SUM(E3:E18)</f>
        <v>2046930</v>
      </c>
      <c r="F19" s="412">
        <f>SUM(F3:F18)</f>
        <v>2112330</v>
      </c>
      <c r="G19" s="412">
        <f t="shared" ref="G19:H19" si="0">SUM(G3:G18)</f>
        <v>2174280</v>
      </c>
      <c r="H19" s="442">
        <f t="shared" si="0"/>
        <v>2192280</v>
      </c>
    </row>
    <row r="20" spans="1:8" s="432" customFormat="1" ht="24.75" customHeight="1" thickBot="1" x14ac:dyDescent="0.35">
      <c r="A20" s="411" t="s">
        <v>443</v>
      </c>
      <c r="B20" s="461">
        <v>4088</v>
      </c>
      <c r="C20" s="461">
        <v>44049</v>
      </c>
      <c r="D20" s="412">
        <v>0</v>
      </c>
      <c r="E20" s="412">
        <v>0</v>
      </c>
      <c r="F20" s="412">
        <v>17500</v>
      </c>
      <c r="G20" s="441">
        <v>0</v>
      </c>
      <c r="H20" s="442">
        <v>0</v>
      </c>
    </row>
    <row r="21" spans="1:8" ht="15.6" x14ac:dyDescent="0.3">
      <c r="A21" s="589" t="s">
        <v>280</v>
      </c>
      <c r="B21" s="462">
        <v>2021</v>
      </c>
      <c r="C21" s="462">
        <v>2022</v>
      </c>
      <c r="D21" s="410">
        <v>2023</v>
      </c>
      <c r="E21" s="410">
        <v>2023</v>
      </c>
      <c r="F21" s="410">
        <v>2024</v>
      </c>
      <c r="G21" s="410">
        <v>2025</v>
      </c>
      <c r="H21" s="590">
        <v>2026</v>
      </c>
    </row>
    <row r="22" spans="1:8" x14ac:dyDescent="0.25">
      <c r="A22" s="591" t="s">
        <v>281</v>
      </c>
      <c r="B22" s="463" t="s">
        <v>497</v>
      </c>
      <c r="C22" s="463" t="s">
        <v>572</v>
      </c>
      <c r="D22" s="170" t="s">
        <v>6</v>
      </c>
      <c r="E22" s="170" t="s">
        <v>31</v>
      </c>
      <c r="F22" s="170" t="s">
        <v>6</v>
      </c>
      <c r="G22" s="170" t="s">
        <v>6</v>
      </c>
      <c r="H22" s="592" t="s">
        <v>6</v>
      </c>
    </row>
    <row r="23" spans="1:8" x14ac:dyDescent="0.25">
      <c r="A23" s="317" t="s">
        <v>282</v>
      </c>
      <c r="B23" s="464">
        <v>259119</v>
      </c>
      <c r="C23" s="464">
        <v>265869</v>
      </c>
      <c r="D23" s="417">
        <v>330100</v>
      </c>
      <c r="E23" s="417">
        <v>330100</v>
      </c>
      <c r="F23" s="417">
        <v>377400</v>
      </c>
      <c r="G23" s="417">
        <v>365100</v>
      </c>
      <c r="H23" s="531">
        <v>364100</v>
      </c>
    </row>
    <row r="24" spans="1:8" x14ac:dyDescent="0.25">
      <c r="A24" s="317" t="s">
        <v>283</v>
      </c>
      <c r="B24" s="464">
        <v>94440</v>
      </c>
      <c r="C24" s="464">
        <v>97366</v>
      </c>
      <c r="D24" s="417">
        <v>114300</v>
      </c>
      <c r="E24" s="417">
        <v>114300</v>
      </c>
      <c r="F24" s="417">
        <v>135320</v>
      </c>
      <c r="G24" s="417">
        <v>131300</v>
      </c>
      <c r="H24" s="531">
        <v>130300</v>
      </c>
    </row>
    <row r="25" spans="1:8" x14ac:dyDescent="0.25">
      <c r="A25" s="317" t="s">
        <v>284</v>
      </c>
      <c r="B25" s="464">
        <v>52704</v>
      </c>
      <c r="C25" s="464">
        <v>89626</v>
      </c>
      <c r="D25" s="417">
        <v>47300</v>
      </c>
      <c r="E25" s="417">
        <v>50650</v>
      </c>
      <c r="F25" s="417">
        <v>50200</v>
      </c>
      <c r="G25" s="417">
        <v>52200</v>
      </c>
      <c r="H25" s="531">
        <v>53200</v>
      </c>
    </row>
    <row r="26" spans="1:8" x14ac:dyDescent="0.25">
      <c r="A26" s="317" t="s">
        <v>285</v>
      </c>
      <c r="B26" s="464">
        <v>1873</v>
      </c>
      <c r="C26" s="464">
        <v>4903</v>
      </c>
      <c r="D26" s="417">
        <v>6000</v>
      </c>
      <c r="E26" s="417">
        <v>6000</v>
      </c>
      <c r="F26" s="417">
        <v>4300</v>
      </c>
      <c r="G26" s="417">
        <v>4300</v>
      </c>
      <c r="H26" s="531">
        <v>4300</v>
      </c>
    </row>
    <row r="27" spans="1:8" x14ac:dyDescent="0.25">
      <c r="A27" s="591" t="s">
        <v>286</v>
      </c>
      <c r="B27" s="465">
        <f t="shared" ref="B27:C27" si="1">SUM(B23:B26)</f>
        <v>408136</v>
      </c>
      <c r="C27" s="465">
        <f t="shared" si="1"/>
        <v>457764</v>
      </c>
      <c r="D27" s="418">
        <f t="shared" ref="D27" si="2">SUM(D23:D26)</f>
        <v>497700</v>
      </c>
      <c r="E27" s="418">
        <f t="shared" ref="E27:H27" si="3">SUM(E23:E26)</f>
        <v>501050</v>
      </c>
      <c r="F27" s="418">
        <f t="shared" si="3"/>
        <v>567220</v>
      </c>
      <c r="G27" s="418">
        <f t="shared" si="3"/>
        <v>552900</v>
      </c>
      <c r="H27" s="593">
        <f t="shared" si="3"/>
        <v>551900</v>
      </c>
    </row>
    <row r="28" spans="1:8" x14ac:dyDescent="0.25">
      <c r="A28" s="591" t="s">
        <v>287</v>
      </c>
      <c r="B28" s="466"/>
      <c r="C28" s="466"/>
      <c r="D28" s="418"/>
      <c r="E28" s="418"/>
      <c r="F28" s="418"/>
      <c r="G28" s="418"/>
      <c r="H28" s="593"/>
    </row>
    <row r="29" spans="1:8" x14ac:dyDescent="0.25">
      <c r="A29" s="317" t="s">
        <v>282</v>
      </c>
      <c r="B29" s="464">
        <v>203807</v>
      </c>
      <c r="C29" s="464">
        <v>252198</v>
      </c>
      <c r="D29" s="417">
        <v>307000</v>
      </c>
      <c r="E29" s="417">
        <v>307000</v>
      </c>
      <c r="F29" s="417">
        <v>345700</v>
      </c>
      <c r="G29" s="417">
        <v>352100</v>
      </c>
      <c r="H29" s="531">
        <v>358100</v>
      </c>
    </row>
    <row r="30" spans="1:8" x14ac:dyDescent="0.25">
      <c r="A30" s="317" t="s">
        <v>283</v>
      </c>
      <c r="B30" s="464">
        <v>75802</v>
      </c>
      <c r="C30" s="464">
        <v>96548</v>
      </c>
      <c r="D30" s="417">
        <v>113100</v>
      </c>
      <c r="E30" s="417">
        <v>113100</v>
      </c>
      <c r="F30" s="417">
        <v>124330</v>
      </c>
      <c r="G30" s="417">
        <v>126300</v>
      </c>
      <c r="H30" s="531">
        <v>128300</v>
      </c>
    </row>
    <row r="31" spans="1:8" x14ac:dyDescent="0.25">
      <c r="A31" s="317" t="s">
        <v>284</v>
      </c>
      <c r="B31" s="464">
        <v>40270</v>
      </c>
      <c r="C31" s="464">
        <v>94607</v>
      </c>
      <c r="D31" s="417">
        <v>49080</v>
      </c>
      <c r="E31" s="417">
        <v>52430</v>
      </c>
      <c r="F31" s="417">
        <v>51980</v>
      </c>
      <c r="G31" s="417">
        <v>53980</v>
      </c>
      <c r="H31" s="531">
        <v>54980</v>
      </c>
    </row>
    <row r="32" spans="1:8" x14ac:dyDescent="0.25">
      <c r="A32" s="317" t="s">
        <v>285</v>
      </c>
      <c r="B32" s="464">
        <v>1670</v>
      </c>
      <c r="C32" s="464">
        <v>4764</v>
      </c>
      <c r="D32" s="417">
        <v>4400</v>
      </c>
      <c r="E32" s="417">
        <v>4400</v>
      </c>
      <c r="F32" s="417">
        <v>4300</v>
      </c>
      <c r="G32" s="417">
        <v>4300</v>
      </c>
      <c r="H32" s="531">
        <v>4300</v>
      </c>
    </row>
    <row r="33" spans="1:8" x14ac:dyDescent="0.25">
      <c r="A33" s="591" t="s">
        <v>286</v>
      </c>
      <c r="B33" s="465">
        <f t="shared" ref="B33:C33" si="4">SUM(B29:B32)</f>
        <v>321549</v>
      </c>
      <c r="C33" s="465">
        <f t="shared" si="4"/>
        <v>448117</v>
      </c>
      <c r="D33" s="418">
        <f t="shared" ref="D33" si="5">SUM(D29:D32)</f>
        <v>473580</v>
      </c>
      <c r="E33" s="418">
        <f t="shared" ref="E33:H33" si="6">SUM(E29:E32)</f>
        <v>476930</v>
      </c>
      <c r="F33" s="418">
        <f t="shared" si="6"/>
        <v>526310</v>
      </c>
      <c r="G33" s="418">
        <f t="shared" si="6"/>
        <v>536680</v>
      </c>
      <c r="H33" s="593">
        <f t="shared" si="6"/>
        <v>545680</v>
      </c>
    </row>
    <row r="34" spans="1:8" x14ac:dyDescent="0.25">
      <c r="A34" s="591" t="s">
        <v>288</v>
      </c>
      <c r="B34" s="464"/>
      <c r="C34" s="464"/>
      <c r="D34" s="417"/>
      <c r="E34" s="417"/>
      <c r="F34" s="417"/>
      <c r="G34" s="417"/>
      <c r="H34" s="531"/>
    </row>
    <row r="35" spans="1:8" x14ac:dyDescent="0.25">
      <c r="A35" s="317" t="s">
        <v>282</v>
      </c>
      <c r="B35" s="464">
        <v>169447</v>
      </c>
      <c r="C35" s="464">
        <v>195198</v>
      </c>
      <c r="D35" s="417">
        <v>258160</v>
      </c>
      <c r="E35" s="417">
        <v>258160</v>
      </c>
      <c r="F35" s="417">
        <v>205000</v>
      </c>
      <c r="G35" s="417">
        <v>251000</v>
      </c>
      <c r="H35" s="531">
        <v>252000</v>
      </c>
    </row>
    <row r="36" spans="1:8" x14ac:dyDescent="0.25">
      <c r="A36" s="317" t="s">
        <v>283</v>
      </c>
      <c r="B36" s="464">
        <v>61263</v>
      </c>
      <c r="C36" s="464">
        <v>71668</v>
      </c>
      <c r="D36" s="417">
        <v>95000</v>
      </c>
      <c r="E36" s="417">
        <v>95000</v>
      </c>
      <c r="F36" s="417">
        <v>75700</v>
      </c>
      <c r="G36" s="417">
        <v>92000</v>
      </c>
      <c r="H36" s="531">
        <v>92500</v>
      </c>
    </row>
    <row r="37" spans="1:8" x14ac:dyDescent="0.25">
      <c r="A37" s="317" t="s">
        <v>284</v>
      </c>
      <c r="B37" s="464">
        <v>33063</v>
      </c>
      <c r="C37" s="464">
        <v>55426</v>
      </c>
      <c r="D37" s="417">
        <v>41200</v>
      </c>
      <c r="E37" s="417">
        <v>45800</v>
      </c>
      <c r="F37" s="417">
        <v>57700</v>
      </c>
      <c r="G37" s="417">
        <v>58000</v>
      </c>
      <c r="H37" s="531">
        <v>59000</v>
      </c>
    </row>
    <row r="38" spans="1:8" x14ac:dyDescent="0.25">
      <c r="A38" s="317" t="s">
        <v>285</v>
      </c>
      <c r="B38" s="464">
        <v>602</v>
      </c>
      <c r="C38" s="464">
        <v>1634</v>
      </c>
      <c r="D38" s="417">
        <v>1000</v>
      </c>
      <c r="E38" s="417">
        <v>1000</v>
      </c>
      <c r="F38" s="417">
        <v>11200</v>
      </c>
      <c r="G38" s="417">
        <v>1000</v>
      </c>
      <c r="H38" s="531">
        <v>1000</v>
      </c>
    </row>
    <row r="39" spans="1:8" x14ac:dyDescent="0.25">
      <c r="A39" s="591" t="s">
        <v>208</v>
      </c>
      <c r="B39" s="465">
        <f t="shared" ref="B39:C39" si="7">SUM(B35:B38)</f>
        <v>264375</v>
      </c>
      <c r="C39" s="465">
        <f t="shared" si="7"/>
        <v>323926</v>
      </c>
      <c r="D39" s="418">
        <f t="shared" ref="D39" si="8">SUM(D35:D38)</f>
        <v>395360</v>
      </c>
      <c r="E39" s="418">
        <f t="shared" ref="E39:H39" si="9">SUM(E35:E38)</f>
        <v>399960</v>
      </c>
      <c r="F39" s="418">
        <f t="shared" si="9"/>
        <v>349600</v>
      </c>
      <c r="G39" s="418">
        <f t="shared" si="9"/>
        <v>402000</v>
      </c>
      <c r="H39" s="593">
        <f t="shared" si="9"/>
        <v>404500</v>
      </c>
    </row>
    <row r="40" spans="1:8" x14ac:dyDescent="0.25">
      <c r="A40" s="591" t="s">
        <v>289</v>
      </c>
      <c r="B40" s="464"/>
      <c r="C40" s="464"/>
      <c r="D40" s="417"/>
      <c r="E40" s="417"/>
      <c r="F40" s="417"/>
      <c r="G40" s="417"/>
      <c r="H40" s="531"/>
    </row>
    <row r="41" spans="1:8" x14ac:dyDescent="0.25">
      <c r="A41" s="317" t="s">
        <v>282</v>
      </c>
      <c r="B41" s="464">
        <v>44572</v>
      </c>
      <c r="C41" s="464">
        <v>53021</v>
      </c>
      <c r="D41" s="417">
        <v>70350</v>
      </c>
      <c r="E41" s="417">
        <v>70350</v>
      </c>
      <c r="F41" s="417">
        <v>74100</v>
      </c>
      <c r="G41" s="417">
        <v>75000</v>
      </c>
      <c r="H41" s="531">
        <v>75000</v>
      </c>
    </row>
    <row r="42" spans="1:8" x14ac:dyDescent="0.25">
      <c r="A42" s="317" t="s">
        <v>283</v>
      </c>
      <c r="B42" s="464">
        <v>16202</v>
      </c>
      <c r="C42" s="464">
        <v>19498</v>
      </c>
      <c r="D42" s="417">
        <v>25000</v>
      </c>
      <c r="E42" s="417">
        <v>25000</v>
      </c>
      <c r="F42" s="417">
        <v>27000</v>
      </c>
      <c r="G42" s="417">
        <v>27500</v>
      </c>
      <c r="H42" s="531">
        <v>27500</v>
      </c>
    </row>
    <row r="43" spans="1:8" x14ac:dyDescent="0.25">
      <c r="A43" s="317" t="s">
        <v>284</v>
      </c>
      <c r="B43" s="464">
        <v>13307</v>
      </c>
      <c r="C43" s="464">
        <v>14871</v>
      </c>
      <c r="D43" s="417">
        <v>16000</v>
      </c>
      <c r="E43" s="417">
        <v>16000</v>
      </c>
      <c r="F43" s="417">
        <v>16600</v>
      </c>
      <c r="G43" s="417">
        <v>18000</v>
      </c>
      <c r="H43" s="531">
        <v>18000</v>
      </c>
    </row>
    <row r="44" spans="1:8" x14ac:dyDescent="0.25">
      <c r="A44" s="317" t="s">
        <v>285</v>
      </c>
      <c r="B44" s="464">
        <v>175</v>
      </c>
      <c r="C44" s="464">
        <v>650</v>
      </c>
      <c r="D44" s="417">
        <v>600</v>
      </c>
      <c r="E44" s="417">
        <v>600</v>
      </c>
      <c r="F44" s="417">
        <v>600</v>
      </c>
      <c r="G44" s="417">
        <v>600</v>
      </c>
      <c r="H44" s="531">
        <v>600</v>
      </c>
    </row>
    <row r="45" spans="1:8" x14ac:dyDescent="0.25">
      <c r="A45" s="591" t="s">
        <v>208</v>
      </c>
      <c r="B45" s="465">
        <f t="shared" ref="B45:C45" si="10">SUM(B41:B44)</f>
        <v>74256</v>
      </c>
      <c r="C45" s="465">
        <f t="shared" si="10"/>
        <v>88040</v>
      </c>
      <c r="D45" s="418">
        <f t="shared" ref="D45" si="11">SUM(D41:D44)</f>
        <v>111950</v>
      </c>
      <c r="E45" s="418">
        <f t="shared" ref="E45:H45" si="12">SUM(E41:E44)</f>
        <v>111950</v>
      </c>
      <c r="F45" s="418">
        <f t="shared" si="12"/>
        <v>118300</v>
      </c>
      <c r="G45" s="418">
        <f t="shared" si="12"/>
        <v>121100</v>
      </c>
      <c r="H45" s="593">
        <f t="shared" si="12"/>
        <v>121100</v>
      </c>
    </row>
    <row r="46" spans="1:8" x14ac:dyDescent="0.25">
      <c r="A46" s="591" t="s">
        <v>290</v>
      </c>
      <c r="B46" s="464"/>
      <c r="C46" s="464"/>
      <c r="D46" s="417"/>
      <c r="E46" s="417"/>
      <c r="F46" s="417"/>
      <c r="G46" s="417"/>
      <c r="H46" s="531"/>
    </row>
    <row r="47" spans="1:8" x14ac:dyDescent="0.25">
      <c r="A47" s="317" t="s">
        <v>282</v>
      </c>
      <c r="B47" s="464">
        <v>50917</v>
      </c>
      <c r="C47" s="464">
        <v>57425</v>
      </c>
      <c r="D47" s="417">
        <v>65600</v>
      </c>
      <c r="E47" s="417">
        <v>65600</v>
      </c>
      <c r="F47" s="417">
        <v>74000</v>
      </c>
      <c r="G47" s="417">
        <v>75000</v>
      </c>
      <c r="H47" s="531">
        <v>75500</v>
      </c>
    </row>
    <row r="48" spans="1:8" x14ac:dyDescent="0.25">
      <c r="A48" s="317" t="s">
        <v>283</v>
      </c>
      <c r="B48" s="464">
        <v>18104</v>
      </c>
      <c r="C48" s="464">
        <v>21286</v>
      </c>
      <c r="D48" s="417">
        <v>23300</v>
      </c>
      <c r="E48" s="417">
        <v>23300</v>
      </c>
      <c r="F48" s="417">
        <v>27000</v>
      </c>
      <c r="G48" s="417">
        <v>27700</v>
      </c>
      <c r="H48" s="531">
        <v>28000</v>
      </c>
    </row>
    <row r="49" spans="1:8" x14ac:dyDescent="0.25">
      <c r="A49" s="317" t="s">
        <v>284</v>
      </c>
      <c r="B49" s="464">
        <v>68754</v>
      </c>
      <c r="C49" s="464">
        <v>89520</v>
      </c>
      <c r="D49" s="417">
        <v>95300</v>
      </c>
      <c r="E49" s="417">
        <v>97109</v>
      </c>
      <c r="F49" s="417">
        <v>110600</v>
      </c>
      <c r="G49" s="417">
        <v>111000</v>
      </c>
      <c r="H49" s="531">
        <v>112000</v>
      </c>
    </row>
    <row r="50" spans="1:8" x14ac:dyDescent="0.25">
      <c r="A50" s="317" t="s">
        <v>285</v>
      </c>
      <c r="B50" s="464">
        <v>166</v>
      </c>
      <c r="C50" s="464">
        <v>7630</v>
      </c>
      <c r="D50" s="417">
        <v>500</v>
      </c>
      <c r="E50" s="417">
        <v>500</v>
      </c>
      <c r="F50" s="417">
        <v>600</v>
      </c>
      <c r="G50" s="417">
        <v>600</v>
      </c>
      <c r="H50" s="531">
        <v>600</v>
      </c>
    </row>
    <row r="51" spans="1:8" x14ac:dyDescent="0.25">
      <c r="A51" s="591" t="s">
        <v>208</v>
      </c>
      <c r="B51" s="465">
        <f t="shared" ref="B51:C51" si="13">SUM(B47:B50)</f>
        <v>137941</v>
      </c>
      <c r="C51" s="465">
        <f t="shared" si="13"/>
        <v>175861</v>
      </c>
      <c r="D51" s="418">
        <f>SUM(D47:D50)</f>
        <v>184700</v>
      </c>
      <c r="E51" s="418">
        <f t="shared" ref="E51:H51" si="14">SUM(E47:E50)</f>
        <v>186509</v>
      </c>
      <c r="F51" s="418">
        <f>SUM(F47:F50)</f>
        <v>212200</v>
      </c>
      <c r="G51" s="418">
        <f>SUM(G47:G50)</f>
        <v>214300</v>
      </c>
      <c r="H51" s="593">
        <f t="shared" si="14"/>
        <v>216100</v>
      </c>
    </row>
    <row r="52" spans="1:8" x14ac:dyDescent="0.25">
      <c r="A52" s="591" t="s">
        <v>291</v>
      </c>
      <c r="B52" s="464"/>
      <c r="C52" s="464"/>
      <c r="D52" s="417"/>
      <c r="E52" s="417"/>
      <c r="F52" s="417"/>
      <c r="G52" s="417"/>
      <c r="H52" s="531"/>
    </row>
    <row r="53" spans="1:8" x14ac:dyDescent="0.25">
      <c r="A53" s="317" t="s">
        <v>282</v>
      </c>
      <c r="B53" s="464">
        <v>24054</v>
      </c>
      <c r="C53" s="464">
        <v>28572</v>
      </c>
      <c r="D53" s="417">
        <v>28000</v>
      </c>
      <c r="E53" s="417">
        <v>28000</v>
      </c>
      <c r="F53" s="417">
        <v>31000</v>
      </c>
      <c r="G53" s="417">
        <v>32500</v>
      </c>
      <c r="H53" s="531">
        <v>33000</v>
      </c>
    </row>
    <row r="54" spans="1:8" x14ac:dyDescent="0.25">
      <c r="A54" s="317" t="s">
        <v>283</v>
      </c>
      <c r="B54" s="464">
        <v>8463</v>
      </c>
      <c r="C54" s="464">
        <v>9990</v>
      </c>
      <c r="D54" s="417">
        <v>10300</v>
      </c>
      <c r="E54" s="417">
        <v>10300</v>
      </c>
      <c r="F54" s="417">
        <v>11600</v>
      </c>
      <c r="G54" s="417">
        <v>12000</v>
      </c>
      <c r="H54" s="531">
        <v>12200</v>
      </c>
    </row>
    <row r="55" spans="1:8" x14ac:dyDescent="0.25">
      <c r="A55" s="317" t="s">
        <v>284</v>
      </c>
      <c r="B55" s="464">
        <v>23241</v>
      </c>
      <c r="C55" s="464">
        <v>28849</v>
      </c>
      <c r="D55" s="417">
        <v>37300</v>
      </c>
      <c r="E55" s="417">
        <v>39331</v>
      </c>
      <c r="F55" s="417">
        <v>46000</v>
      </c>
      <c r="G55" s="417">
        <v>47000</v>
      </c>
      <c r="H55" s="531">
        <v>47000</v>
      </c>
    </row>
    <row r="56" spans="1:8" x14ac:dyDescent="0.25">
      <c r="A56" s="317" t="s">
        <v>285</v>
      </c>
      <c r="B56" s="464">
        <v>5136</v>
      </c>
      <c r="C56" s="464">
        <v>164</v>
      </c>
      <c r="D56" s="417">
        <v>300</v>
      </c>
      <c r="E56" s="417">
        <v>300</v>
      </c>
      <c r="F56" s="417">
        <v>300</v>
      </c>
      <c r="G56" s="417">
        <v>300</v>
      </c>
      <c r="H56" s="531">
        <v>300</v>
      </c>
    </row>
    <row r="57" spans="1:8" x14ac:dyDescent="0.25">
      <c r="A57" s="591" t="s">
        <v>208</v>
      </c>
      <c r="B57" s="465">
        <f t="shared" ref="B57:C57" si="15">SUM(B53:B56)</f>
        <v>60894</v>
      </c>
      <c r="C57" s="465">
        <f t="shared" si="15"/>
        <v>67575</v>
      </c>
      <c r="D57" s="418">
        <f t="shared" ref="D57" si="16">SUM(D53:D56)</f>
        <v>75900</v>
      </c>
      <c r="E57" s="418">
        <f t="shared" ref="E57:H57" si="17">SUM(E53:E56)</f>
        <v>77931</v>
      </c>
      <c r="F57" s="418">
        <f t="shared" si="17"/>
        <v>88900</v>
      </c>
      <c r="G57" s="418">
        <f t="shared" si="17"/>
        <v>91800</v>
      </c>
      <c r="H57" s="593">
        <f t="shared" si="17"/>
        <v>92500</v>
      </c>
    </row>
    <row r="58" spans="1:8" x14ac:dyDescent="0.25">
      <c r="A58" s="591" t="s">
        <v>323</v>
      </c>
      <c r="B58" s="465">
        <f t="shared" ref="B58:C58" si="18">SUM(B27+B33+B39+B45+B51+B57)</f>
        <v>1267151</v>
      </c>
      <c r="C58" s="465">
        <f t="shared" si="18"/>
        <v>1561283</v>
      </c>
      <c r="D58" s="418">
        <f t="shared" ref="D58" si="19">SUM(D27+D33+D39+D45+D51+D57)</f>
        <v>1739190</v>
      </c>
      <c r="E58" s="418">
        <f t="shared" ref="E58:H58" si="20">SUM(E27+E33+E39+E45+E51+E57)</f>
        <v>1754330</v>
      </c>
      <c r="F58" s="418">
        <f t="shared" si="20"/>
        <v>1862530</v>
      </c>
      <c r="G58" s="418">
        <f t="shared" si="20"/>
        <v>1918780</v>
      </c>
      <c r="H58" s="593">
        <f t="shared" si="20"/>
        <v>1931780</v>
      </c>
    </row>
    <row r="59" spans="1:8" x14ac:dyDescent="0.25">
      <c r="A59" s="591"/>
      <c r="B59" s="465"/>
      <c r="C59" s="465"/>
      <c r="D59" s="420"/>
      <c r="E59" s="419"/>
      <c r="F59" s="420"/>
      <c r="G59" s="420"/>
      <c r="H59" s="594"/>
    </row>
    <row r="60" spans="1:8" x14ac:dyDescent="0.25">
      <c r="A60" s="591" t="s">
        <v>292</v>
      </c>
      <c r="B60" s="467"/>
      <c r="C60" s="467"/>
      <c r="D60" s="437"/>
      <c r="E60" s="437"/>
      <c r="F60" s="437"/>
      <c r="G60" s="437"/>
      <c r="H60" s="595"/>
    </row>
    <row r="61" spans="1:8" x14ac:dyDescent="0.25">
      <c r="A61" s="317" t="s">
        <v>282</v>
      </c>
      <c r="B61" s="464">
        <v>165515</v>
      </c>
      <c r="C61" s="464">
        <v>184395</v>
      </c>
      <c r="D61" s="417">
        <v>195000</v>
      </c>
      <c r="E61" s="417">
        <v>195000</v>
      </c>
      <c r="F61" s="417">
        <v>166500</v>
      </c>
      <c r="G61" s="417">
        <v>170000</v>
      </c>
      <c r="H61" s="531">
        <v>173000</v>
      </c>
    </row>
    <row r="62" spans="1:8" x14ac:dyDescent="0.25">
      <c r="A62" s="317" t="s">
        <v>283</v>
      </c>
      <c r="B62" s="464">
        <v>60131</v>
      </c>
      <c r="C62" s="464">
        <v>67024</v>
      </c>
      <c r="D62" s="417">
        <v>70200</v>
      </c>
      <c r="E62" s="417">
        <v>70200</v>
      </c>
      <c r="F62" s="417">
        <v>59000</v>
      </c>
      <c r="G62" s="417">
        <v>61000</v>
      </c>
      <c r="H62" s="531">
        <v>62000</v>
      </c>
    </row>
    <row r="63" spans="1:8" x14ac:dyDescent="0.25">
      <c r="A63" s="317" t="s">
        <v>284</v>
      </c>
      <c r="B63" s="464">
        <v>23690</v>
      </c>
      <c r="C63" s="464">
        <v>20859</v>
      </c>
      <c r="D63" s="417">
        <v>27100</v>
      </c>
      <c r="E63" s="417">
        <v>27100</v>
      </c>
      <c r="F63" s="417">
        <v>23300</v>
      </c>
      <c r="G63" s="417">
        <v>23500</v>
      </c>
      <c r="H63" s="531">
        <v>24500</v>
      </c>
    </row>
    <row r="64" spans="1:8" x14ac:dyDescent="0.25">
      <c r="A64" s="317" t="s">
        <v>285</v>
      </c>
      <c r="B64" s="464">
        <v>573</v>
      </c>
      <c r="C64" s="464">
        <v>432</v>
      </c>
      <c r="D64" s="417">
        <v>300</v>
      </c>
      <c r="E64" s="417">
        <v>300</v>
      </c>
      <c r="F64" s="417">
        <v>1000</v>
      </c>
      <c r="G64" s="417">
        <v>1000</v>
      </c>
      <c r="H64" s="531">
        <v>1000</v>
      </c>
    </row>
    <row r="65" spans="1:8" ht="13.8" thickBot="1" x14ac:dyDescent="0.3">
      <c r="A65" s="596" t="s">
        <v>286</v>
      </c>
      <c r="B65" s="468">
        <f t="shared" ref="B65:C65" si="21">SUM(B61:B64)</f>
        <v>249909</v>
      </c>
      <c r="C65" s="468">
        <f t="shared" si="21"/>
        <v>272710</v>
      </c>
      <c r="D65" s="266">
        <f t="shared" ref="D65" si="22">SUM(D61:D64)</f>
        <v>292600</v>
      </c>
      <c r="E65" s="266">
        <f t="shared" ref="E65:H65" si="23">SUM(E61:E64)</f>
        <v>292600</v>
      </c>
      <c r="F65" s="266">
        <f t="shared" si="23"/>
        <v>249800</v>
      </c>
      <c r="G65" s="266">
        <f t="shared" si="23"/>
        <v>255500</v>
      </c>
      <c r="H65" s="597">
        <f t="shared" si="23"/>
        <v>260500</v>
      </c>
    </row>
    <row r="66" spans="1:8" ht="14.4" thickBot="1" x14ac:dyDescent="0.3">
      <c r="A66" s="421" t="s">
        <v>407</v>
      </c>
      <c r="B66" s="469">
        <f>SUM(B65+B57+B51+B45+B39+B33+B27)</f>
        <v>1517060</v>
      </c>
      <c r="C66" s="469">
        <f>SUM(C65+C57+C51+C45+C39+C33+C27)</f>
        <v>1833993</v>
      </c>
      <c r="D66" s="422">
        <f t="shared" ref="D66" si="24">SUM(D65+D57+D51+D45+D39+D33+D27)</f>
        <v>2031790</v>
      </c>
      <c r="E66" s="422">
        <f t="shared" ref="E66:H66" si="25">SUM(E65+E57+E51+E45+E39+E33+E27)</f>
        <v>2046930</v>
      </c>
      <c r="F66" s="422">
        <f t="shared" si="25"/>
        <v>2112330</v>
      </c>
      <c r="G66" s="422">
        <f t="shared" si="25"/>
        <v>2174280</v>
      </c>
      <c r="H66" s="598">
        <f t="shared" si="25"/>
        <v>2192280</v>
      </c>
    </row>
    <row r="67" spans="1:8" ht="13.8" thickBot="1" x14ac:dyDescent="0.3">
      <c r="A67" s="599"/>
      <c r="B67" s="600"/>
      <c r="C67" s="600"/>
      <c r="D67" s="375"/>
      <c r="E67" s="375"/>
      <c r="F67" s="375"/>
      <c r="G67" s="375"/>
      <c r="H67" s="358"/>
    </row>
    <row r="68" spans="1:8" ht="16.2" thickBot="1" x14ac:dyDescent="0.35">
      <c r="A68" s="539" t="s">
        <v>437</v>
      </c>
      <c r="B68" s="540"/>
      <c r="C68" s="540"/>
      <c r="D68" s="102"/>
      <c r="E68" s="102"/>
      <c r="F68" s="102"/>
      <c r="G68" s="102"/>
      <c r="H68" s="541"/>
    </row>
    <row r="69" spans="1:8" s="500" customFormat="1" x14ac:dyDescent="0.25">
      <c r="A69" s="535" t="s">
        <v>486</v>
      </c>
      <c r="B69" s="537"/>
      <c r="C69" s="537"/>
      <c r="D69" s="536"/>
      <c r="E69" s="536"/>
      <c r="F69" s="536"/>
      <c r="G69" s="536"/>
      <c r="H69" s="538"/>
    </row>
    <row r="70" spans="1:8" s="500" customFormat="1" x14ac:dyDescent="0.25">
      <c r="A70" s="530" t="s">
        <v>408</v>
      </c>
      <c r="B70" s="417">
        <v>0</v>
      </c>
      <c r="C70" s="417">
        <v>14249</v>
      </c>
      <c r="D70" s="417">
        <v>0</v>
      </c>
      <c r="E70" s="417">
        <v>0</v>
      </c>
      <c r="F70" s="417">
        <v>8200</v>
      </c>
      <c r="G70" s="417">
        <v>0</v>
      </c>
      <c r="H70" s="531">
        <v>0</v>
      </c>
    </row>
    <row r="71" spans="1:8" x14ac:dyDescent="0.25">
      <c r="A71" s="529" t="s">
        <v>438</v>
      </c>
      <c r="B71" s="417"/>
      <c r="C71" s="417"/>
      <c r="D71" s="417"/>
      <c r="E71" s="417"/>
      <c r="F71" s="417"/>
      <c r="G71" s="417"/>
      <c r="H71" s="531"/>
    </row>
    <row r="72" spans="1:8" ht="13.8" thickBot="1" x14ac:dyDescent="0.3">
      <c r="A72" s="532" t="s">
        <v>408</v>
      </c>
      <c r="B72" s="533">
        <v>4088</v>
      </c>
      <c r="C72" s="533">
        <v>29800</v>
      </c>
      <c r="D72" s="533">
        <v>0</v>
      </c>
      <c r="E72" s="533">
        <v>0</v>
      </c>
      <c r="F72" s="647">
        <v>9300</v>
      </c>
      <c r="G72" s="533">
        <v>0</v>
      </c>
      <c r="H72" s="534">
        <v>0</v>
      </c>
    </row>
  </sheetData>
  <pageMargins left="0.7" right="0.7" top="0.75" bottom="0.75" header="0.3" footer="0.3"/>
  <pageSetup paperSize="9" fitToHeight="0" orientation="landscape" r:id="rId1"/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S88"/>
  <sheetViews>
    <sheetView zoomScaleNormal="100" workbookViewId="0"/>
  </sheetViews>
  <sheetFormatPr defaultRowHeight="13.2" x14ac:dyDescent="0.25"/>
  <cols>
    <col min="1" max="1" width="3.6640625" customWidth="1"/>
    <col min="2" max="2" width="27.6640625" customWidth="1"/>
    <col min="3" max="4" width="7.44140625" customWidth="1"/>
    <col min="5" max="6" width="14" style="500" customWidth="1"/>
    <col min="7" max="7" width="14" customWidth="1"/>
    <col min="8" max="8" width="14" style="432" customWidth="1"/>
    <col min="9" max="9" width="12.6640625" customWidth="1"/>
    <col min="10" max="10" width="12.6640625" style="432" customWidth="1"/>
    <col min="11" max="11" width="12.6640625" style="257" customWidth="1"/>
    <col min="12" max="12" width="11.5546875" style="3" customWidth="1"/>
    <col min="13" max="13" width="12.5546875" style="3" customWidth="1"/>
  </cols>
  <sheetData>
    <row r="1" spans="2:13" ht="15.6" x14ac:dyDescent="0.3">
      <c r="B1" s="172" t="s">
        <v>293</v>
      </c>
      <c r="C1" s="172"/>
      <c r="D1" s="172"/>
      <c r="E1" s="173"/>
      <c r="F1" s="173"/>
      <c r="G1" s="173"/>
      <c r="H1" s="173"/>
    </row>
    <row r="2" spans="2:13" ht="13.8" x14ac:dyDescent="0.25">
      <c r="B2" s="865" t="s">
        <v>562</v>
      </c>
      <c r="C2" s="865"/>
      <c r="D2" s="865"/>
      <c r="E2" s="174"/>
      <c r="F2" s="174"/>
      <c r="G2" s="174"/>
      <c r="H2" s="174"/>
    </row>
    <row r="3" spans="2:13" ht="13.8" x14ac:dyDescent="0.25">
      <c r="B3" s="175"/>
      <c r="C3" s="175"/>
      <c r="D3" s="175"/>
      <c r="E3" s="173"/>
      <c r="F3" s="173"/>
      <c r="G3" s="173"/>
      <c r="H3" s="173"/>
    </row>
    <row r="4" spans="2:13" ht="13.8" thickBot="1" x14ac:dyDescent="0.3">
      <c r="B4" s="173"/>
      <c r="C4" s="173"/>
      <c r="D4" s="173"/>
      <c r="E4" s="173"/>
      <c r="F4" s="173"/>
      <c r="G4" s="173"/>
      <c r="H4" s="173"/>
    </row>
    <row r="5" spans="2:13" ht="16.2" thickBot="1" x14ac:dyDescent="0.35">
      <c r="B5" s="866" t="s">
        <v>294</v>
      </c>
      <c r="C5" s="867"/>
      <c r="D5" s="867"/>
      <c r="E5" s="867"/>
      <c r="F5" s="867"/>
      <c r="G5" s="867"/>
      <c r="H5" s="867"/>
      <c r="I5" s="867"/>
      <c r="J5" s="867"/>
      <c r="K5" s="868"/>
    </row>
    <row r="6" spans="2:13" x14ac:dyDescent="0.25">
      <c r="B6" s="483"/>
      <c r="C6" s="484" t="s">
        <v>295</v>
      </c>
      <c r="D6" s="485" t="s">
        <v>390</v>
      </c>
      <c r="E6" s="555" t="s">
        <v>215</v>
      </c>
      <c r="F6" s="632" t="s">
        <v>328</v>
      </c>
      <c r="G6" s="486" t="s">
        <v>413</v>
      </c>
      <c r="H6" s="555" t="s">
        <v>413</v>
      </c>
      <c r="I6" s="486" t="s">
        <v>448</v>
      </c>
      <c r="J6" s="486" t="s">
        <v>493</v>
      </c>
      <c r="K6" s="487" t="s">
        <v>538</v>
      </c>
      <c r="L6" s="178"/>
      <c r="M6" s="178"/>
    </row>
    <row r="7" spans="2:13" x14ac:dyDescent="0.25">
      <c r="B7" s="317"/>
      <c r="C7" s="176"/>
      <c r="D7" s="179"/>
      <c r="E7" s="556" t="s">
        <v>5</v>
      </c>
      <c r="F7" s="177" t="s">
        <v>5</v>
      </c>
      <c r="G7" s="169" t="s">
        <v>6</v>
      </c>
      <c r="H7" s="177" t="s">
        <v>31</v>
      </c>
      <c r="I7" s="169" t="s">
        <v>6</v>
      </c>
      <c r="J7" s="169" t="s">
        <v>6</v>
      </c>
      <c r="K7" s="318" t="s">
        <v>6</v>
      </c>
      <c r="L7" s="178"/>
      <c r="M7" s="178"/>
    </row>
    <row r="8" spans="2:13" x14ac:dyDescent="0.25">
      <c r="B8" s="319" t="s">
        <v>389</v>
      </c>
      <c r="C8" s="179">
        <v>312012</v>
      </c>
      <c r="D8" s="179">
        <v>111</v>
      </c>
      <c r="E8" s="182">
        <v>273528</v>
      </c>
      <c r="F8" s="225">
        <v>288745</v>
      </c>
      <c r="G8" s="182">
        <v>292920</v>
      </c>
      <c r="H8" s="182">
        <v>301868</v>
      </c>
      <c r="I8" s="182">
        <v>342300</v>
      </c>
      <c r="J8" s="225">
        <v>342300</v>
      </c>
      <c r="K8" s="320">
        <v>342300</v>
      </c>
      <c r="L8" s="178"/>
      <c r="M8" s="178"/>
    </row>
    <row r="9" spans="2:13" s="500" customFormat="1" ht="26.4" x14ac:dyDescent="0.25">
      <c r="B9" s="634" t="s">
        <v>560</v>
      </c>
      <c r="C9" s="179">
        <v>312012</v>
      </c>
      <c r="D9" s="179">
        <v>111</v>
      </c>
      <c r="E9" s="182"/>
      <c r="F9" s="225">
        <v>13680</v>
      </c>
      <c r="G9" s="182"/>
      <c r="H9" s="182">
        <v>51200</v>
      </c>
      <c r="I9" s="437"/>
      <c r="J9" s="183"/>
      <c r="K9" s="320"/>
      <c r="L9" s="178"/>
      <c r="M9" s="178"/>
    </row>
    <row r="10" spans="2:13" s="500" customFormat="1" x14ac:dyDescent="0.25">
      <c r="B10" s="319" t="s">
        <v>500</v>
      </c>
      <c r="C10" s="179">
        <v>312001</v>
      </c>
      <c r="D10" s="179">
        <v>111</v>
      </c>
      <c r="E10" s="182">
        <v>14393</v>
      </c>
      <c r="F10" s="225"/>
      <c r="G10" s="200"/>
      <c r="H10" s="481"/>
      <c r="I10" s="437"/>
      <c r="J10" s="631"/>
      <c r="K10" s="488"/>
      <c r="L10" s="178"/>
      <c r="M10" s="178"/>
    </row>
    <row r="11" spans="2:13" s="181" customFormat="1" x14ac:dyDescent="0.25">
      <c r="B11" s="319" t="s">
        <v>470</v>
      </c>
      <c r="C11" s="179"/>
      <c r="D11" s="179">
        <v>111</v>
      </c>
      <c r="E11" s="633">
        <v>10410</v>
      </c>
      <c r="F11" s="575"/>
      <c r="G11" s="182"/>
      <c r="H11" s="182"/>
      <c r="I11" s="557"/>
      <c r="J11" s="183"/>
      <c r="K11" s="320"/>
      <c r="L11" s="180"/>
      <c r="M11" s="180"/>
    </row>
    <row r="12" spans="2:13" s="181" customFormat="1" x14ac:dyDescent="0.25">
      <c r="B12" s="319" t="s">
        <v>471</v>
      </c>
      <c r="C12" s="179"/>
      <c r="D12" s="179">
        <v>111</v>
      </c>
      <c r="E12" s="182">
        <v>1220</v>
      </c>
      <c r="F12" s="183"/>
      <c r="G12" s="182"/>
      <c r="H12" s="182"/>
      <c r="I12" s="557"/>
      <c r="J12" s="183"/>
      <c r="K12" s="320"/>
      <c r="L12" s="180"/>
      <c r="M12" s="180"/>
    </row>
    <row r="13" spans="2:13" s="181" customFormat="1" x14ac:dyDescent="0.25">
      <c r="B13" s="319" t="s">
        <v>502</v>
      </c>
      <c r="C13" s="179">
        <v>312001</v>
      </c>
      <c r="D13" s="179"/>
      <c r="E13" s="182"/>
      <c r="F13" s="183">
        <v>24705</v>
      </c>
      <c r="G13" s="182"/>
      <c r="H13" s="182"/>
      <c r="I13" s="557"/>
      <c r="J13" s="183"/>
      <c r="K13" s="320"/>
      <c r="L13" s="180"/>
      <c r="M13" s="180"/>
    </row>
    <row r="14" spans="2:13" s="181" customFormat="1" x14ac:dyDescent="0.25">
      <c r="B14" s="319" t="s">
        <v>503</v>
      </c>
      <c r="C14" s="179">
        <v>312001</v>
      </c>
      <c r="D14" s="179"/>
      <c r="E14" s="182"/>
      <c r="F14" s="183">
        <v>5510</v>
      </c>
      <c r="G14" s="182"/>
      <c r="H14" s="182"/>
      <c r="I14" s="557"/>
      <c r="J14" s="183"/>
      <c r="K14" s="320"/>
      <c r="L14" s="180"/>
      <c r="M14" s="180"/>
    </row>
    <row r="15" spans="2:13" s="181" customFormat="1" x14ac:dyDescent="0.25">
      <c r="B15" s="319" t="s">
        <v>504</v>
      </c>
      <c r="C15" s="179">
        <v>312001</v>
      </c>
      <c r="D15" s="179"/>
      <c r="E15" s="182"/>
      <c r="F15" s="183">
        <v>2300</v>
      </c>
      <c r="G15" s="182"/>
      <c r="H15" s="182"/>
      <c r="I15" s="557"/>
      <c r="J15" s="183"/>
      <c r="K15" s="320"/>
      <c r="L15" s="180"/>
      <c r="M15" s="180"/>
    </row>
    <row r="16" spans="2:13" s="181" customFormat="1" x14ac:dyDescent="0.25">
      <c r="B16" s="319" t="s">
        <v>296</v>
      </c>
      <c r="C16" s="179">
        <v>453</v>
      </c>
      <c r="D16" s="179" t="s">
        <v>297</v>
      </c>
      <c r="E16" s="182">
        <v>150</v>
      </c>
      <c r="F16" s="183">
        <v>1100</v>
      </c>
      <c r="G16" s="182"/>
      <c r="H16" s="182"/>
      <c r="I16" s="557"/>
      <c r="J16" s="183"/>
      <c r="K16" s="320"/>
      <c r="L16" s="180"/>
      <c r="M16" s="180"/>
    </row>
    <row r="17" spans="2:19" s="181" customFormat="1" x14ac:dyDescent="0.25">
      <c r="B17" s="319" t="s">
        <v>298</v>
      </c>
      <c r="C17" s="179">
        <v>311</v>
      </c>
      <c r="D17" s="179" t="s">
        <v>297</v>
      </c>
      <c r="E17" s="182">
        <v>1800</v>
      </c>
      <c r="F17" s="183">
        <v>1900</v>
      </c>
      <c r="G17" s="182"/>
      <c r="H17" s="182"/>
      <c r="I17" s="557"/>
      <c r="J17" s="183"/>
      <c r="K17" s="320"/>
      <c r="L17" s="180"/>
      <c r="M17" s="180"/>
    </row>
    <row r="18" spans="2:19" x14ac:dyDescent="0.25">
      <c r="B18" s="321" t="s">
        <v>299</v>
      </c>
      <c r="C18" s="179">
        <v>223001</v>
      </c>
      <c r="D18" s="179"/>
      <c r="E18" s="182">
        <v>150425</v>
      </c>
      <c r="F18" s="183">
        <v>145182</v>
      </c>
      <c r="G18" s="182">
        <v>163870</v>
      </c>
      <c r="H18" s="182">
        <v>163870</v>
      </c>
      <c r="I18" s="182">
        <v>165000</v>
      </c>
      <c r="J18" s="183">
        <v>165000</v>
      </c>
      <c r="K18" s="320">
        <v>165000</v>
      </c>
      <c r="L18" s="184"/>
      <c r="M18" s="184"/>
    </row>
    <row r="19" spans="2:19" x14ac:dyDescent="0.25">
      <c r="B19" s="321" t="s">
        <v>300</v>
      </c>
      <c r="C19" s="179">
        <v>223003</v>
      </c>
      <c r="D19" s="179"/>
      <c r="E19" s="182">
        <v>104130</v>
      </c>
      <c r="F19" s="225">
        <v>110134</v>
      </c>
      <c r="G19" s="182">
        <v>120000</v>
      </c>
      <c r="H19" s="182">
        <v>120000</v>
      </c>
      <c r="I19" s="182">
        <v>139000</v>
      </c>
      <c r="J19" s="225">
        <v>139000</v>
      </c>
      <c r="K19" s="320">
        <v>139000</v>
      </c>
      <c r="L19" s="184"/>
      <c r="M19" s="184"/>
    </row>
    <row r="20" spans="2:19" x14ac:dyDescent="0.25">
      <c r="B20" s="321" t="s">
        <v>420</v>
      </c>
      <c r="C20" s="179">
        <v>292017</v>
      </c>
      <c r="D20" s="179">
        <v>41</v>
      </c>
      <c r="E20" s="182">
        <v>36</v>
      </c>
      <c r="F20" s="225"/>
      <c r="G20" s="182"/>
      <c r="H20" s="182"/>
      <c r="I20" s="437"/>
      <c r="J20" s="183"/>
      <c r="K20" s="320"/>
      <c r="L20" s="184"/>
      <c r="M20" s="184"/>
    </row>
    <row r="21" spans="2:19" x14ac:dyDescent="0.25">
      <c r="B21" s="321" t="s">
        <v>505</v>
      </c>
      <c r="C21" s="179">
        <v>292012</v>
      </c>
      <c r="D21" s="179" t="s">
        <v>506</v>
      </c>
      <c r="E21" s="182"/>
      <c r="F21" s="225">
        <v>7</v>
      </c>
      <c r="G21" s="182"/>
      <c r="H21" s="182"/>
      <c r="I21" s="437"/>
      <c r="J21" s="183"/>
      <c r="K21" s="320"/>
      <c r="L21" s="184"/>
      <c r="M21" s="184"/>
    </row>
    <row r="22" spans="2:19" x14ac:dyDescent="0.25">
      <c r="B22" s="321" t="s">
        <v>501</v>
      </c>
      <c r="C22" s="179">
        <v>312011</v>
      </c>
      <c r="D22" s="179" t="s">
        <v>301</v>
      </c>
      <c r="E22" s="182">
        <v>2661</v>
      </c>
      <c r="F22" s="225"/>
      <c r="G22" s="182"/>
      <c r="H22" s="182">
        <v>700</v>
      </c>
      <c r="I22" s="437"/>
      <c r="J22" s="183"/>
      <c r="K22" s="320"/>
      <c r="L22" s="184"/>
      <c r="M22" s="184"/>
    </row>
    <row r="23" spans="2:19" s="500" customFormat="1" x14ac:dyDescent="0.25">
      <c r="B23" s="321" t="s">
        <v>501</v>
      </c>
      <c r="C23" s="179">
        <v>312011</v>
      </c>
      <c r="D23" s="179" t="s">
        <v>561</v>
      </c>
      <c r="E23" s="182"/>
      <c r="F23" s="225">
        <v>819</v>
      </c>
      <c r="G23" s="182"/>
      <c r="H23" s="182">
        <v>2882</v>
      </c>
      <c r="I23" s="437"/>
      <c r="J23" s="183"/>
      <c r="K23" s="320"/>
      <c r="L23" s="184"/>
      <c r="M23" s="184"/>
    </row>
    <row r="24" spans="2:19" x14ac:dyDescent="0.25">
      <c r="B24" s="321" t="s">
        <v>507</v>
      </c>
      <c r="C24" s="179">
        <v>311</v>
      </c>
      <c r="D24" s="179" t="s">
        <v>301</v>
      </c>
      <c r="E24" s="182"/>
      <c r="F24" s="225">
        <v>700</v>
      </c>
      <c r="G24" s="182"/>
      <c r="H24" s="182"/>
      <c r="I24" s="437"/>
      <c r="J24" s="183"/>
      <c r="K24" s="320"/>
      <c r="L24" s="184"/>
      <c r="M24" s="184"/>
    </row>
    <row r="25" spans="2:19" x14ac:dyDescent="0.25">
      <c r="B25" s="322" t="s">
        <v>302</v>
      </c>
      <c r="C25" s="185"/>
      <c r="D25" s="185"/>
      <c r="E25" s="482">
        <f>SUM(E8:E24)</f>
        <v>558753</v>
      </c>
      <c r="F25" s="482">
        <f t="shared" ref="F25:K25" si="0">SUM(F8:F24)</f>
        <v>594782</v>
      </c>
      <c r="G25" s="482">
        <f t="shared" si="0"/>
        <v>576790</v>
      </c>
      <c r="H25" s="482">
        <f t="shared" si="0"/>
        <v>640520</v>
      </c>
      <c r="I25" s="482">
        <f t="shared" si="0"/>
        <v>646300</v>
      </c>
      <c r="J25" s="482">
        <f t="shared" si="0"/>
        <v>646300</v>
      </c>
      <c r="K25" s="635">
        <f t="shared" si="0"/>
        <v>646300</v>
      </c>
      <c r="L25" s="184"/>
      <c r="M25" s="184"/>
    </row>
    <row r="26" spans="2:19" x14ac:dyDescent="0.25">
      <c r="B26" s="321" t="s">
        <v>303</v>
      </c>
      <c r="C26" s="179"/>
      <c r="D26" s="179"/>
      <c r="E26" s="227">
        <v>5914</v>
      </c>
      <c r="F26" s="226">
        <v>30474</v>
      </c>
      <c r="G26" s="543">
        <v>54880</v>
      </c>
      <c r="H26" s="558">
        <v>54880</v>
      </c>
      <c r="I26" s="543">
        <v>44000</v>
      </c>
      <c r="J26" s="543">
        <v>44000</v>
      </c>
      <c r="K26" s="544">
        <v>44000</v>
      </c>
      <c r="L26" s="184"/>
      <c r="M26" s="184"/>
    </row>
    <row r="27" spans="2:19" x14ac:dyDescent="0.25">
      <c r="B27" s="323" t="s">
        <v>304</v>
      </c>
      <c r="C27" s="176"/>
      <c r="D27" s="179"/>
      <c r="E27" s="228">
        <f>SUM(E25:E26)</f>
        <v>564667</v>
      </c>
      <c r="F27" s="310">
        <f>SUM(F25:F26)</f>
        <v>625256</v>
      </c>
      <c r="G27" s="228">
        <f t="shared" ref="G27:I27" si="1">SUM(G25:G26)</f>
        <v>631670</v>
      </c>
      <c r="H27" s="228">
        <f t="shared" si="1"/>
        <v>695400</v>
      </c>
      <c r="I27" s="228">
        <f t="shared" si="1"/>
        <v>690300</v>
      </c>
      <c r="J27" s="310">
        <f t="shared" ref="J27:K27" si="2">SUM(J25:J26)</f>
        <v>690300</v>
      </c>
      <c r="K27" s="439">
        <f t="shared" si="2"/>
        <v>690300</v>
      </c>
      <c r="L27" s="184"/>
      <c r="M27" s="184"/>
    </row>
    <row r="28" spans="2:19" ht="13.8" thickBot="1" x14ac:dyDescent="0.3">
      <c r="B28" s="489"/>
      <c r="C28" s="490"/>
      <c r="D28" s="491"/>
      <c r="E28" s="494"/>
      <c r="F28" s="493"/>
      <c r="G28" s="493"/>
      <c r="H28" s="493"/>
      <c r="I28" s="494"/>
      <c r="J28" s="492"/>
      <c r="K28" s="495"/>
      <c r="L28" s="187"/>
      <c r="M28" s="187"/>
    </row>
    <row r="29" spans="2:19" ht="16.2" thickBot="1" x14ac:dyDescent="0.35">
      <c r="B29" s="869" t="s">
        <v>421</v>
      </c>
      <c r="C29" s="870"/>
      <c r="D29" s="870"/>
      <c r="E29" s="870"/>
      <c r="F29" s="870"/>
      <c r="G29" s="870"/>
      <c r="H29" s="870"/>
      <c r="I29" s="870"/>
      <c r="J29" s="870"/>
      <c r="K29" s="871"/>
      <c r="L29" s="184"/>
      <c r="M29" s="184"/>
    </row>
    <row r="30" spans="2:19" x14ac:dyDescent="0.25">
      <c r="B30" s="324"/>
      <c r="C30" s="263" t="s">
        <v>295</v>
      </c>
      <c r="D30" s="636"/>
      <c r="E30" s="265" t="s">
        <v>215</v>
      </c>
      <c r="F30" s="267" t="s">
        <v>328</v>
      </c>
      <c r="G30" s="267" t="s">
        <v>413</v>
      </c>
      <c r="H30" s="265" t="s">
        <v>413</v>
      </c>
      <c r="I30" s="267" t="s">
        <v>448</v>
      </c>
      <c r="J30" s="264" t="s">
        <v>493</v>
      </c>
      <c r="K30" s="316" t="s">
        <v>538</v>
      </c>
      <c r="L30" s="184"/>
      <c r="M30" s="184"/>
      <c r="N30" s="3"/>
      <c r="O30" s="3"/>
      <c r="P30" s="3"/>
      <c r="Q30" s="3"/>
    </row>
    <row r="31" spans="2:19" x14ac:dyDescent="0.25">
      <c r="B31" s="321"/>
      <c r="C31" s="176"/>
      <c r="D31" s="637"/>
      <c r="E31" s="177" t="s">
        <v>5</v>
      </c>
      <c r="F31" s="177" t="s">
        <v>5</v>
      </c>
      <c r="G31" s="420" t="s">
        <v>6</v>
      </c>
      <c r="H31" s="177" t="s">
        <v>31</v>
      </c>
      <c r="I31" s="171" t="s">
        <v>6</v>
      </c>
      <c r="J31" s="169" t="s">
        <v>6</v>
      </c>
      <c r="K31" s="318" t="s">
        <v>6</v>
      </c>
      <c r="L31" s="184"/>
      <c r="M31" s="184"/>
      <c r="N31" s="3"/>
      <c r="O31" s="3"/>
      <c r="P31" s="3"/>
      <c r="Q31" s="3"/>
    </row>
    <row r="32" spans="2:19" x14ac:dyDescent="0.25">
      <c r="B32" s="321" t="s">
        <v>305</v>
      </c>
      <c r="C32" s="176">
        <v>610</v>
      </c>
      <c r="D32" s="637"/>
      <c r="E32" s="186">
        <v>296158</v>
      </c>
      <c r="F32" s="186">
        <v>320819</v>
      </c>
      <c r="G32" s="186">
        <v>330000</v>
      </c>
      <c r="H32" s="186">
        <v>336701</v>
      </c>
      <c r="I32" s="186">
        <v>360000</v>
      </c>
      <c r="J32" s="417">
        <v>360000</v>
      </c>
      <c r="K32" s="325">
        <v>360000</v>
      </c>
      <c r="L32" s="429"/>
      <c r="M32" s="423"/>
      <c r="N32" s="296"/>
      <c r="O32" s="296"/>
      <c r="P32" s="296"/>
      <c r="Q32" s="296"/>
      <c r="R32" s="246"/>
      <c r="S32" s="246"/>
    </row>
    <row r="33" spans="2:19" x14ac:dyDescent="0.25">
      <c r="B33" s="321" t="s">
        <v>306</v>
      </c>
      <c r="C33" s="176">
        <v>620</v>
      </c>
      <c r="D33" s="637"/>
      <c r="E33" s="186">
        <v>100749</v>
      </c>
      <c r="F33" s="186">
        <v>110154</v>
      </c>
      <c r="G33" s="186">
        <v>115000</v>
      </c>
      <c r="H33" s="186">
        <v>119474</v>
      </c>
      <c r="I33" s="186">
        <v>125000</v>
      </c>
      <c r="J33" s="417">
        <v>125000</v>
      </c>
      <c r="K33" s="325">
        <v>125000</v>
      </c>
      <c r="L33" s="423"/>
      <c r="M33" s="423"/>
      <c r="N33" s="296"/>
      <c r="O33" s="296"/>
      <c r="P33" s="296"/>
      <c r="Q33" s="296"/>
      <c r="R33" s="246"/>
      <c r="S33" s="246"/>
    </row>
    <row r="34" spans="2:19" x14ac:dyDescent="0.25">
      <c r="B34" s="321" t="s">
        <v>307</v>
      </c>
      <c r="C34" s="188">
        <v>630</v>
      </c>
      <c r="D34" s="638"/>
      <c r="E34" s="186">
        <v>153991</v>
      </c>
      <c r="F34" s="186">
        <v>173798</v>
      </c>
      <c r="G34" s="545">
        <v>173550</v>
      </c>
      <c r="H34" s="186">
        <v>226105</v>
      </c>
      <c r="I34" s="545">
        <v>192150</v>
      </c>
      <c r="J34" s="546">
        <v>192150</v>
      </c>
      <c r="K34" s="547">
        <v>192150</v>
      </c>
      <c r="L34" s="184"/>
      <c r="M34" s="184"/>
      <c r="N34" s="3"/>
      <c r="O34" s="3"/>
      <c r="P34" s="3"/>
      <c r="Q34" s="3"/>
    </row>
    <row r="35" spans="2:19" x14ac:dyDescent="0.25">
      <c r="B35" s="321" t="s">
        <v>472</v>
      </c>
      <c r="C35" s="188">
        <v>640</v>
      </c>
      <c r="D35" s="638"/>
      <c r="E35" s="186">
        <v>11608</v>
      </c>
      <c r="F35" s="186">
        <v>13843</v>
      </c>
      <c r="G35" s="186">
        <v>13120</v>
      </c>
      <c r="H35" s="186">
        <v>13120</v>
      </c>
      <c r="I35" s="186">
        <v>13150</v>
      </c>
      <c r="J35" s="417">
        <v>13150</v>
      </c>
      <c r="K35" s="325">
        <v>13150</v>
      </c>
      <c r="L35" s="184"/>
      <c r="M35" s="184"/>
      <c r="N35" s="3"/>
      <c r="O35" s="3"/>
      <c r="P35" s="3"/>
      <c r="Q35" s="3"/>
    </row>
    <row r="36" spans="2:19" x14ac:dyDescent="0.25">
      <c r="B36" s="321" t="s">
        <v>473</v>
      </c>
      <c r="C36" s="188"/>
      <c r="D36" s="638"/>
      <c r="E36" s="186">
        <v>2161</v>
      </c>
      <c r="F36" s="186">
        <v>6642</v>
      </c>
      <c r="G36" s="186"/>
      <c r="H36" s="186"/>
      <c r="I36" s="186"/>
      <c r="J36" s="417"/>
      <c r="K36" s="325"/>
      <c r="L36" s="184"/>
      <c r="M36" s="184"/>
      <c r="N36" s="3"/>
      <c r="O36" s="3"/>
      <c r="P36" s="3"/>
      <c r="Q36" s="3"/>
    </row>
    <row r="37" spans="2:19" ht="13.8" thickBot="1" x14ac:dyDescent="0.3">
      <c r="B37" s="326" t="s">
        <v>304</v>
      </c>
      <c r="C37" s="327"/>
      <c r="D37" s="327"/>
      <c r="E37" s="328">
        <f t="shared" ref="E37:K37" si="3">SUM(E32:E36)</f>
        <v>564667</v>
      </c>
      <c r="F37" s="328">
        <f t="shared" si="3"/>
        <v>625256</v>
      </c>
      <c r="G37" s="386">
        <f t="shared" si="3"/>
        <v>631670</v>
      </c>
      <c r="H37" s="386">
        <f t="shared" si="3"/>
        <v>695400</v>
      </c>
      <c r="I37" s="386">
        <f t="shared" si="3"/>
        <v>690300</v>
      </c>
      <c r="J37" s="386">
        <f t="shared" si="3"/>
        <v>690300</v>
      </c>
      <c r="K37" s="440">
        <f t="shared" si="3"/>
        <v>690300</v>
      </c>
      <c r="L37" s="184"/>
      <c r="M37" s="184"/>
    </row>
    <row r="38" spans="2:19" x14ac:dyDescent="0.25">
      <c r="B38" s="189"/>
      <c r="C38" s="189"/>
      <c r="D38" s="189"/>
      <c r="E38" s="190"/>
      <c r="F38" s="190"/>
      <c r="G38" s="190"/>
      <c r="H38" s="190"/>
    </row>
    <row r="39" spans="2:19" x14ac:dyDescent="0.25">
      <c r="B39" s="189"/>
      <c r="C39" s="189"/>
      <c r="D39" s="189"/>
      <c r="E39" s="190"/>
      <c r="F39" s="190"/>
      <c r="G39" s="190"/>
      <c r="H39" s="190"/>
    </row>
    <row r="40" spans="2:19" x14ac:dyDescent="0.25">
      <c r="B40" s="189"/>
      <c r="C40" s="189"/>
      <c r="D40" s="189"/>
      <c r="E40" s="190"/>
      <c r="F40" s="190"/>
      <c r="G40" s="190"/>
      <c r="H40" s="190"/>
    </row>
    <row r="41" spans="2:19" x14ac:dyDescent="0.25">
      <c r="B41" s="189"/>
      <c r="C41" s="189"/>
      <c r="D41" s="189"/>
      <c r="E41" s="190"/>
      <c r="F41" s="190"/>
      <c r="G41" s="190"/>
      <c r="H41" s="190"/>
    </row>
    <row r="42" spans="2:19" x14ac:dyDescent="0.25">
      <c r="B42" s="189"/>
      <c r="C42" s="189"/>
      <c r="D42" s="189"/>
      <c r="E42" s="190"/>
      <c r="F42" s="190"/>
      <c r="G42" s="190"/>
      <c r="H42" s="190"/>
    </row>
    <row r="43" spans="2:19" x14ac:dyDescent="0.25">
      <c r="B43" s="189"/>
      <c r="C43" s="189"/>
      <c r="D43" s="189"/>
      <c r="E43" s="190"/>
      <c r="F43" s="190"/>
      <c r="G43" s="190"/>
      <c r="H43" s="190"/>
    </row>
    <row r="44" spans="2:19" x14ac:dyDescent="0.25">
      <c r="B44" s="189"/>
      <c r="C44" s="189"/>
      <c r="D44" s="189"/>
      <c r="E44" s="190"/>
      <c r="F44" s="190"/>
      <c r="G44" s="190"/>
      <c r="H44" s="190"/>
    </row>
    <row r="47" spans="2:19" x14ac:dyDescent="0.25">
      <c r="B47" s="191"/>
      <c r="C47" s="191"/>
      <c r="D47" s="191"/>
      <c r="E47" s="189"/>
      <c r="F47" s="189"/>
      <c r="G47" s="189"/>
      <c r="H47" s="189"/>
    </row>
    <row r="48" spans="2:19" x14ac:dyDescent="0.25">
      <c r="B48" s="173"/>
      <c r="C48" s="173"/>
      <c r="D48" s="173"/>
      <c r="E48" s="173"/>
      <c r="F48" s="173"/>
      <c r="G48" s="173"/>
      <c r="H48" s="173"/>
    </row>
    <row r="51" spans="5:8" x14ac:dyDescent="0.25">
      <c r="E51" s="3"/>
      <c r="F51" s="3"/>
      <c r="G51" s="3"/>
      <c r="H51" s="3"/>
    </row>
    <row r="52" spans="5:8" x14ac:dyDescent="0.25">
      <c r="E52" s="3"/>
      <c r="F52" s="3"/>
      <c r="G52" s="3"/>
      <c r="H52" s="3"/>
    </row>
    <row r="67" spans="2:8" x14ac:dyDescent="0.25">
      <c r="B67" s="192"/>
      <c r="C67" s="192"/>
      <c r="D67" s="192"/>
      <c r="E67" s="187"/>
      <c r="F67" s="187"/>
      <c r="G67" s="187"/>
      <c r="H67" s="187"/>
    </row>
    <row r="68" spans="2:8" x14ac:dyDescent="0.25">
      <c r="B68" s="189"/>
      <c r="C68" s="189"/>
      <c r="D68" s="189"/>
      <c r="E68" s="190"/>
      <c r="F68" s="190"/>
      <c r="G68" s="190"/>
      <c r="H68" s="190"/>
    </row>
    <row r="69" spans="2:8" x14ac:dyDescent="0.25">
      <c r="B69" s="193"/>
      <c r="C69" s="193"/>
      <c r="D69" s="193"/>
      <c r="E69" s="190"/>
      <c r="F69" s="190"/>
      <c r="G69" s="190"/>
      <c r="H69" s="190"/>
    </row>
    <row r="70" spans="2:8" x14ac:dyDescent="0.25">
      <c r="B70" s="189"/>
      <c r="C70" s="189"/>
      <c r="D70" s="189"/>
      <c r="E70" s="190"/>
      <c r="F70" s="190"/>
      <c r="G70" s="190"/>
      <c r="H70" s="190"/>
    </row>
    <row r="71" spans="2:8" x14ac:dyDescent="0.25">
      <c r="B71" s="189"/>
      <c r="C71" s="189"/>
      <c r="D71" s="189"/>
      <c r="E71" s="190"/>
      <c r="F71" s="190"/>
      <c r="G71" s="190"/>
      <c r="H71" s="190"/>
    </row>
    <row r="72" spans="2:8" x14ac:dyDescent="0.25">
      <c r="B72" s="189"/>
      <c r="C72" s="189"/>
      <c r="D72" s="189"/>
      <c r="E72" s="190"/>
      <c r="F72" s="190"/>
      <c r="G72" s="190"/>
      <c r="H72" s="190"/>
    </row>
    <row r="73" spans="2:8" x14ac:dyDescent="0.25">
      <c r="B73" s="189"/>
      <c r="C73" s="189"/>
      <c r="D73" s="189"/>
      <c r="E73" s="190"/>
      <c r="F73" s="190"/>
      <c r="G73" s="190"/>
      <c r="H73" s="190"/>
    </row>
    <row r="74" spans="2:8" x14ac:dyDescent="0.25">
      <c r="B74" s="189"/>
      <c r="C74" s="189"/>
      <c r="D74" s="189"/>
      <c r="E74" s="190"/>
      <c r="F74" s="190"/>
      <c r="G74" s="190"/>
      <c r="H74" s="190"/>
    </row>
    <row r="75" spans="2:8" x14ac:dyDescent="0.25">
      <c r="B75" s="189"/>
      <c r="C75" s="189"/>
      <c r="D75" s="189"/>
      <c r="E75" s="190"/>
      <c r="F75" s="190"/>
      <c r="G75" s="190"/>
      <c r="H75" s="190"/>
    </row>
    <row r="76" spans="2:8" x14ac:dyDescent="0.25">
      <c r="B76" s="189"/>
      <c r="C76" s="189"/>
      <c r="D76" s="189"/>
      <c r="E76" s="190"/>
      <c r="F76" s="190"/>
      <c r="G76" s="190"/>
      <c r="H76" s="190"/>
    </row>
    <row r="77" spans="2:8" x14ac:dyDescent="0.25">
      <c r="B77" s="189"/>
      <c r="C77" s="189"/>
      <c r="D77" s="189"/>
      <c r="E77" s="190"/>
      <c r="F77" s="190"/>
      <c r="G77" s="190"/>
      <c r="H77" s="190"/>
    </row>
    <row r="78" spans="2:8" x14ac:dyDescent="0.25">
      <c r="B78" s="189"/>
      <c r="C78" s="189"/>
      <c r="D78" s="189"/>
      <c r="E78" s="190"/>
      <c r="F78" s="190"/>
      <c r="G78" s="190"/>
      <c r="H78" s="190"/>
    </row>
    <row r="79" spans="2:8" x14ac:dyDescent="0.25">
      <c r="B79" s="189"/>
      <c r="C79" s="189"/>
      <c r="D79" s="189"/>
      <c r="E79" s="190"/>
      <c r="F79" s="190"/>
      <c r="G79" s="190"/>
      <c r="H79" s="190"/>
    </row>
    <row r="80" spans="2:8" x14ac:dyDescent="0.25">
      <c r="B80" s="189"/>
      <c r="C80" s="189"/>
      <c r="D80" s="189"/>
      <c r="E80" s="190"/>
      <c r="F80" s="190"/>
      <c r="G80" s="190"/>
      <c r="H80" s="190"/>
    </row>
    <row r="81" spans="2:8" x14ac:dyDescent="0.25">
      <c r="B81" s="189"/>
      <c r="C81" s="189"/>
      <c r="D81" s="189"/>
      <c r="E81" s="190"/>
      <c r="F81" s="190"/>
      <c r="G81" s="190"/>
      <c r="H81" s="190"/>
    </row>
    <row r="82" spans="2:8" x14ac:dyDescent="0.25">
      <c r="B82" s="189"/>
      <c r="C82" s="189"/>
      <c r="D82" s="189"/>
      <c r="E82" s="190"/>
      <c r="F82" s="190"/>
      <c r="G82" s="190"/>
      <c r="H82" s="190"/>
    </row>
    <row r="83" spans="2:8" x14ac:dyDescent="0.25">
      <c r="B83" s="189"/>
      <c r="C83" s="189"/>
      <c r="D83" s="189"/>
      <c r="E83" s="190"/>
      <c r="F83" s="190"/>
      <c r="G83" s="190"/>
      <c r="H83" s="190"/>
    </row>
    <row r="84" spans="2:8" x14ac:dyDescent="0.25">
      <c r="B84" s="189"/>
      <c r="C84" s="189"/>
      <c r="D84" s="189"/>
      <c r="E84" s="190"/>
      <c r="F84" s="190"/>
      <c r="G84" s="190"/>
      <c r="H84" s="190"/>
    </row>
    <row r="85" spans="2:8" x14ac:dyDescent="0.25">
      <c r="B85" s="189"/>
      <c r="C85" s="189"/>
      <c r="D85" s="189"/>
      <c r="E85" s="190"/>
      <c r="F85" s="190"/>
      <c r="G85" s="190"/>
      <c r="H85" s="190"/>
    </row>
    <row r="86" spans="2:8" x14ac:dyDescent="0.25">
      <c r="B86" s="189"/>
      <c r="C86" s="189"/>
      <c r="D86" s="189"/>
      <c r="E86" s="190"/>
      <c r="F86" s="190"/>
      <c r="G86" s="190"/>
      <c r="H86" s="190"/>
    </row>
    <row r="87" spans="2:8" x14ac:dyDescent="0.25">
      <c r="B87" s="189"/>
      <c r="C87" s="189"/>
      <c r="D87" s="189"/>
      <c r="E87" s="190"/>
      <c r="F87" s="190"/>
      <c r="G87" s="190"/>
      <c r="H87" s="190"/>
    </row>
    <row r="88" spans="2:8" x14ac:dyDescent="0.25">
      <c r="B88" s="189"/>
      <c r="C88" s="189"/>
      <c r="D88" s="189"/>
      <c r="E88" s="190"/>
      <c r="F88" s="190"/>
      <c r="G88" s="190"/>
      <c r="H88" s="190"/>
    </row>
  </sheetData>
  <mergeCells count="3">
    <mergeCell ref="B2:D2"/>
    <mergeCell ref="B5:K5"/>
    <mergeCell ref="B29:K29"/>
  </mergeCell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Normal="100" workbookViewId="0"/>
  </sheetViews>
  <sheetFormatPr defaultRowHeight="13.2" x14ac:dyDescent="0.25"/>
  <cols>
    <col min="1" max="3" width="8.88671875" style="500"/>
    <col min="4" max="4" width="45.77734375" style="500" bestFit="1" customWidth="1"/>
    <col min="5" max="5" width="9.33203125" style="500" bestFit="1" customWidth="1"/>
    <col min="6" max="6" width="93" style="500" customWidth="1"/>
    <col min="7" max="16384" width="8.88671875" style="500"/>
  </cols>
  <sheetData>
    <row r="1" spans="1:6" ht="17.399999999999999" x14ac:dyDescent="0.3">
      <c r="A1" s="501"/>
      <c r="B1" s="502"/>
      <c r="C1" s="502" t="s">
        <v>227</v>
      </c>
      <c r="D1" s="503"/>
      <c r="E1" s="300"/>
    </row>
    <row r="2" spans="1:6" x14ac:dyDescent="0.25">
      <c r="A2" s="504"/>
      <c r="B2" s="505"/>
      <c r="C2" s="505"/>
      <c r="D2" s="505"/>
      <c r="E2" s="433" t="s">
        <v>6</v>
      </c>
      <c r="F2" s="260" t="s">
        <v>576</v>
      </c>
    </row>
    <row r="3" spans="1:6" x14ac:dyDescent="0.25">
      <c r="A3" s="504" t="s">
        <v>228</v>
      </c>
      <c r="B3" s="505" t="s">
        <v>388</v>
      </c>
      <c r="C3" s="505" t="s">
        <v>387</v>
      </c>
      <c r="D3" s="505" t="s">
        <v>229</v>
      </c>
      <c r="E3" s="221">
        <v>2024</v>
      </c>
      <c r="F3" s="437"/>
    </row>
    <row r="4" spans="1:6" ht="26.4" x14ac:dyDescent="0.25">
      <c r="A4" s="506" t="s">
        <v>230</v>
      </c>
      <c r="B4" s="507">
        <v>620</v>
      </c>
      <c r="C4" s="517">
        <v>711</v>
      </c>
      <c r="D4" s="508" t="s">
        <v>231</v>
      </c>
      <c r="E4" s="261">
        <v>2000</v>
      </c>
      <c r="F4" s="640" t="s">
        <v>577</v>
      </c>
    </row>
    <row r="5" spans="1:6" x14ac:dyDescent="0.25">
      <c r="A5" s="509"/>
      <c r="B5" s="510"/>
      <c r="C5" s="510"/>
      <c r="D5" s="511" t="s">
        <v>232</v>
      </c>
      <c r="E5" s="438">
        <f t="shared" ref="E5" si="0">SUM(E4)</f>
        <v>2000</v>
      </c>
      <c r="F5" s="437"/>
    </row>
    <row r="6" spans="1:6" hidden="1" x14ac:dyDescent="0.25">
      <c r="A6" s="516">
        <v>44233</v>
      </c>
      <c r="B6" s="507">
        <v>9211</v>
      </c>
      <c r="C6" s="507"/>
      <c r="D6" s="508" t="s">
        <v>450</v>
      </c>
      <c r="E6" s="211"/>
      <c r="F6" s="437"/>
    </row>
    <row r="7" spans="1:6" hidden="1" x14ac:dyDescent="0.25">
      <c r="A7" s="516">
        <v>44233</v>
      </c>
      <c r="B7" s="507">
        <v>9211</v>
      </c>
      <c r="C7" s="507"/>
      <c r="D7" s="508" t="s">
        <v>451</v>
      </c>
      <c r="E7" s="211"/>
      <c r="F7" s="437"/>
    </row>
    <row r="8" spans="1:6" ht="26.4" x14ac:dyDescent="0.25">
      <c r="A8" s="516">
        <v>44963</v>
      </c>
      <c r="B8" s="507">
        <v>9111</v>
      </c>
      <c r="C8" s="507"/>
      <c r="D8" s="508" t="s">
        <v>565</v>
      </c>
      <c r="E8" s="261">
        <v>0</v>
      </c>
      <c r="F8" s="640" t="s">
        <v>578</v>
      </c>
    </row>
    <row r="9" spans="1:6" x14ac:dyDescent="0.25">
      <c r="A9" s="514" t="s">
        <v>238</v>
      </c>
      <c r="B9" s="513">
        <v>620</v>
      </c>
      <c r="C9" s="513"/>
      <c r="D9" s="508" t="s">
        <v>239</v>
      </c>
      <c r="E9" s="261">
        <v>0</v>
      </c>
      <c r="F9" s="640" t="s">
        <v>579</v>
      </c>
    </row>
    <row r="10" spans="1:6" ht="26.4" x14ac:dyDescent="0.25">
      <c r="A10" s="515">
        <v>45025</v>
      </c>
      <c r="B10" s="513">
        <v>560</v>
      </c>
      <c r="C10" s="513"/>
      <c r="D10" s="508" t="s">
        <v>566</v>
      </c>
      <c r="E10" s="261">
        <v>3500</v>
      </c>
      <c r="F10" s="640" t="s">
        <v>580</v>
      </c>
    </row>
    <row r="11" spans="1:6" x14ac:dyDescent="0.25">
      <c r="A11" s="516">
        <v>44937</v>
      </c>
      <c r="B11" s="507">
        <v>320</v>
      </c>
      <c r="C11" s="507"/>
      <c r="D11" s="508" t="s">
        <v>575</v>
      </c>
      <c r="E11" s="261">
        <v>3100</v>
      </c>
      <c r="F11" s="437" t="s">
        <v>581</v>
      </c>
    </row>
    <row r="12" spans="1:6" x14ac:dyDescent="0.25">
      <c r="A12" s="509"/>
      <c r="B12" s="517"/>
      <c r="C12" s="517"/>
      <c r="D12" s="511" t="s">
        <v>242</v>
      </c>
      <c r="E12" s="438">
        <f>SUM(E6:E11)</f>
        <v>6600</v>
      </c>
      <c r="F12" s="437"/>
    </row>
    <row r="13" spans="1:6" ht="12.6" customHeight="1" x14ac:dyDescent="0.25">
      <c r="A13" s="515">
        <v>44596</v>
      </c>
      <c r="B13" s="513">
        <v>520</v>
      </c>
      <c r="C13" s="513"/>
      <c r="D13" s="518" t="s">
        <v>529</v>
      </c>
      <c r="E13" s="261">
        <v>5000</v>
      </c>
      <c r="F13" s="640" t="s">
        <v>582</v>
      </c>
    </row>
    <row r="14" spans="1:6" ht="26.4" x14ac:dyDescent="0.25">
      <c r="A14" s="516">
        <v>44231</v>
      </c>
      <c r="B14" s="507">
        <v>520</v>
      </c>
      <c r="C14" s="507"/>
      <c r="D14" s="508" t="s">
        <v>477</v>
      </c>
      <c r="E14" s="261">
        <v>10000</v>
      </c>
      <c r="F14" s="640" t="s">
        <v>603</v>
      </c>
    </row>
    <row r="15" spans="1:6" hidden="1" x14ac:dyDescent="0.25">
      <c r="A15" s="519">
        <v>43502</v>
      </c>
      <c r="B15" s="520">
        <v>9121</v>
      </c>
      <c r="C15" s="520"/>
      <c r="D15" s="518" t="s">
        <v>411</v>
      </c>
      <c r="E15" s="261"/>
      <c r="F15" s="640"/>
    </row>
    <row r="16" spans="1:6" ht="26.4" x14ac:dyDescent="0.25">
      <c r="A16" s="519">
        <v>44963</v>
      </c>
      <c r="B16" s="520">
        <v>9211</v>
      </c>
      <c r="C16" s="520"/>
      <c r="D16" s="518" t="s">
        <v>567</v>
      </c>
      <c r="E16" s="261">
        <v>2000</v>
      </c>
      <c r="F16" s="640" t="s">
        <v>583</v>
      </c>
    </row>
    <row r="17" spans="1:6" ht="26.4" x14ac:dyDescent="0.25">
      <c r="A17" s="519">
        <v>44933</v>
      </c>
      <c r="B17" s="520">
        <v>810</v>
      </c>
      <c r="C17" s="520"/>
      <c r="D17" s="518" t="s">
        <v>568</v>
      </c>
      <c r="E17" s="261">
        <v>2000</v>
      </c>
      <c r="F17" s="640" t="s">
        <v>584</v>
      </c>
    </row>
    <row r="18" spans="1:6" ht="26.4" x14ac:dyDescent="0.25">
      <c r="A18" s="519">
        <v>45146</v>
      </c>
      <c r="B18" s="520">
        <v>820</v>
      </c>
      <c r="C18" s="520"/>
      <c r="D18" s="518" t="s">
        <v>569</v>
      </c>
      <c r="E18" s="261">
        <v>10000</v>
      </c>
      <c r="F18" s="648" t="s">
        <v>604</v>
      </c>
    </row>
    <row r="19" spans="1:6" x14ac:dyDescent="0.25">
      <c r="A19" s="514" t="s">
        <v>238</v>
      </c>
      <c r="B19" s="513">
        <v>620</v>
      </c>
      <c r="C19" s="513"/>
      <c r="D19" s="508" t="s">
        <v>553</v>
      </c>
      <c r="E19" s="261">
        <v>25000</v>
      </c>
      <c r="F19" s="640" t="s">
        <v>585</v>
      </c>
    </row>
    <row r="20" spans="1:6" x14ac:dyDescent="0.25">
      <c r="A20" s="514" t="s">
        <v>238</v>
      </c>
      <c r="B20" s="513">
        <v>620</v>
      </c>
      <c r="C20" s="513"/>
      <c r="D20" s="508" t="s">
        <v>251</v>
      </c>
      <c r="E20" s="261">
        <v>5000</v>
      </c>
      <c r="F20" s="640" t="s">
        <v>586</v>
      </c>
    </row>
    <row r="21" spans="1:6" x14ac:dyDescent="0.25">
      <c r="A21" s="515">
        <v>44601</v>
      </c>
      <c r="B21" s="513">
        <v>660</v>
      </c>
      <c r="C21" s="513"/>
      <c r="D21" s="508" t="s">
        <v>534</v>
      </c>
      <c r="E21" s="261">
        <v>0</v>
      </c>
      <c r="F21" s="640" t="s">
        <v>605</v>
      </c>
    </row>
    <row r="22" spans="1:6" ht="39.6" x14ac:dyDescent="0.25">
      <c r="A22" s="514" t="s">
        <v>252</v>
      </c>
      <c r="B22" s="513">
        <v>640</v>
      </c>
      <c r="C22" s="513"/>
      <c r="D22" s="508" t="s">
        <v>253</v>
      </c>
      <c r="E22" s="261">
        <v>0</v>
      </c>
      <c r="F22" s="640" t="s">
        <v>606</v>
      </c>
    </row>
    <row r="23" spans="1:6" x14ac:dyDescent="0.25">
      <c r="A23" s="514" t="s">
        <v>255</v>
      </c>
      <c r="B23" s="513">
        <v>320</v>
      </c>
      <c r="C23" s="513"/>
      <c r="D23" s="508" t="s">
        <v>391</v>
      </c>
      <c r="E23" s="261">
        <v>3000</v>
      </c>
      <c r="F23" s="640" t="s">
        <v>587</v>
      </c>
    </row>
    <row r="24" spans="1:6" ht="52.8" x14ac:dyDescent="0.25">
      <c r="A24" s="515">
        <v>44938</v>
      </c>
      <c r="B24" s="513">
        <v>111</v>
      </c>
      <c r="C24" s="513"/>
      <c r="D24" s="508" t="s">
        <v>570</v>
      </c>
      <c r="E24" s="261">
        <v>5000</v>
      </c>
      <c r="F24" s="640" t="s">
        <v>588</v>
      </c>
    </row>
    <row r="25" spans="1:6" x14ac:dyDescent="0.25">
      <c r="A25" s="521"/>
      <c r="B25" s="510"/>
      <c r="C25" s="510"/>
      <c r="D25" s="511" t="s">
        <v>256</v>
      </c>
      <c r="E25" s="438">
        <f>SUM(E13:E24)</f>
        <v>67000</v>
      </c>
      <c r="F25" s="437"/>
    </row>
    <row r="26" spans="1:6" x14ac:dyDescent="0.25">
      <c r="A26" s="514" t="s">
        <v>257</v>
      </c>
      <c r="B26" s="513">
        <v>840</v>
      </c>
      <c r="C26" s="513"/>
      <c r="D26" s="508" t="s">
        <v>258</v>
      </c>
      <c r="E26" s="261">
        <v>0</v>
      </c>
      <c r="F26" s="640" t="s">
        <v>589</v>
      </c>
    </row>
    <row r="27" spans="1:6" hidden="1" x14ac:dyDescent="0.25">
      <c r="A27" s="514" t="s">
        <v>245</v>
      </c>
      <c r="B27" s="513">
        <v>520</v>
      </c>
      <c r="C27" s="513"/>
      <c r="D27" s="508" t="s">
        <v>489</v>
      </c>
      <c r="E27" s="261"/>
      <c r="F27" s="640"/>
    </row>
    <row r="28" spans="1:6" x14ac:dyDescent="0.25">
      <c r="A28" s="515">
        <v>42404</v>
      </c>
      <c r="B28" s="513">
        <v>520</v>
      </c>
      <c r="C28" s="513"/>
      <c r="D28" s="508" t="s">
        <v>259</v>
      </c>
      <c r="E28" s="261">
        <v>10000</v>
      </c>
      <c r="F28" s="640" t="s">
        <v>590</v>
      </c>
    </row>
    <row r="29" spans="1:6" x14ac:dyDescent="0.25">
      <c r="A29" s="522">
        <v>42374</v>
      </c>
      <c r="B29" s="513">
        <v>451</v>
      </c>
      <c r="C29" s="513"/>
      <c r="D29" s="508" t="s">
        <v>260</v>
      </c>
      <c r="E29" s="261">
        <v>10000</v>
      </c>
      <c r="F29" s="640" t="s">
        <v>590</v>
      </c>
    </row>
    <row r="30" spans="1:6" x14ac:dyDescent="0.25">
      <c r="A30" s="515">
        <v>42374</v>
      </c>
      <c r="B30" s="513">
        <v>451</v>
      </c>
      <c r="C30" s="513"/>
      <c r="D30" s="508" t="s">
        <v>261</v>
      </c>
      <c r="E30" s="261">
        <v>10000</v>
      </c>
      <c r="F30" s="640" t="s">
        <v>590</v>
      </c>
    </row>
    <row r="31" spans="1:6" hidden="1" x14ac:dyDescent="0.25">
      <c r="A31" s="515">
        <v>43470</v>
      </c>
      <c r="B31" s="513">
        <v>451</v>
      </c>
      <c r="C31" s="513"/>
      <c r="D31" s="508" t="s">
        <v>331</v>
      </c>
      <c r="E31" s="261"/>
      <c r="F31" s="437"/>
    </row>
    <row r="32" spans="1:6" ht="26.4" x14ac:dyDescent="0.25">
      <c r="A32" s="515">
        <v>43470</v>
      </c>
      <c r="B32" s="513">
        <v>451</v>
      </c>
      <c r="C32" s="513"/>
      <c r="D32" s="508" t="s">
        <v>398</v>
      </c>
      <c r="E32" s="261">
        <v>25000</v>
      </c>
      <c r="F32" s="640" t="s">
        <v>607</v>
      </c>
    </row>
    <row r="33" spans="1:10" ht="26.4" x14ac:dyDescent="0.25">
      <c r="A33" s="515">
        <v>44202</v>
      </c>
      <c r="B33" s="513">
        <v>9111</v>
      </c>
      <c r="C33" s="513"/>
      <c r="D33" s="508" t="s">
        <v>535</v>
      </c>
      <c r="E33" s="261">
        <v>500000</v>
      </c>
      <c r="F33" s="640" t="s">
        <v>596</v>
      </c>
    </row>
    <row r="34" spans="1:10" ht="26.4" x14ac:dyDescent="0.25">
      <c r="A34" s="515">
        <v>44203</v>
      </c>
      <c r="B34" s="513">
        <v>810</v>
      </c>
      <c r="C34" s="513"/>
      <c r="D34" s="508" t="s">
        <v>459</v>
      </c>
      <c r="E34" s="261">
        <v>10000</v>
      </c>
      <c r="F34" s="640" t="s">
        <v>597</v>
      </c>
    </row>
    <row r="35" spans="1:10" x14ac:dyDescent="0.25">
      <c r="A35" s="515">
        <v>44568</v>
      </c>
      <c r="B35" s="513">
        <v>810</v>
      </c>
      <c r="C35" s="513"/>
      <c r="D35" s="508" t="s">
        <v>524</v>
      </c>
      <c r="E35" s="261">
        <v>0</v>
      </c>
      <c r="F35" s="640" t="s">
        <v>598</v>
      </c>
    </row>
    <row r="36" spans="1:10" x14ac:dyDescent="0.25">
      <c r="A36" s="514" t="s">
        <v>238</v>
      </c>
      <c r="B36" s="513">
        <v>620</v>
      </c>
      <c r="C36" s="513"/>
      <c r="D36" s="508" t="s">
        <v>487</v>
      </c>
      <c r="E36" s="261">
        <v>300000</v>
      </c>
      <c r="F36" s="640" t="s">
        <v>591</v>
      </c>
      <c r="G36" s="436"/>
      <c r="H36" s="436"/>
      <c r="I36" s="436"/>
      <c r="J36" s="436"/>
    </row>
    <row r="37" spans="1:10" ht="26.4" x14ac:dyDescent="0.25">
      <c r="A37" s="514" t="s">
        <v>238</v>
      </c>
      <c r="B37" s="513">
        <v>620</v>
      </c>
      <c r="C37" s="513"/>
      <c r="D37" s="508" t="s">
        <v>265</v>
      </c>
      <c r="E37" s="261">
        <v>0</v>
      </c>
      <c r="F37" s="640" t="s">
        <v>608</v>
      </c>
      <c r="G37" s="436"/>
      <c r="H37" s="436"/>
      <c r="I37" s="436"/>
      <c r="J37" s="436"/>
    </row>
    <row r="38" spans="1:10" ht="26.4" x14ac:dyDescent="0.25">
      <c r="A38" s="515">
        <v>42775</v>
      </c>
      <c r="B38" s="513">
        <v>620</v>
      </c>
      <c r="C38" s="513"/>
      <c r="D38" s="508" t="s">
        <v>488</v>
      </c>
      <c r="E38" s="261">
        <v>180000</v>
      </c>
      <c r="F38" s="640" t="s">
        <v>592</v>
      </c>
    </row>
    <row r="39" spans="1:10" ht="26.4" x14ac:dyDescent="0.25">
      <c r="A39" s="515">
        <v>44236</v>
      </c>
      <c r="B39" s="513">
        <v>620</v>
      </c>
      <c r="C39" s="513"/>
      <c r="D39" s="508" t="s">
        <v>490</v>
      </c>
      <c r="E39" s="261">
        <v>0</v>
      </c>
      <c r="F39" s="649" t="s">
        <v>593</v>
      </c>
    </row>
    <row r="40" spans="1:10" ht="26.4" x14ac:dyDescent="0.25">
      <c r="A40" s="514" t="s">
        <v>252</v>
      </c>
      <c r="B40" s="513">
        <v>640</v>
      </c>
      <c r="C40" s="513"/>
      <c r="D40" s="508" t="s">
        <v>266</v>
      </c>
      <c r="E40" s="261">
        <v>30000</v>
      </c>
      <c r="F40" s="640" t="s">
        <v>594</v>
      </c>
    </row>
    <row r="41" spans="1:10" ht="26.4" x14ac:dyDescent="0.25">
      <c r="A41" s="515">
        <v>42469</v>
      </c>
      <c r="B41" s="513">
        <v>620</v>
      </c>
      <c r="C41" s="513"/>
      <c r="D41" s="508" t="s">
        <v>267</v>
      </c>
      <c r="E41" s="261">
        <v>0</v>
      </c>
      <c r="F41" s="640" t="s">
        <v>599</v>
      </c>
    </row>
    <row r="42" spans="1:10" x14ac:dyDescent="0.25">
      <c r="A42" s="514" t="s">
        <v>268</v>
      </c>
      <c r="B42" s="513">
        <v>421</v>
      </c>
      <c r="C42" s="513"/>
      <c r="D42" s="508" t="s">
        <v>158</v>
      </c>
      <c r="E42" s="261">
        <v>5000</v>
      </c>
      <c r="F42" s="640" t="s">
        <v>590</v>
      </c>
    </row>
    <row r="43" spans="1:10" ht="26.4" x14ac:dyDescent="0.25">
      <c r="A43" s="514" t="s">
        <v>241</v>
      </c>
      <c r="B43" s="513">
        <v>320</v>
      </c>
      <c r="C43" s="513"/>
      <c r="D43" s="508" t="s">
        <v>441</v>
      </c>
      <c r="E43" s="261">
        <v>80000</v>
      </c>
      <c r="F43" s="640" t="s">
        <v>595</v>
      </c>
    </row>
    <row r="44" spans="1:10" hidden="1" x14ac:dyDescent="0.25">
      <c r="A44" s="514" t="s">
        <v>240</v>
      </c>
      <c r="B44" s="513">
        <v>111</v>
      </c>
      <c r="C44" s="513"/>
      <c r="D44" s="508" t="s">
        <v>526</v>
      </c>
      <c r="E44" s="261"/>
      <c r="F44" s="640"/>
    </row>
    <row r="45" spans="1:10" x14ac:dyDescent="0.25">
      <c r="A45" s="514" t="s">
        <v>240</v>
      </c>
      <c r="B45" s="513">
        <v>111</v>
      </c>
      <c r="C45" s="513"/>
      <c r="D45" s="508" t="s">
        <v>557</v>
      </c>
      <c r="E45" s="261">
        <v>10000</v>
      </c>
      <c r="F45" s="640" t="s">
        <v>600</v>
      </c>
    </row>
    <row r="46" spans="1:10" ht="26.4" x14ac:dyDescent="0.25">
      <c r="A46" s="515">
        <v>44938</v>
      </c>
      <c r="B46" s="513">
        <v>111</v>
      </c>
      <c r="C46" s="513"/>
      <c r="D46" s="508" t="s">
        <v>556</v>
      </c>
      <c r="E46" s="261">
        <v>13280</v>
      </c>
      <c r="F46" s="640" t="s">
        <v>601</v>
      </c>
    </row>
    <row r="47" spans="1:10" hidden="1" x14ac:dyDescent="0.25">
      <c r="A47" s="515">
        <v>42383</v>
      </c>
      <c r="B47" s="513">
        <v>620</v>
      </c>
      <c r="C47" s="513"/>
      <c r="D47" s="508" t="s">
        <v>269</v>
      </c>
      <c r="E47" s="261"/>
      <c r="F47" s="640"/>
    </row>
    <row r="48" spans="1:10" x14ac:dyDescent="0.25">
      <c r="A48" s="515">
        <v>42383</v>
      </c>
      <c r="B48" s="513">
        <v>620</v>
      </c>
      <c r="C48" s="513"/>
      <c r="D48" s="508" t="s">
        <v>527</v>
      </c>
      <c r="E48" s="261">
        <v>3600</v>
      </c>
      <c r="F48" s="640" t="s">
        <v>602</v>
      </c>
    </row>
    <row r="49" spans="1:6" x14ac:dyDescent="0.25">
      <c r="A49" s="521"/>
      <c r="B49" s="510"/>
      <c r="C49" s="510"/>
      <c r="D49" s="511" t="s">
        <v>271</v>
      </c>
      <c r="E49" s="438">
        <f>SUM(E26:E48)</f>
        <v>1186880</v>
      </c>
      <c r="F49" s="437"/>
    </row>
    <row r="50" spans="1:6" x14ac:dyDescent="0.25">
      <c r="A50" s="521"/>
      <c r="B50" s="510"/>
      <c r="C50" s="510"/>
      <c r="D50" s="523" t="s">
        <v>272</v>
      </c>
      <c r="E50" s="434">
        <f>SUM(E5+E12+E25+E49)</f>
        <v>1262480</v>
      </c>
      <c r="F50" s="437"/>
    </row>
    <row r="52" spans="1:6" x14ac:dyDescent="0.25">
      <c r="D52" s="436"/>
    </row>
    <row r="54" spans="1:6" x14ac:dyDescent="0.25">
      <c r="D54" s="3"/>
      <c r="E54" s="3"/>
    </row>
    <row r="55" spans="1:6" ht="13.8" x14ac:dyDescent="0.25">
      <c r="D55" s="643"/>
      <c r="E55" s="3"/>
    </row>
    <row r="56" spans="1:6" ht="13.8" x14ac:dyDescent="0.25">
      <c r="D56" s="644"/>
      <c r="E56" s="3"/>
    </row>
    <row r="57" spans="1:6" ht="13.8" x14ac:dyDescent="0.25">
      <c r="D57" s="645"/>
      <c r="E57" s="3"/>
    </row>
    <row r="58" spans="1:6" ht="13.8" x14ac:dyDescent="0.25">
      <c r="D58" s="645"/>
      <c r="E58" s="3"/>
    </row>
    <row r="59" spans="1:6" ht="13.8" x14ac:dyDescent="0.25">
      <c r="D59" s="645"/>
      <c r="E59" s="3"/>
    </row>
    <row r="60" spans="1:6" ht="13.8" x14ac:dyDescent="0.25">
      <c r="D60" s="645"/>
      <c r="E60" s="3"/>
    </row>
    <row r="61" spans="1:6" ht="13.8" x14ac:dyDescent="0.25">
      <c r="D61" s="645"/>
      <c r="E61" s="3"/>
    </row>
    <row r="62" spans="1:6" ht="13.8" x14ac:dyDescent="0.25">
      <c r="D62" s="645"/>
      <c r="E62" s="3"/>
    </row>
    <row r="63" spans="1:6" ht="13.8" x14ac:dyDescent="0.25">
      <c r="D63" s="645"/>
      <c r="E63" s="3"/>
    </row>
    <row r="64" spans="1:6" ht="13.8" x14ac:dyDescent="0.25">
      <c r="D64" s="645"/>
      <c r="E64" s="3"/>
    </row>
    <row r="65" spans="4:5" ht="13.8" x14ac:dyDescent="0.25">
      <c r="D65" s="645"/>
      <c r="E65" s="3"/>
    </row>
    <row r="66" spans="4:5" ht="13.8" x14ac:dyDescent="0.25">
      <c r="D66" s="645"/>
      <c r="E66" s="3"/>
    </row>
    <row r="67" spans="4:5" ht="13.8" x14ac:dyDescent="0.25">
      <c r="D67" s="645"/>
      <c r="E67" s="3"/>
    </row>
    <row r="68" spans="4:5" ht="13.8" x14ac:dyDescent="0.25">
      <c r="D68" s="645"/>
      <c r="E68" s="3"/>
    </row>
    <row r="69" spans="4:5" ht="13.8" x14ac:dyDescent="0.25">
      <c r="D69" s="645"/>
      <c r="E69" s="3"/>
    </row>
    <row r="70" spans="4:5" ht="13.8" x14ac:dyDescent="0.25">
      <c r="D70" s="646"/>
      <c r="E70" s="3"/>
    </row>
    <row r="71" spans="4:5" ht="13.8" x14ac:dyDescent="0.25">
      <c r="D71" s="646"/>
      <c r="E71" s="3"/>
    </row>
    <row r="72" spans="4:5" x14ac:dyDescent="0.25">
      <c r="D72" s="3"/>
      <c r="E72" s="3"/>
    </row>
    <row r="73" spans="4:5" x14ac:dyDescent="0.25">
      <c r="D73" s="3"/>
      <c r="E73" s="3"/>
    </row>
  </sheetData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</vt:i4>
      </vt:variant>
    </vt:vector>
  </HeadingPairs>
  <TitlesOfParts>
    <vt:vector size="8" baseType="lpstr">
      <vt:lpstr>príjmy 2024-2026</vt:lpstr>
      <vt:lpstr>výdavky 2024-2026</vt:lpstr>
      <vt:lpstr>kap.výdavky 2024-2026</vt:lpstr>
      <vt:lpstr>Školstvo</vt:lpstr>
      <vt:lpstr>Bohunka</vt:lpstr>
      <vt:lpstr>Komentár kapitál.výdavky</vt:lpstr>
      <vt:lpstr>'príjmy 2024-2026'!Oblasť_tlače</vt:lpstr>
      <vt:lpstr>'výdavky 2024-2026'!Oblasť_tlače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HERIBANOVÁ Daniela</dc:creator>
  <cp:lastModifiedBy>STREČANSKÁ Veronika</cp:lastModifiedBy>
  <cp:lastPrinted>2023-11-21T11:29:04Z</cp:lastPrinted>
  <dcterms:created xsi:type="dcterms:W3CDTF">2015-12-15T11:30:55Z</dcterms:created>
  <dcterms:modified xsi:type="dcterms:W3CDTF">2023-12-13T07:28:59Z</dcterms:modified>
</cp:coreProperties>
</file>