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he53588\Desktop\"/>
    </mc:Choice>
  </mc:AlternateContent>
  <bookViews>
    <workbookView xWindow="0" yWindow="0" windowWidth="21600" windowHeight="9735"/>
  </bookViews>
  <sheets>
    <sheet name="Príjmy 2013-2018" sheetId="1" r:id="rId1"/>
    <sheet name="výdavky 2013-2018" sheetId="2" r:id="rId2"/>
    <sheet name="Kap.výd.2013-2018" sheetId="3" r:id="rId3"/>
    <sheet name="BOHUNKA" sheetId="4" r:id="rId4"/>
    <sheet name="Školstvo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7" i="5" l="1"/>
  <c r="G67" i="5"/>
  <c r="F67" i="5"/>
  <c r="E67" i="5"/>
  <c r="D67" i="5"/>
  <c r="C67" i="5"/>
  <c r="B67" i="5"/>
  <c r="H61" i="5"/>
  <c r="G61" i="5"/>
  <c r="F61" i="5"/>
  <c r="E61" i="5"/>
  <c r="D61" i="5"/>
  <c r="C61" i="5"/>
  <c r="B61" i="5"/>
  <c r="H55" i="5"/>
  <c r="G55" i="5"/>
  <c r="F55" i="5"/>
  <c r="E55" i="5"/>
  <c r="D55" i="5"/>
  <c r="C55" i="5"/>
  <c r="B55" i="5"/>
  <c r="H49" i="5"/>
  <c r="G49" i="5"/>
  <c r="F49" i="5"/>
  <c r="E49" i="5"/>
  <c r="D49" i="5"/>
  <c r="C49" i="5"/>
  <c r="C68" i="5" s="1"/>
  <c r="B49" i="5"/>
  <c r="H43" i="5"/>
  <c r="G43" i="5"/>
  <c r="F43" i="5"/>
  <c r="E43" i="5"/>
  <c r="D43" i="5"/>
  <c r="C43" i="5"/>
  <c r="B43" i="5"/>
  <c r="H37" i="5"/>
  <c r="G37" i="5"/>
  <c r="F37" i="5"/>
  <c r="E37" i="5"/>
  <c r="D37" i="5"/>
  <c r="C37" i="5"/>
  <c r="B37" i="5"/>
  <c r="H31" i="5"/>
  <c r="H68" i="5" s="1"/>
  <c r="G31" i="5"/>
  <c r="F31" i="5"/>
  <c r="E31" i="5"/>
  <c r="D31" i="5"/>
  <c r="D68" i="5" s="1"/>
  <c r="C31" i="5"/>
  <c r="B31" i="5"/>
  <c r="H18" i="5"/>
  <c r="G18" i="5"/>
  <c r="F18" i="5"/>
  <c r="E18" i="5"/>
  <c r="D18" i="5"/>
  <c r="C18" i="5"/>
  <c r="B18" i="5"/>
  <c r="F21" i="4"/>
  <c r="E21" i="4"/>
  <c r="D21" i="4"/>
  <c r="F11" i="4"/>
  <c r="F13" i="4" s="1"/>
  <c r="E11" i="4"/>
  <c r="E13" i="4" s="1"/>
  <c r="D11" i="4"/>
  <c r="D13" i="4" s="1"/>
  <c r="L214" i="3"/>
  <c r="H214" i="3"/>
  <c r="G213" i="3"/>
  <c r="F213" i="3"/>
  <c r="N210" i="3"/>
  <c r="M210" i="3"/>
  <c r="L210" i="3"/>
  <c r="K210" i="3"/>
  <c r="J210" i="3"/>
  <c r="I210" i="3"/>
  <c r="H210" i="3"/>
  <c r="G210" i="3"/>
  <c r="F210" i="3"/>
  <c r="E210" i="3"/>
  <c r="N119" i="3"/>
  <c r="M119" i="3"/>
  <c r="L119" i="3"/>
  <c r="K119" i="3"/>
  <c r="J119" i="3"/>
  <c r="I119" i="3"/>
  <c r="H119" i="3"/>
  <c r="G119" i="3"/>
  <c r="G214" i="3" s="1"/>
  <c r="F119" i="3"/>
  <c r="E119" i="3"/>
  <c r="K33" i="3"/>
  <c r="J33" i="3"/>
  <c r="I33" i="3"/>
  <c r="G33" i="3"/>
  <c r="F33" i="3"/>
  <c r="E33" i="3"/>
  <c r="L26" i="3"/>
  <c r="K26" i="3"/>
  <c r="J26" i="3"/>
  <c r="I26" i="3"/>
  <c r="H26" i="3"/>
  <c r="G26" i="3"/>
  <c r="F26" i="3"/>
  <c r="E26" i="3"/>
  <c r="E214" i="3" s="1"/>
  <c r="N5" i="3"/>
  <c r="N214" i="3" s="1"/>
  <c r="M5" i="3"/>
  <c r="L5" i="3"/>
  <c r="K5" i="3"/>
  <c r="K214" i="3" s="1"/>
  <c r="J5" i="3"/>
  <c r="I5" i="3"/>
  <c r="H5" i="3"/>
  <c r="F5" i="3"/>
  <c r="F214" i="3" s="1"/>
  <c r="E5" i="3"/>
  <c r="G324" i="2"/>
  <c r="G328" i="2" s="1"/>
  <c r="D324" i="2"/>
  <c r="D328" i="2" s="1"/>
  <c r="F323" i="2"/>
  <c r="C323" i="2"/>
  <c r="N322" i="2"/>
  <c r="M322" i="2"/>
  <c r="L322" i="2"/>
  <c r="K322" i="2"/>
  <c r="J322" i="2"/>
  <c r="I322" i="2"/>
  <c r="H322" i="2"/>
  <c r="F322" i="2"/>
  <c r="E322" i="2"/>
  <c r="D322" i="2"/>
  <c r="C322" i="2"/>
  <c r="L316" i="2"/>
  <c r="H316" i="2"/>
  <c r="F316" i="2"/>
  <c r="D316" i="2"/>
  <c r="N314" i="2"/>
  <c r="N316" i="2" s="1"/>
  <c r="M314" i="2"/>
  <c r="M316" i="2" s="1"/>
  <c r="L314" i="2"/>
  <c r="K314" i="2"/>
  <c r="K316" i="2" s="1"/>
  <c r="J314" i="2"/>
  <c r="J316" i="2" s="1"/>
  <c r="I314" i="2"/>
  <c r="I316" i="2" s="1"/>
  <c r="H314" i="2"/>
  <c r="G314" i="2"/>
  <c r="G316" i="2" s="1"/>
  <c r="F314" i="2"/>
  <c r="E314" i="2"/>
  <c r="E316" i="2" s="1"/>
  <c r="D314" i="2"/>
  <c r="C314" i="2"/>
  <c r="C316" i="2" s="1"/>
  <c r="J306" i="2"/>
  <c r="H306" i="2"/>
  <c r="F306" i="2"/>
  <c r="D306" i="2"/>
  <c r="N305" i="2"/>
  <c r="N306" i="2" s="1"/>
  <c r="M305" i="2"/>
  <c r="L305" i="2"/>
  <c r="K305" i="2"/>
  <c r="I305" i="2"/>
  <c r="I323" i="2" s="1"/>
  <c r="H305" i="2"/>
  <c r="H323" i="2" s="1"/>
  <c r="G305" i="2"/>
  <c r="F305" i="2"/>
  <c r="E305" i="2"/>
  <c r="E323" i="2" s="1"/>
  <c r="D305" i="2"/>
  <c r="C305" i="2"/>
  <c r="N303" i="2"/>
  <c r="M303" i="2"/>
  <c r="M306" i="2" s="1"/>
  <c r="L303" i="2"/>
  <c r="L306" i="2" s="1"/>
  <c r="K303" i="2"/>
  <c r="K306" i="2" s="1"/>
  <c r="J303" i="2"/>
  <c r="I303" i="2"/>
  <c r="I306" i="2" s="1"/>
  <c r="H303" i="2"/>
  <c r="G303" i="2"/>
  <c r="G306" i="2" s="1"/>
  <c r="F303" i="2"/>
  <c r="E303" i="2"/>
  <c r="E306" i="2" s="1"/>
  <c r="D303" i="2"/>
  <c r="C303" i="2"/>
  <c r="C306" i="2" s="1"/>
  <c r="M296" i="2"/>
  <c r="L296" i="2"/>
  <c r="I296" i="2"/>
  <c r="H296" i="2"/>
  <c r="G296" i="2"/>
  <c r="N294" i="2"/>
  <c r="N296" i="2" s="1"/>
  <c r="M294" i="2"/>
  <c r="L294" i="2"/>
  <c r="K294" i="2"/>
  <c r="K296" i="2" s="1"/>
  <c r="J294" i="2"/>
  <c r="J296" i="2" s="1"/>
  <c r="I294" i="2"/>
  <c r="H294" i="2"/>
  <c r="G294" i="2"/>
  <c r="F294" i="2"/>
  <c r="F296" i="2" s="1"/>
  <c r="E294" i="2"/>
  <c r="E296" i="2" s="1"/>
  <c r="D294" i="2"/>
  <c r="D296" i="2" s="1"/>
  <c r="C294" i="2"/>
  <c r="C296" i="2" s="1"/>
  <c r="M285" i="2"/>
  <c r="H285" i="2"/>
  <c r="I283" i="2"/>
  <c r="I285" i="2" s="1"/>
  <c r="D283" i="2"/>
  <c r="D285" i="2" s="1"/>
  <c r="N282" i="2"/>
  <c r="M282" i="2"/>
  <c r="M283" i="2" s="1"/>
  <c r="L282" i="2"/>
  <c r="K282" i="2"/>
  <c r="J282" i="2"/>
  <c r="I282" i="2"/>
  <c r="H282" i="2"/>
  <c r="G282" i="2"/>
  <c r="F282" i="2"/>
  <c r="E282" i="2"/>
  <c r="E283" i="2" s="1"/>
  <c r="E285" i="2" s="1"/>
  <c r="D282" i="2"/>
  <c r="N278" i="2"/>
  <c r="N283" i="2" s="1"/>
  <c r="N285" i="2" s="1"/>
  <c r="M278" i="2"/>
  <c r="L278" i="2"/>
  <c r="K278" i="2"/>
  <c r="K283" i="2" s="1"/>
  <c r="K285" i="2" s="1"/>
  <c r="J278" i="2"/>
  <c r="J283" i="2" s="1"/>
  <c r="J285" i="2" s="1"/>
  <c r="I278" i="2"/>
  <c r="H278" i="2"/>
  <c r="H283" i="2" s="1"/>
  <c r="G278" i="2"/>
  <c r="G283" i="2" s="1"/>
  <c r="G285" i="2" s="1"/>
  <c r="F278" i="2"/>
  <c r="F283" i="2" s="1"/>
  <c r="F285" i="2" s="1"/>
  <c r="E278" i="2"/>
  <c r="D278" i="2"/>
  <c r="C278" i="2"/>
  <c r="C283" i="2" s="1"/>
  <c r="C285" i="2" s="1"/>
  <c r="D270" i="2"/>
  <c r="L268" i="2"/>
  <c r="L270" i="2" s="1"/>
  <c r="K268" i="2"/>
  <c r="K270" i="2" s="1"/>
  <c r="F268" i="2"/>
  <c r="F270" i="2" s="1"/>
  <c r="N267" i="2"/>
  <c r="N268" i="2" s="1"/>
  <c r="N270" i="2" s="1"/>
  <c r="M267" i="2"/>
  <c r="L267" i="2"/>
  <c r="K267" i="2"/>
  <c r="J267" i="2"/>
  <c r="J268" i="2" s="1"/>
  <c r="J270" i="2" s="1"/>
  <c r="I267" i="2"/>
  <c r="H267" i="2"/>
  <c r="G267" i="2"/>
  <c r="F267" i="2"/>
  <c r="E267" i="2"/>
  <c r="D267" i="2"/>
  <c r="C267" i="2"/>
  <c r="K261" i="2"/>
  <c r="J261" i="2"/>
  <c r="I261" i="2"/>
  <c r="H261" i="2"/>
  <c r="G261" i="2"/>
  <c r="F261" i="2"/>
  <c r="E261" i="2"/>
  <c r="D261" i="2"/>
  <c r="C261" i="2"/>
  <c r="N255" i="2"/>
  <c r="M255" i="2"/>
  <c r="M268" i="2" s="1"/>
  <c r="M270" i="2" s="1"/>
  <c r="L255" i="2"/>
  <c r="K255" i="2"/>
  <c r="J255" i="2"/>
  <c r="I255" i="2"/>
  <c r="I268" i="2" s="1"/>
  <c r="I270" i="2" s="1"/>
  <c r="H255" i="2"/>
  <c r="H268" i="2" s="1"/>
  <c r="H270" i="2" s="1"/>
  <c r="G255" i="2"/>
  <c r="G268" i="2" s="1"/>
  <c r="G270" i="2" s="1"/>
  <c r="F255" i="2"/>
  <c r="E255" i="2"/>
  <c r="E268" i="2" s="1"/>
  <c r="E270" i="2" s="1"/>
  <c r="D255" i="2"/>
  <c r="D268" i="2" s="1"/>
  <c r="C255" i="2"/>
  <c r="C268" i="2" s="1"/>
  <c r="C270" i="2" s="1"/>
  <c r="N244" i="2"/>
  <c r="M244" i="2"/>
  <c r="L244" i="2"/>
  <c r="K244" i="2"/>
  <c r="J244" i="2"/>
  <c r="I244" i="2"/>
  <c r="H244" i="2"/>
  <c r="G244" i="2"/>
  <c r="F244" i="2"/>
  <c r="E244" i="2"/>
  <c r="D244" i="2"/>
  <c r="D245" i="2" s="1"/>
  <c r="D247" i="2" s="1"/>
  <c r="C244" i="2"/>
  <c r="N238" i="2"/>
  <c r="M238" i="2"/>
  <c r="L238" i="2"/>
  <c r="K238" i="2"/>
  <c r="J238" i="2"/>
  <c r="I238" i="2"/>
  <c r="H238" i="2"/>
  <c r="F238" i="2"/>
  <c r="E238" i="2"/>
  <c r="D238" i="2"/>
  <c r="C238" i="2"/>
  <c r="N235" i="2"/>
  <c r="M235" i="2"/>
  <c r="L235" i="2"/>
  <c r="K235" i="2"/>
  <c r="J235" i="2"/>
  <c r="I235" i="2"/>
  <c r="H235" i="2"/>
  <c r="G235" i="2"/>
  <c r="F235" i="2"/>
  <c r="E235" i="2"/>
  <c r="D235" i="2"/>
  <c r="C235" i="2"/>
  <c r="N232" i="2"/>
  <c r="M232" i="2"/>
  <c r="L232" i="2"/>
  <c r="K232" i="2"/>
  <c r="K245" i="2" s="1"/>
  <c r="K247" i="2" s="1"/>
  <c r="J232" i="2"/>
  <c r="I232" i="2"/>
  <c r="H232" i="2"/>
  <c r="G232" i="2"/>
  <c r="G245" i="2" s="1"/>
  <c r="G247" i="2" s="1"/>
  <c r="F232" i="2"/>
  <c r="E232" i="2"/>
  <c r="D232" i="2"/>
  <c r="C232" i="2"/>
  <c r="C245" i="2" s="1"/>
  <c r="C247" i="2" s="1"/>
  <c r="N224" i="2"/>
  <c r="M224" i="2"/>
  <c r="L224" i="2"/>
  <c r="K224" i="2"/>
  <c r="J224" i="2"/>
  <c r="G224" i="2"/>
  <c r="F224" i="2"/>
  <c r="E224" i="2"/>
  <c r="D224" i="2"/>
  <c r="C224" i="2"/>
  <c r="N221" i="2"/>
  <c r="M221" i="2"/>
  <c r="L221" i="2"/>
  <c r="K221" i="2"/>
  <c r="J221" i="2"/>
  <c r="I221" i="2"/>
  <c r="H221" i="2"/>
  <c r="G221" i="2"/>
  <c r="F221" i="2"/>
  <c r="E221" i="2"/>
  <c r="D221" i="2"/>
  <c r="C221" i="2"/>
  <c r="N218" i="2"/>
  <c r="M218" i="2"/>
  <c r="L218" i="2"/>
  <c r="K218" i="2"/>
  <c r="J218" i="2"/>
  <c r="I218" i="2"/>
  <c r="H218" i="2"/>
  <c r="G218" i="2"/>
  <c r="F218" i="2"/>
  <c r="E218" i="2"/>
  <c r="D218" i="2"/>
  <c r="C218" i="2"/>
  <c r="N211" i="2"/>
  <c r="N245" i="2" s="1"/>
  <c r="N247" i="2" s="1"/>
  <c r="M211" i="2"/>
  <c r="M245" i="2" s="1"/>
  <c r="M247" i="2" s="1"/>
  <c r="L211" i="2"/>
  <c r="K211" i="2"/>
  <c r="J211" i="2"/>
  <c r="J245" i="2" s="1"/>
  <c r="J247" i="2" s="1"/>
  <c r="I211" i="2"/>
  <c r="I245" i="2" s="1"/>
  <c r="I247" i="2" s="1"/>
  <c r="H211" i="2"/>
  <c r="G211" i="2"/>
  <c r="F211" i="2"/>
  <c r="F245" i="2" s="1"/>
  <c r="F247" i="2" s="1"/>
  <c r="E211" i="2"/>
  <c r="E245" i="2" s="1"/>
  <c r="E247" i="2" s="1"/>
  <c r="D211" i="2"/>
  <c r="C211" i="2"/>
  <c r="M204" i="2"/>
  <c r="H204" i="2"/>
  <c r="N202" i="2"/>
  <c r="N204" i="2" s="1"/>
  <c r="I202" i="2"/>
  <c r="I204" i="2" s="1"/>
  <c r="D202" i="2"/>
  <c r="D204" i="2" s="1"/>
  <c r="N201" i="2"/>
  <c r="M201" i="2"/>
  <c r="L201" i="2"/>
  <c r="K201" i="2"/>
  <c r="J201" i="2"/>
  <c r="I201" i="2"/>
  <c r="H201" i="2"/>
  <c r="G201" i="2"/>
  <c r="F201" i="2"/>
  <c r="E201" i="2"/>
  <c r="D201" i="2"/>
  <c r="C201" i="2"/>
  <c r="I191" i="2"/>
  <c r="H191" i="2"/>
  <c r="G191" i="2"/>
  <c r="F191" i="2"/>
  <c r="E191" i="2"/>
  <c r="C191" i="2"/>
  <c r="N188" i="2"/>
  <c r="M188" i="2"/>
  <c r="L188" i="2"/>
  <c r="K188" i="2"/>
  <c r="J188" i="2"/>
  <c r="J202" i="2" s="1"/>
  <c r="J204" i="2" s="1"/>
  <c r="I188" i="2"/>
  <c r="H188" i="2"/>
  <c r="G188" i="2"/>
  <c r="F188" i="2"/>
  <c r="E188" i="2"/>
  <c r="D188" i="2"/>
  <c r="C188" i="2"/>
  <c r="I185" i="2"/>
  <c r="H185" i="2"/>
  <c r="G185" i="2"/>
  <c r="F185" i="2"/>
  <c r="F202" i="2" s="1"/>
  <c r="F204" i="2" s="1"/>
  <c r="E185" i="2"/>
  <c r="E202" i="2" s="1"/>
  <c r="E204" i="2" s="1"/>
  <c r="D185" i="2"/>
  <c r="C185" i="2"/>
  <c r="I181" i="2"/>
  <c r="H181" i="2"/>
  <c r="G181" i="2"/>
  <c r="F181" i="2"/>
  <c r="E181" i="2"/>
  <c r="D181" i="2"/>
  <c r="C181" i="2"/>
  <c r="N177" i="2"/>
  <c r="M177" i="2"/>
  <c r="L177" i="2"/>
  <c r="K177" i="2"/>
  <c r="J177" i="2"/>
  <c r="I177" i="2"/>
  <c r="H177" i="2"/>
  <c r="G177" i="2"/>
  <c r="F177" i="2"/>
  <c r="E177" i="2"/>
  <c r="D177" i="2"/>
  <c r="C177" i="2"/>
  <c r="N172" i="2"/>
  <c r="M172" i="2"/>
  <c r="L172" i="2"/>
  <c r="K172" i="2"/>
  <c r="J172" i="2"/>
  <c r="I172" i="2"/>
  <c r="H172" i="2"/>
  <c r="G172" i="2"/>
  <c r="F172" i="2"/>
  <c r="E172" i="2"/>
  <c r="D172" i="2"/>
  <c r="C172" i="2"/>
  <c r="N164" i="2"/>
  <c r="M164" i="2"/>
  <c r="M202" i="2" s="1"/>
  <c r="L164" i="2"/>
  <c r="L202" i="2" s="1"/>
  <c r="L204" i="2" s="1"/>
  <c r="K164" i="2"/>
  <c r="K202" i="2" s="1"/>
  <c r="K204" i="2" s="1"/>
  <c r="J164" i="2"/>
  <c r="I164" i="2"/>
  <c r="H164" i="2"/>
  <c r="H202" i="2" s="1"/>
  <c r="G164" i="2"/>
  <c r="G202" i="2" s="1"/>
  <c r="G204" i="2" s="1"/>
  <c r="F164" i="2"/>
  <c r="E164" i="2"/>
  <c r="D164" i="2"/>
  <c r="C164" i="2"/>
  <c r="C202" i="2" s="1"/>
  <c r="C204" i="2" s="1"/>
  <c r="L153" i="2"/>
  <c r="L155" i="2" s="1"/>
  <c r="N152" i="2"/>
  <c r="M152" i="2"/>
  <c r="L152" i="2"/>
  <c r="K152" i="2"/>
  <c r="J152" i="2"/>
  <c r="I152" i="2"/>
  <c r="H152" i="2"/>
  <c r="G152" i="2"/>
  <c r="F152" i="2"/>
  <c r="E152" i="2"/>
  <c r="D152" i="2"/>
  <c r="C152" i="2"/>
  <c r="M147" i="2"/>
  <c r="M153" i="2" s="1"/>
  <c r="M155" i="2" s="1"/>
  <c r="H147" i="2"/>
  <c r="H153" i="2" s="1"/>
  <c r="H155" i="2" s="1"/>
  <c r="D147" i="2"/>
  <c r="D153" i="2" s="1"/>
  <c r="D155" i="2" s="1"/>
  <c r="N135" i="2"/>
  <c r="M135" i="2"/>
  <c r="L135" i="2"/>
  <c r="K135" i="2"/>
  <c r="J135" i="2"/>
  <c r="I135" i="2"/>
  <c r="H135" i="2"/>
  <c r="G135" i="2"/>
  <c r="F135" i="2"/>
  <c r="E135" i="2"/>
  <c r="D135" i="2"/>
  <c r="C135" i="2"/>
  <c r="N117" i="2"/>
  <c r="N147" i="2" s="1"/>
  <c r="N153" i="2" s="1"/>
  <c r="N155" i="2" s="1"/>
  <c r="M117" i="2"/>
  <c r="L117" i="2"/>
  <c r="L147" i="2" s="1"/>
  <c r="K117" i="2"/>
  <c r="J117" i="2"/>
  <c r="J147" i="2" s="1"/>
  <c r="I117" i="2"/>
  <c r="H117" i="2"/>
  <c r="G117" i="2"/>
  <c r="F117" i="2"/>
  <c r="E117" i="2"/>
  <c r="D117" i="2"/>
  <c r="C117" i="2"/>
  <c r="I112" i="2"/>
  <c r="I147" i="2" s="1"/>
  <c r="H112" i="2"/>
  <c r="F112" i="2"/>
  <c r="E112" i="2"/>
  <c r="C112" i="2"/>
  <c r="N109" i="2"/>
  <c r="M109" i="2"/>
  <c r="L109" i="2"/>
  <c r="K109" i="2"/>
  <c r="K147" i="2" s="1"/>
  <c r="J109" i="2"/>
  <c r="I109" i="2"/>
  <c r="H109" i="2"/>
  <c r="G109" i="2"/>
  <c r="G147" i="2" s="1"/>
  <c r="F109" i="2"/>
  <c r="F147" i="2" s="1"/>
  <c r="F153" i="2" s="1"/>
  <c r="F155" i="2" s="1"/>
  <c r="E109" i="2"/>
  <c r="E147" i="2" s="1"/>
  <c r="D109" i="2"/>
  <c r="C109" i="2"/>
  <c r="C147" i="2" s="1"/>
  <c r="N104" i="2"/>
  <c r="M104" i="2"/>
  <c r="L104" i="2"/>
  <c r="K104" i="2"/>
  <c r="K153" i="2" s="1"/>
  <c r="K155" i="2" s="1"/>
  <c r="J104" i="2"/>
  <c r="J153" i="2" s="1"/>
  <c r="J155" i="2" s="1"/>
  <c r="I104" i="2"/>
  <c r="H104" i="2"/>
  <c r="G104" i="2"/>
  <c r="G153" i="2" s="1"/>
  <c r="G155" i="2" s="1"/>
  <c r="F104" i="2"/>
  <c r="E104" i="2"/>
  <c r="E153" i="2" s="1"/>
  <c r="E155" i="2" s="1"/>
  <c r="D104" i="2"/>
  <c r="C104" i="2"/>
  <c r="C153" i="2" s="1"/>
  <c r="C155" i="2" s="1"/>
  <c r="L94" i="2"/>
  <c r="K94" i="2"/>
  <c r="F94" i="2"/>
  <c r="N92" i="2"/>
  <c r="N94" i="2" s="1"/>
  <c r="H92" i="2"/>
  <c r="H94" i="2" s="1"/>
  <c r="G92" i="2"/>
  <c r="G94" i="2" s="1"/>
  <c r="E92" i="2"/>
  <c r="E94" i="2" s="1"/>
  <c r="N89" i="2"/>
  <c r="M89" i="2"/>
  <c r="M92" i="2" s="1"/>
  <c r="M94" i="2" s="1"/>
  <c r="L89" i="2"/>
  <c r="K89" i="2"/>
  <c r="J89" i="2"/>
  <c r="J92" i="2" s="1"/>
  <c r="J94" i="2" s="1"/>
  <c r="I89" i="2"/>
  <c r="I92" i="2" s="1"/>
  <c r="I94" i="2" s="1"/>
  <c r="H89" i="2"/>
  <c r="G89" i="2"/>
  <c r="F89" i="2"/>
  <c r="F92" i="2" s="1"/>
  <c r="E89" i="2"/>
  <c r="D89" i="2"/>
  <c r="D92" i="2" s="1"/>
  <c r="D94" i="2" s="1"/>
  <c r="C89" i="2"/>
  <c r="C92" i="2" s="1"/>
  <c r="C94" i="2" s="1"/>
  <c r="M78" i="2"/>
  <c r="L78" i="2"/>
  <c r="I78" i="2"/>
  <c r="H78" i="2"/>
  <c r="N76" i="2"/>
  <c r="N78" i="2" s="1"/>
  <c r="M76" i="2"/>
  <c r="L76" i="2"/>
  <c r="K76" i="2"/>
  <c r="K78" i="2" s="1"/>
  <c r="J76" i="2"/>
  <c r="J78" i="2" s="1"/>
  <c r="I76" i="2"/>
  <c r="H76" i="2"/>
  <c r="G76" i="2"/>
  <c r="G78" i="2" s="1"/>
  <c r="F76" i="2"/>
  <c r="F78" i="2" s="1"/>
  <c r="E76" i="2"/>
  <c r="E78" i="2" s="1"/>
  <c r="D76" i="2"/>
  <c r="D78" i="2" s="1"/>
  <c r="C76" i="2"/>
  <c r="C78" i="2" s="1"/>
  <c r="C70" i="2"/>
  <c r="L68" i="2"/>
  <c r="L70" i="2" s="1"/>
  <c r="E68" i="2"/>
  <c r="E70" i="2" s="1"/>
  <c r="D68" i="2"/>
  <c r="D70" i="2" s="1"/>
  <c r="I67" i="2"/>
  <c r="H67" i="2"/>
  <c r="H68" i="2" s="1"/>
  <c r="H70" i="2" s="1"/>
  <c r="G67" i="2"/>
  <c r="F67" i="2"/>
  <c r="E67" i="2"/>
  <c r="C67" i="2"/>
  <c r="N64" i="2"/>
  <c r="M64" i="2"/>
  <c r="L64" i="2"/>
  <c r="K64" i="2"/>
  <c r="J64" i="2"/>
  <c r="I64" i="2"/>
  <c r="H64" i="2"/>
  <c r="G64" i="2"/>
  <c r="F64" i="2"/>
  <c r="E64" i="2"/>
  <c r="D64" i="2"/>
  <c r="C64" i="2"/>
  <c r="N58" i="2"/>
  <c r="N68" i="2" s="1"/>
  <c r="N70" i="2" s="1"/>
  <c r="M58" i="2"/>
  <c r="M68" i="2" s="1"/>
  <c r="M70" i="2" s="1"/>
  <c r="L58" i="2"/>
  <c r="K58" i="2"/>
  <c r="K68" i="2" s="1"/>
  <c r="K70" i="2" s="1"/>
  <c r="J58" i="2"/>
  <c r="J68" i="2" s="1"/>
  <c r="J70" i="2" s="1"/>
  <c r="I58" i="2"/>
  <c r="H58" i="2"/>
  <c r="G58" i="2"/>
  <c r="F58" i="2"/>
  <c r="F68" i="2" s="1"/>
  <c r="F70" i="2" s="1"/>
  <c r="E58" i="2"/>
  <c r="D58" i="2"/>
  <c r="C58" i="2"/>
  <c r="C68" i="2" s="1"/>
  <c r="J49" i="2"/>
  <c r="K47" i="2"/>
  <c r="K49" i="2" s="1"/>
  <c r="J47" i="2"/>
  <c r="G47" i="2"/>
  <c r="G49" i="2" s="1"/>
  <c r="F47" i="2"/>
  <c r="F49" i="2" s="1"/>
  <c r="E47" i="2"/>
  <c r="E49" i="2" s="1"/>
  <c r="N46" i="2"/>
  <c r="M46" i="2"/>
  <c r="L46" i="2"/>
  <c r="K46" i="2"/>
  <c r="J46" i="2"/>
  <c r="I46" i="2"/>
  <c r="H46" i="2"/>
  <c r="G46" i="2"/>
  <c r="F46" i="2"/>
  <c r="E46" i="2"/>
  <c r="D46" i="2"/>
  <c r="C46" i="2"/>
  <c r="N41" i="2"/>
  <c r="M41" i="2"/>
  <c r="L41" i="2"/>
  <c r="K41" i="2"/>
  <c r="J41" i="2"/>
  <c r="I41" i="2"/>
  <c r="H41" i="2"/>
  <c r="G41" i="2"/>
  <c r="F41" i="2"/>
  <c r="E41" i="2"/>
  <c r="D41" i="2"/>
  <c r="C41" i="2"/>
  <c r="C47" i="2" s="1"/>
  <c r="C49" i="2" s="1"/>
  <c r="N36" i="2"/>
  <c r="M36" i="2"/>
  <c r="L36" i="2"/>
  <c r="K36" i="2"/>
  <c r="J36" i="2"/>
  <c r="I36" i="2"/>
  <c r="H36" i="2"/>
  <c r="G36" i="2"/>
  <c r="F36" i="2"/>
  <c r="E36" i="2"/>
  <c r="C36" i="2"/>
  <c r="N33" i="2"/>
  <c r="N47" i="2" s="1"/>
  <c r="N49" i="2" s="1"/>
  <c r="M33" i="2"/>
  <c r="L33" i="2"/>
  <c r="L47" i="2" s="1"/>
  <c r="L49" i="2" s="1"/>
  <c r="K33" i="2"/>
  <c r="J33" i="2"/>
  <c r="I33" i="2"/>
  <c r="H33" i="2"/>
  <c r="H47" i="2" s="1"/>
  <c r="H49" i="2" s="1"/>
  <c r="G33" i="2"/>
  <c r="F33" i="2"/>
  <c r="E33" i="2"/>
  <c r="D33" i="2"/>
  <c r="D47" i="2" s="1"/>
  <c r="D49" i="2" s="1"/>
  <c r="C33" i="2"/>
  <c r="L24" i="2"/>
  <c r="J24" i="2"/>
  <c r="F24" i="2"/>
  <c r="E24" i="2"/>
  <c r="M22" i="2"/>
  <c r="N22" i="2" s="1"/>
  <c r="L22" i="2"/>
  <c r="K22" i="2"/>
  <c r="K24" i="2" s="1"/>
  <c r="J22" i="2"/>
  <c r="I22" i="2"/>
  <c r="I24" i="2" s="1"/>
  <c r="H22" i="2"/>
  <c r="H24" i="2" s="1"/>
  <c r="G22" i="2"/>
  <c r="G24" i="2" s="1"/>
  <c r="F22" i="2"/>
  <c r="E22" i="2"/>
  <c r="D22" i="2"/>
  <c r="C22" i="2"/>
  <c r="C24" i="2" s="1"/>
  <c r="I15" i="2"/>
  <c r="E13" i="2"/>
  <c r="J12" i="2"/>
  <c r="G12" i="2"/>
  <c r="F12" i="2"/>
  <c r="D12" i="2"/>
  <c r="C12" i="2"/>
  <c r="N9" i="2"/>
  <c r="N13" i="2" s="1"/>
  <c r="M9" i="2"/>
  <c r="M13" i="2" s="1"/>
  <c r="L9" i="2"/>
  <c r="L13" i="2" s="1"/>
  <c r="L15" i="2" s="1"/>
  <c r="K9" i="2"/>
  <c r="K13" i="2" s="1"/>
  <c r="J9" i="2"/>
  <c r="J13" i="2" s="1"/>
  <c r="I9" i="2"/>
  <c r="I13" i="2" s="1"/>
  <c r="H9" i="2"/>
  <c r="H13" i="2" s="1"/>
  <c r="G9" i="2"/>
  <c r="F9" i="2"/>
  <c r="F13" i="2" s="1"/>
  <c r="E9" i="2"/>
  <c r="D9" i="2"/>
  <c r="D13" i="2" s="1"/>
  <c r="C9" i="2"/>
  <c r="C13" i="2" s="1"/>
  <c r="J93" i="1"/>
  <c r="I93" i="1"/>
  <c r="H93" i="1"/>
  <c r="G93" i="1"/>
  <c r="F93" i="1"/>
  <c r="E93" i="1"/>
  <c r="D93" i="1"/>
  <c r="J86" i="1"/>
  <c r="I86" i="1"/>
  <c r="H86" i="1"/>
  <c r="G86" i="1"/>
  <c r="F86" i="1"/>
  <c r="E86" i="1"/>
  <c r="D86" i="1"/>
  <c r="J79" i="1"/>
  <c r="I79" i="1"/>
  <c r="H79" i="1"/>
  <c r="G79" i="1"/>
  <c r="F79" i="1"/>
  <c r="E79" i="1"/>
  <c r="D79" i="1"/>
  <c r="J69" i="1"/>
  <c r="I69" i="1"/>
  <c r="H69" i="1"/>
  <c r="I64" i="1"/>
  <c r="E64" i="1"/>
  <c r="E81" i="1" s="1"/>
  <c r="E95" i="1" s="1"/>
  <c r="J63" i="1"/>
  <c r="I63" i="1"/>
  <c r="H63" i="1"/>
  <c r="H64" i="1" s="1"/>
  <c r="H81" i="1" s="1"/>
  <c r="H95" i="1" s="1"/>
  <c r="G63" i="1"/>
  <c r="F63" i="1"/>
  <c r="E63" i="1"/>
  <c r="D63" i="1"/>
  <c r="D64" i="1" s="1"/>
  <c r="D81" i="1" s="1"/>
  <c r="D95" i="1" s="1"/>
  <c r="J47" i="1"/>
  <c r="I47" i="1"/>
  <c r="H47" i="1"/>
  <c r="G47" i="1"/>
  <c r="F47" i="1"/>
  <c r="E47" i="1"/>
  <c r="D47" i="1"/>
  <c r="J16" i="1"/>
  <c r="J64" i="1" s="1"/>
  <c r="J81" i="1" s="1"/>
  <c r="J95" i="1" s="1"/>
  <c r="I16" i="1"/>
  <c r="H16" i="1"/>
  <c r="G16" i="1"/>
  <c r="F16" i="1"/>
  <c r="F64" i="1" s="1"/>
  <c r="F81" i="1" s="1"/>
  <c r="F95" i="1" s="1"/>
  <c r="E16" i="1"/>
  <c r="D16" i="1"/>
  <c r="F15" i="2" l="1"/>
  <c r="F321" i="2"/>
  <c r="F324" i="2" s="1"/>
  <c r="F328" i="2" s="1"/>
  <c r="J15" i="2"/>
  <c r="J321" i="2"/>
  <c r="J324" i="2" s="1"/>
  <c r="J328" i="2" s="1"/>
  <c r="K321" i="2"/>
  <c r="K324" i="2" s="1"/>
  <c r="K328" i="2" s="1"/>
  <c r="K15" i="2"/>
  <c r="N15" i="2"/>
  <c r="N321" i="2"/>
  <c r="N324" i="2" s="1"/>
  <c r="N328" i="2" s="1"/>
  <c r="E68" i="5"/>
  <c r="B68" i="5"/>
  <c r="G64" i="1"/>
  <c r="G81" i="1" s="1"/>
  <c r="G95" i="1" s="1"/>
  <c r="C321" i="2"/>
  <c r="C324" i="2" s="1"/>
  <c r="C328" i="2" s="1"/>
  <c r="G13" i="2"/>
  <c r="G15" i="2" s="1"/>
  <c r="L245" i="2"/>
  <c r="I81" i="1"/>
  <c r="I95" i="1" s="1"/>
  <c r="H15" i="2"/>
  <c r="E321" i="2"/>
  <c r="E324" i="2" s="1"/>
  <c r="E328" i="2" s="1"/>
  <c r="C15" i="2"/>
  <c r="G68" i="2"/>
  <c r="G70" i="2" s="1"/>
  <c r="I68" i="2"/>
  <c r="I70" i="2" s="1"/>
  <c r="F68" i="5"/>
  <c r="E15" i="2"/>
  <c r="I47" i="2"/>
  <c r="I49" i="2" s="1"/>
  <c r="M47" i="2"/>
  <c r="M49" i="2" s="1"/>
  <c r="I153" i="2"/>
  <c r="I155" i="2" s="1"/>
  <c r="H245" i="2"/>
  <c r="H247" i="2" s="1"/>
  <c r="L283" i="2"/>
  <c r="L285" i="2" s="1"/>
  <c r="I214" i="3"/>
  <c r="M214" i="3"/>
  <c r="G68" i="5"/>
  <c r="M24" i="2"/>
  <c r="N24" i="2" s="1"/>
  <c r="M321" i="2"/>
  <c r="M324" i="2" s="1"/>
  <c r="M328" i="2" s="1"/>
  <c r="M15" i="2"/>
  <c r="J214" i="3"/>
  <c r="L247" i="2" l="1"/>
  <c r="L321" i="2"/>
  <c r="L324" i="2" s="1"/>
  <c r="L328" i="2" s="1"/>
  <c r="I321" i="2"/>
  <c r="I324" i="2" s="1"/>
  <c r="I328" i="2" s="1"/>
  <c r="H321" i="2"/>
  <c r="H324" i="2" s="1"/>
  <c r="H328" i="2" s="1"/>
</calcChain>
</file>

<file path=xl/sharedStrings.xml><?xml version="1.0" encoding="utf-8"?>
<sst xmlns="http://schemas.openxmlformats.org/spreadsheetml/2006/main" count="1353" uniqueCount="590">
  <si>
    <t xml:space="preserve">OBEC JASLOVSKÉ BOHUNICE </t>
  </si>
  <si>
    <t xml:space="preserve">Príjmová časť v EUR </t>
  </si>
  <si>
    <t>Bežné príjmy</t>
  </si>
  <si>
    <t>rok 2013</t>
  </si>
  <si>
    <t>rok 2014</t>
  </si>
  <si>
    <t>rok 2015</t>
  </si>
  <si>
    <t>rok 2016</t>
  </si>
  <si>
    <t>rok 2017</t>
  </si>
  <si>
    <t>rok 2018</t>
  </si>
  <si>
    <t>položka</t>
  </si>
  <si>
    <t>100 - Daňové príjmy</t>
  </si>
  <si>
    <t>plnenie</t>
  </si>
  <si>
    <t xml:space="preserve">plnenie </t>
  </si>
  <si>
    <t>rozpočet</t>
  </si>
  <si>
    <t xml:space="preserve">predpoklad </t>
  </si>
  <si>
    <t>Výnos dane z príjmov územnej samospráve</t>
  </si>
  <si>
    <t>Daň z pozemkov</t>
  </si>
  <si>
    <t>Daň zo stavieb</t>
  </si>
  <si>
    <t>Daň z bytov</t>
  </si>
  <si>
    <t>Daň za psa</t>
  </si>
  <si>
    <t>Daň za zábav. hracie prístroje</t>
  </si>
  <si>
    <t>Daň za ubytovanie</t>
  </si>
  <si>
    <t>Daň za užívanie verejného priestranstva</t>
  </si>
  <si>
    <t>Poplatok za komunál. odpady a drobné staveb. odpady</t>
  </si>
  <si>
    <t>Daň za umiestnenie jadrového zariadenia</t>
  </si>
  <si>
    <t>Daňové príjmy spolu</t>
  </si>
  <si>
    <t>200 - Nedaňové príjmy</t>
  </si>
  <si>
    <t>Príjmy z prenajatých pozemkov</t>
  </si>
  <si>
    <t>Cintorínsky poplatok (prenájom hrobových miest)</t>
  </si>
  <si>
    <t>z prenajatých budov  (NP a garáže)</t>
  </si>
  <si>
    <t>z prenajatých bytov - nájomné</t>
  </si>
  <si>
    <t xml:space="preserve">                                - poplatky za služby</t>
  </si>
  <si>
    <t xml:space="preserve">                                - fond opráv a údržby</t>
  </si>
  <si>
    <t>Príjmy z prenajatých zariadení</t>
  </si>
  <si>
    <t>Správne poplatky</t>
  </si>
  <si>
    <t>Pokuty a penále</t>
  </si>
  <si>
    <t>Stočné, vodné</t>
  </si>
  <si>
    <t>Za reláciu v MR, zápisné, kopírovacie práce</t>
  </si>
  <si>
    <t>Za opatrovateľskú službu</t>
  </si>
  <si>
    <t>Poplatok za športové zariadenia</t>
  </si>
  <si>
    <t>predpoklad</t>
  </si>
  <si>
    <t>Poplatok za pripojenie TKR</t>
  </si>
  <si>
    <t>Vstupné kultúrne podujatia, ostatné poplatky</t>
  </si>
  <si>
    <t>Služby Dom smútku</t>
  </si>
  <si>
    <t>Recyklačný fond</t>
  </si>
  <si>
    <t>Príjmy z preúčtovania energií, ostatné príjmy</t>
  </si>
  <si>
    <t>Platby za stravné /zamestnanci a sociálny fond/</t>
  </si>
  <si>
    <t>Úroky z účtov/TK</t>
  </si>
  <si>
    <t>Výťažok lotérií, poistné plnenie,vratky,dobropisy</t>
  </si>
  <si>
    <t>Nedaňové príjmy spolu</t>
  </si>
  <si>
    <t>311 - Tuzemské bežné granty</t>
  </si>
  <si>
    <t>312 - Granty a transfery zo ŠR/EFRR</t>
  </si>
  <si>
    <r>
      <t>Transfer zo ŠR/EÚ /</t>
    </r>
    <r>
      <rPr>
        <sz val="10"/>
        <rFont val="Arial"/>
        <family val="2"/>
        <charset val="238"/>
      </rPr>
      <t>BV spojené s realizáciou investícií</t>
    </r>
    <r>
      <rPr>
        <sz val="11"/>
        <rFont val="Arial"/>
        <family val="2"/>
        <charset val="238"/>
      </rPr>
      <t>/</t>
    </r>
  </si>
  <si>
    <t>Transfer -deti hmotná núdza- stravovanie, šk.potreby</t>
  </si>
  <si>
    <t>Transfer rodinné prídavky</t>
  </si>
  <si>
    <t>Transfer zo ŠR - ÚPSVaR</t>
  </si>
  <si>
    <t>Transfer ESF-ÚPSVaR</t>
  </si>
  <si>
    <r>
      <t>T</t>
    </r>
    <r>
      <rPr>
        <sz val="12"/>
        <rFont val="Arial"/>
        <family val="2"/>
        <charset val="238"/>
      </rPr>
      <t>uz.bežné granty zo ŚR</t>
    </r>
  </si>
  <si>
    <t>Transfery na ŽP a stavebný poriadok</t>
  </si>
  <si>
    <t>Transfer na matričnú činnosť</t>
  </si>
  <si>
    <t>Transfer na register obyvateľov</t>
  </si>
  <si>
    <t xml:space="preserve">Transfer  zo ŠR na voľby </t>
  </si>
  <si>
    <t>Transfer na DVP CO</t>
  </si>
  <si>
    <t>Bežné granty a transfery zo ŠR/EFspolu</t>
  </si>
  <si>
    <t>Bežné príjmy obce spolu</t>
  </si>
  <si>
    <t>Zariadenie pre seniorov BOHUNKA</t>
  </si>
  <si>
    <t>Transfer zo ŠR</t>
  </si>
  <si>
    <t xml:space="preserve">Vlastné príjmy </t>
  </si>
  <si>
    <t xml:space="preserve">Bežné príjmy ZPS spolu </t>
  </si>
  <si>
    <t>Školstvo</t>
  </si>
  <si>
    <t>Transfer zo ŠR na originálne kompetencie</t>
  </si>
  <si>
    <t>Školstvo PK - normatívne príjmy</t>
  </si>
  <si>
    <t>Školstvo - ostatné príjmy zo ŠR</t>
  </si>
  <si>
    <t>Školstvo -  vlastné príjmy ZŠ, MŠ</t>
  </si>
  <si>
    <t>Školstvo - vlastné príjmy ZUŠ</t>
  </si>
  <si>
    <t>Bežné príjmy školstvo spolu</t>
  </si>
  <si>
    <t>BP obce spolu so školstvom a ZPS</t>
  </si>
  <si>
    <t>Kapitálové príjmy</t>
  </si>
  <si>
    <t>Príjmy z predaja kap. Majetku</t>
  </si>
  <si>
    <t>Kapitálový transfer ŠR alebo EÚ</t>
  </si>
  <si>
    <t>Kapitálové príjmy spolu</t>
  </si>
  <si>
    <t>Finančné operácie</t>
  </si>
  <si>
    <t>Zostatok z predchádzajúcich rokov- ŚR</t>
  </si>
  <si>
    <t>Úver</t>
  </si>
  <si>
    <t>Prevod z rezervného fondu</t>
  </si>
  <si>
    <t>Prevod z Fondu opráv</t>
  </si>
  <si>
    <t xml:space="preserve">Finančné operácie spolu </t>
  </si>
  <si>
    <t>Príjmy spolu</t>
  </si>
  <si>
    <t>OBEC JASLOVSKÉ BOHUNICE- Výdavková časť v EUR</t>
  </si>
  <si>
    <t>Program 1 - Plánovanie, manažment a kontrola</t>
  </si>
  <si>
    <t>čerpanie</t>
  </si>
  <si>
    <t xml:space="preserve">rozpočet </t>
  </si>
  <si>
    <t>rok 2011</t>
  </si>
  <si>
    <t xml:space="preserve">Podprogram 1.1 </t>
  </si>
  <si>
    <t>Manažment obce</t>
  </si>
  <si>
    <t>Mzdy a platy</t>
  </si>
  <si>
    <t>Poistné</t>
  </si>
  <si>
    <t>Tovary a služby</t>
  </si>
  <si>
    <t>Transfery a dotácie</t>
  </si>
  <si>
    <t>Spolu podprogram 1.1</t>
  </si>
  <si>
    <t xml:space="preserve">Podprogram 1.2 </t>
  </si>
  <si>
    <t>Členstvo obce v združeniach</t>
  </si>
  <si>
    <t>Spolu podprogram 1.2</t>
  </si>
  <si>
    <t xml:space="preserve">Bežné výdavky P1 </t>
  </si>
  <si>
    <t xml:space="preserve">Kapitálové výdavky P1 </t>
  </si>
  <si>
    <t xml:space="preserve">Program 1 spolu </t>
  </si>
  <si>
    <t>Program 2 - Propagácia a marketing</t>
  </si>
  <si>
    <t xml:space="preserve">čerpanie </t>
  </si>
  <si>
    <t>rok 2012</t>
  </si>
  <si>
    <t xml:space="preserve">Bežné výdavky P2 </t>
  </si>
  <si>
    <t xml:space="preserve">Kapitálové výdavky P2 </t>
  </si>
  <si>
    <t>Program 2 spolu</t>
  </si>
  <si>
    <t>Program 3 - Služby občanom</t>
  </si>
  <si>
    <t xml:space="preserve">Podprogram 3.1 </t>
  </si>
  <si>
    <t>Cintorínske služby</t>
  </si>
  <si>
    <t>Príspevok na pohreb</t>
  </si>
  <si>
    <t>Spolu podprogram 3.1</t>
  </si>
  <si>
    <t xml:space="preserve">Podprogram 3.2 </t>
  </si>
  <si>
    <t>Spoločný obecný úrad</t>
  </si>
  <si>
    <t>Spolu podprogram 3.2</t>
  </si>
  <si>
    <t xml:space="preserve">Podprogram 3.3 </t>
  </si>
  <si>
    <t>Matrika</t>
  </si>
  <si>
    <t>Mzdy a platy</t>
  </si>
  <si>
    <t>Spolu podprogram 3.3</t>
  </si>
  <si>
    <t xml:space="preserve">Podprogram 3.4 </t>
  </si>
  <si>
    <t>Register obyvateľov</t>
  </si>
  <si>
    <t>Spolu podprogram 3.4</t>
  </si>
  <si>
    <t xml:space="preserve">Bežné výdavky P3 </t>
  </si>
  <si>
    <t xml:space="preserve">Kapitálové výdavky P3 </t>
  </si>
  <si>
    <t>Program 3 spolu</t>
  </si>
  <si>
    <t>Program 4  - Odpadové hospodárstvo</t>
  </si>
  <si>
    <t xml:space="preserve">Podprogram 4.1 </t>
  </si>
  <si>
    <t>Zber a likvidácia odpadu</t>
  </si>
  <si>
    <t xml:space="preserve">Mzdy a platy </t>
  </si>
  <si>
    <t xml:space="preserve">Spolu podprogram 4.1 </t>
  </si>
  <si>
    <t xml:space="preserve">Podprogram 4.2 </t>
  </si>
  <si>
    <t>Nakladanie s odpadovými vodami</t>
  </si>
  <si>
    <t>Spolu podprogram 4.2</t>
  </si>
  <si>
    <t xml:space="preserve">Podprogram 4.3 </t>
  </si>
  <si>
    <t>Likvidácia divokých skládok- zahrnuté v 4.1</t>
  </si>
  <si>
    <t>Spolu podprogram 4.3</t>
  </si>
  <si>
    <t xml:space="preserve">Bežné výdavky P4 </t>
  </si>
  <si>
    <t xml:space="preserve">Kapitálové výdavky P4 </t>
  </si>
  <si>
    <t>Program 4 spolu</t>
  </si>
  <si>
    <t>Program 5 - Komunikácie</t>
  </si>
  <si>
    <t>poistné</t>
  </si>
  <si>
    <t xml:space="preserve">Bežné výdavky P5 </t>
  </si>
  <si>
    <t xml:space="preserve">Kapitálové výdavky P5 </t>
  </si>
  <si>
    <t>Program 5 spolu</t>
  </si>
  <si>
    <t>Program 6 - Vzdelávanie + samostatný rozpočet školstva</t>
  </si>
  <si>
    <t>6.1</t>
  </si>
  <si>
    <t>Materská škola:</t>
  </si>
  <si>
    <t>6.2</t>
  </si>
  <si>
    <t>Základná škola:</t>
  </si>
  <si>
    <t>Spolu podprogram 6.1,6.2</t>
  </si>
  <si>
    <t>6.6.</t>
  </si>
  <si>
    <t>CVČ</t>
  </si>
  <si>
    <t xml:space="preserve">Bežné výdavky P6 </t>
  </si>
  <si>
    <t xml:space="preserve">Kapitálové výdavky P6 </t>
  </si>
  <si>
    <t>Program 6 spolu</t>
  </si>
  <si>
    <t>Program 7 – Šport</t>
  </si>
  <si>
    <t xml:space="preserve">Podprogram 7.1  </t>
  </si>
  <si>
    <t>Športový areál</t>
  </si>
  <si>
    <t>Spolu podprogram 7.1</t>
  </si>
  <si>
    <t xml:space="preserve">Podprogram 7.2  </t>
  </si>
  <si>
    <t>Podpora športovým organizáciám:</t>
  </si>
  <si>
    <t>7.2.1 Futbalový klub</t>
  </si>
  <si>
    <t>Spolu 7.2.1</t>
  </si>
  <si>
    <t>7.2.2 Tenisový klub</t>
  </si>
  <si>
    <t>7.2.3 Stolnotenisový klub</t>
  </si>
  <si>
    <t>Spolu 7.2.3</t>
  </si>
  <si>
    <t>7.2.4 Klub silového trojboja</t>
  </si>
  <si>
    <t>7.2.5 Futbalový veterán klub</t>
  </si>
  <si>
    <t>7.2.6 Vodácky klub</t>
  </si>
  <si>
    <t>7.2.7 Klub paraglindingu</t>
  </si>
  <si>
    <t>7.2.8 Posilňovňa/telocvičňa</t>
  </si>
  <si>
    <t>Spolu 7.2.8</t>
  </si>
  <si>
    <t>7.2.9 Rybárský šport - OZ Meander</t>
  </si>
  <si>
    <t>7.2.10 Jazdecký šport - Jazdecký klub AXA</t>
  </si>
  <si>
    <t>7.2.11 Poľovnícke združenie</t>
  </si>
  <si>
    <t>Transfery  a dotácie</t>
  </si>
  <si>
    <t>7.2.12 Klub tenisových amatérov</t>
  </si>
  <si>
    <t>7.2.13</t>
  </si>
  <si>
    <t>ŠK Blava 1928</t>
  </si>
  <si>
    <t>ŠK Blava 1928SPOLU</t>
  </si>
  <si>
    <t>Spolu podprogram 7.2</t>
  </si>
  <si>
    <t xml:space="preserve">Podprogram 7.3 </t>
  </si>
  <si>
    <t>Podpora športu pre všetkých</t>
  </si>
  <si>
    <t>Spolu podprogram 7.3</t>
  </si>
  <si>
    <t xml:space="preserve">Bežné výdavky P7 </t>
  </si>
  <si>
    <t xml:space="preserve">Kapitálové výdavky P7 </t>
  </si>
  <si>
    <t xml:space="preserve">Program 7 spolu </t>
  </si>
  <si>
    <t>Program 8 - Kultúra</t>
  </si>
  <si>
    <t>Podprogram 8.1</t>
  </si>
  <si>
    <t xml:space="preserve"> Knižnica</t>
  </si>
  <si>
    <t>Tovary  a služby</t>
  </si>
  <si>
    <t xml:space="preserve">Spolu podprogram 8.1 </t>
  </si>
  <si>
    <t xml:space="preserve">Podprogram 8.2 </t>
  </si>
  <si>
    <t>Podpora malej tradičnej kultúry</t>
  </si>
  <si>
    <t>Transfery a dotácie-FS Blavanka</t>
  </si>
  <si>
    <t>Transfery a dotácie -SM/FÚ</t>
  </si>
  <si>
    <t>Transfery a dotácie-Rodič.združ.</t>
  </si>
  <si>
    <t xml:space="preserve">Transfery a dotácie /ostatní/ </t>
  </si>
  <si>
    <t>Spolu podprogram 8.2</t>
  </si>
  <si>
    <t xml:space="preserve">Podprogram 8.3 </t>
  </si>
  <si>
    <t>Kultúrne leto Jaslovské Bohunice</t>
  </si>
  <si>
    <t>Spolu podprogram 8.3</t>
  </si>
  <si>
    <t>Podprogram 8.4</t>
  </si>
  <si>
    <t xml:space="preserve"> Podpora pestroti kultúry- zahrnutá v 8.2</t>
  </si>
  <si>
    <t>Spolu podprogram 8.4</t>
  </si>
  <si>
    <t xml:space="preserve">Podprogram 8.5 </t>
  </si>
  <si>
    <t>Kultúrna mobilita- v podporograme 8.2</t>
  </si>
  <si>
    <t>Spolu podprogram 8.5</t>
  </si>
  <si>
    <t xml:space="preserve">Podprogram 8.6 </t>
  </si>
  <si>
    <t>Zachovanie historických cirkevných stavieb a pamiatok</t>
  </si>
  <si>
    <t>Spolu podprogram 8.6</t>
  </si>
  <si>
    <t xml:space="preserve">Podprogram 8.7 </t>
  </si>
  <si>
    <t>Medzinárodná kultúrna spolupráca v podprograme 8.8</t>
  </si>
  <si>
    <t>Spolu podprogram 8.7</t>
  </si>
  <si>
    <t xml:space="preserve">Podprogram 8.8 </t>
  </si>
  <si>
    <t>Zázemie kultúrneho života</t>
  </si>
  <si>
    <t xml:space="preserve">Spolu podprogram 8.8 </t>
  </si>
  <si>
    <t xml:space="preserve">Bežné výdavky P8 </t>
  </si>
  <si>
    <t xml:space="preserve">Kapitálové výdavky P8 </t>
  </si>
  <si>
    <t xml:space="preserve">Program 8 spolu </t>
  </si>
  <si>
    <t>Program 9 – Prostredie pre život</t>
  </si>
  <si>
    <t xml:space="preserve">Podprogram 9.1 </t>
  </si>
  <si>
    <t>Budovanie základne pre všeobecný rozvoj obce</t>
  </si>
  <si>
    <t xml:space="preserve">Spolu podprogram 9.1 </t>
  </si>
  <si>
    <t xml:space="preserve">Podprogram 9.2 </t>
  </si>
  <si>
    <t>Bývanie a občianská vybavenosť:</t>
  </si>
  <si>
    <t>Údržby a opravy byty z  FOaÚ</t>
  </si>
  <si>
    <t xml:space="preserve">Spolu podprogram 9.2 </t>
  </si>
  <si>
    <t xml:space="preserve">Podprogram 9.3 </t>
  </si>
  <si>
    <t>Verejné osvetlenie</t>
  </si>
  <si>
    <t>Spolu podprogram 9.3</t>
  </si>
  <si>
    <t xml:space="preserve">Podprogram 9.4 </t>
  </si>
  <si>
    <t>Verejna zeleň a drobná oddychová architektúra:</t>
  </si>
  <si>
    <t>Spolu podprogram 9.4</t>
  </si>
  <si>
    <t xml:space="preserve">Podprogram 9.5 </t>
  </si>
  <si>
    <t>Závlahový vodovod</t>
  </si>
  <si>
    <t>Spolu podprogram 9.5</t>
  </si>
  <si>
    <t xml:space="preserve">Podprogram 9.6 </t>
  </si>
  <si>
    <t>Zásobovanie pitnou vodou</t>
  </si>
  <si>
    <t>Spolu podprogram 9.6</t>
  </si>
  <si>
    <t xml:space="preserve">Podprogram 9.7 </t>
  </si>
  <si>
    <t>Starostlivosť o vodné plochy</t>
  </si>
  <si>
    <t>Spolu podprogram 9.7</t>
  </si>
  <si>
    <t xml:space="preserve">Podprogram 9.8 </t>
  </si>
  <si>
    <t>Personálne a technické zabezpečenie obsluhy a údržby:</t>
  </si>
  <si>
    <t xml:space="preserve">Spolu podprogram 9.8 </t>
  </si>
  <si>
    <t xml:space="preserve">Bežné výdavky P9 </t>
  </si>
  <si>
    <t xml:space="preserve">Kapitálové výdavky P9 </t>
  </si>
  <si>
    <t xml:space="preserve">Program 9 spolu </t>
  </si>
  <si>
    <t>Program 10 – Sociálne služby</t>
  </si>
  <si>
    <t xml:space="preserve">Podprogram 10.1 </t>
  </si>
  <si>
    <t>Dotácie a príspevky sociálnej pomoci:</t>
  </si>
  <si>
    <t>Transfer JDS</t>
  </si>
  <si>
    <t>Spolu podprogram 10.1</t>
  </si>
  <si>
    <t xml:space="preserve">Podprogram 10.2 </t>
  </si>
  <si>
    <t>OS, Zariadenie pre seniorov-od 2016 sam. rozpočet RO</t>
  </si>
  <si>
    <t>Transfery a služby</t>
  </si>
  <si>
    <t>Spolu podprogram 10.2</t>
  </si>
  <si>
    <t xml:space="preserve">Podprogram 10.3 </t>
  </si>
  <si>
    <t>Zdravotné stredisko</t>
  </si>
  <si>
    <t>Spolu podprogram 10.3</t>
  </si>
  <si>
    <t xml:space="preserve">Bežné výdavky P10 </t>
  </si>
  <si>
    <t xml:space="preserve">Kapitálové výdavky P10 </t>
  </si>
  <si>
    <t xml:space="preserve">Program 10 spolu </t>
  </si>
  <si>
    <t>Program 11 – Bezpečnosť a ochrana</t>
  </si>
  <si>
    <t xml:space="preserve">Podprogram 11.1 </t>
  </si>
  <si>
    <t>Protipožiarna ochrana a protipovodňová ochrana</t>
  </si>
  <si>
    <t>Transfery a dotácie DHZ J.Bohunice</t>
  </si>
  <si>
    <t>Transfery a dotácie DHZ Paderovce</t>
  </si>
  <si>
    <t>Spolu  podprogram 11.1</t>
  </si>
  <si>
    <t xml:space="preserve">Podprogram 11.2 </t>
  </si>
  <si>
    <t>Civilná ochrana</t>
  </si>
  <si>
    <t>Spolu  podprogram 11.2</t>
  </si>
  <si>
    <t xml:space="preserve">Bežné výdavky P11 </t>
  </si>
  <si>
    <t xml:space="preserve">Kapitálové výdavky P11 </t>
  </si>
  <si>
    <t xml:space="preserve">Program 11 spolu </t>
  </si>
  <si>
    <t>Program 12 – Správa obce</t>
  </si>
  <si>
    <t>Výdavky spojené s voľbami</t>
  </si>
  <si>
    <t xml:space="preserve">Bežné výdavky P12 </t>
  </si>
  <si>
    <t xml:space="preserve">Kapitálové výdavky P12 </t>
  </si>
  <si>
    <t xml:space="preserve">Program 12 spolu </t>
  </si>
  <si>
    <t>Program 13 – Dlhová služba</t>
  </si>
  <si>
    <t>Splátky úrokov</t>
  </si>
  <si>
    <t xml:space="preserve">Bežné výdavky P13 </t>
  </si>
  <si>
    <t>Splátky úverov</t>
  </si>
  <si>
    <t>Finančné operácie spolu</t>
  </si>
  <si>
    <t>Program 13 spolu</t>
  </si>
  <si>
    <t>Program 14 – Areál ubytovne</t>
  </si>
  <si>
    <t xml:space="preserve">Bežné výdavky P14 </t>
  </si>
  <si>
    <t xml:space="preserve">Kapitálové výdavky P14 </t>
  </si>
  <si>
    <t xml:space="preserve">Program 14 spolu </t>
  </si>
  <si>
    <t>REKAPITULÁCIA :</t>
  </si>
  <si>
    <t>Bežné výdavky spolu</t>
  </si>
  <si>
    <t xml:space="preserve">Kapitálové výdavky spolu </t>
  </si>
  <si>
    <t>Obec spolu</t>
  </si>
  <si>
    <t>Subjekty školstva +</t>
  </si>
  <si>
    <t>Zariadenie pre seniorov +</t>
  </si>
  <si>
    <t>S P O L U</t>
  </si>
  <si>
    <t>Výdavky kapitálové v Eur</t>
  </si>
  <si>
    <t>uprav.roz.</t>
  </si>
  <si>
    <t>uprav.R</t>
  </si>
  <si>
    <t>Prog.</t>
  </si>
  <si>
    <t>Popis</t>
  </si>
  <si>
    <t>9.1</t>
  </si>
  <si>
    <t xml:space="preserve">Nákup pozemkov a nehmotných aktív                       </t>
  </si>
  <si>
    <t>Spolu 711</t>
  </si>
  <si>
    <t>3.1.</t>
  </si>
  <si>
    <t>prevádzkové stroje Dom smútku</t>
  </si>
  <si>
    <t>4.1</t>
  </si>
  <si>
    <t>Eko dvor a kompostáreň , zariadenia 5%</t>
  </si>
  <si>
    <t>Ekodvor - zabezpečovacie zariadenie</t>
  </si>
  <si>
    <t>Ekodvor, - váha</t>
  </si>
  <si>
    <t>5.1.</t>
  </si>
  <si>
    <t>Autobusová čakáreň</t>
  </si>
  <si>
    <t>Interiérové vybavenie ZŠ</t>
  </si>
  <si>
    <t>Vybavenie učebne ZŠ-výpočt.</t>
  </si>
  <si>
    <t>7.1</t>
  </si>
  <si>
    <t>Priemyselný vysávač</t>
  </si>
  <si>
    <t>Kosačka</t>
  </si>
  <si>
    <t>7.2.8</t>
  </si>
  <si>
    <t>Zariadenie posiľňovňa</t>
  </si>
  <si>
    <t>8.8</t>
  </si>
  <si>
    <t>Nafukovací hrad</t>
  </si>
  <si>
    <t>9.2</t>
  </si>
  <si>
    <t>Rozšírenie kamerového systému</t>
  </si>
  <si>
    <t xml:space="preserve">Zmäkčovač vody s príslušenstvom </t>
  </si>
  <si>
    <t>9.4</t>
  </si>
  <si>
    <t>Vretenová kosačka</t>
  </si>
  <si>
    <t>9.8</t>
  </si>
  <si>
    <t xml:space="preserve">Prevádzkové stroje </t>
  </si>
  <si>
    <t>12.1</t>
  </si>
  <si>
    <t>Nákup osobných automobilov</t>
  </si>
  <si>
    <t>11.1</t>
  </si>
  <si>
    <t>Požiarna ochrana- motorová striekačka</t>
  </si>
  <si>
    <t>Požiarna ochrana -prívesný vozík</t>
  </si>
  <si>
    <t>14.1</t>
  </si>
  <si>
    <t>Kamerový systém Areál ubytovne</t>
  </si>
  <si>
    <t>Rozšírenie internet.sieta a kábl.tel. Areál ubytovne</t>
  </si>
  <si>
    <t>Spolu 713</t>
  </si>
  <si>
    <t>Nosič na kontajnery</t>
  </si>
  <si>
    <t>Malotraktor vrátane príslušenstva</t>
  </si>
  <si>
    <t>Hasičský automobil</t>
  </si>
  <si>
    <t xml:space="preserve">Dostavba dopravného automobilu </t>
  </si>
  <si>
    <t>Spolu 714</t>
  </si>
  <si>
    <t>2.</t>
  </si>
  <si>
    <t xml:space="preserve">Projekt skutočného vyhotovenia TKR Panské diely </t>
  </si>
  <si>
    <t>3.1</t>
  </si>
  <si>
    <t>PD riešenie usporiadania hrobových miest J.B.</t>
  </si>
  <si>
    <t>PD Prestrešenie Ekodvor</t>
  </si>
  <si>
    <t>4.2</t>
  </si>
  <si>
    <t>PD Predĺženie kanalizácia Záhradná</t>
  </si>
  <si>
    <t>PD rekonštrukcia ČOV</t>
  </si>
  <si>
    <t>PD kanalizácia Lipová</t>
  </si>
  <si>
    <t xml:space="preserve">PD kanalizácia Trnavská ul. </t>
  </si>
  <si>
    <t>PD kanalizácia Orechová ul.</t>
  </si>
  <si>
    <t>PD prepojenie kanalizácie Šidúnky, Krátke pole, Sídlisko</t>
  </si>
  <si>
    <t>PD Rekonštrukcia čerpacej stanice Paderovce č. 1</t>
  </si>
  <si>
    <t>PD prepojenia kanalizácie</t>
  </si>
  <si>
    <t>PD kanalizácia 3RD</t>
  </si>
  <si>
    <t>PD kanalizácia Blavská</t>
  </si>
  <si>
    <t xml:space="preserve">PD rekonštrukcia kanalizácie </t>
  </si>
  <si>
    <t>Urbanistická štúdia Krátke Pole</t>
  </si>
  <si>
    <t>Urbanistická štúdia Kopanice</t>
  </si>
  <si>
    <t>Urbanistická štúdia Panské diely</t>
  </si>
  <si>
    <t>Urbanistická štúdia Poľná ul. Paderovce</t>
  </si>
  <si>
    <t>Urbanistická štúdia Jaslovce Barina</t>
  </si>
  <si>
    <t>5.</t>
  </si>
  <si>
    <t>PD Vonkajší okruh  MK</t>
  </si>
  <si>
    <t>PD rekonštrukcia MK Sídlisko</t>
  </si>
  <si>
    <t>PD prekrytie kanála Trnavská</t>
  </si>
  <si>
    <t>PD chodník Jabloňová ul. 1 + 2</t>
  </si>
  <si>
    <t>PD Chodník ul. Záhumenická a ul. Záhradná</t>
  </si>
  <si>
    <t>PD chodníky Orechová ulica</t>
  </si>
  <si>
    <t>PD MK  Nová ulica</t>
  </si>
  <si>
    <t>PD chodník Hlavná Bohunice</t>
  </si>
  <si>
    <t xml:space="preserve">PD IBV Panské diely </t>
  </si>
  <si>
    <t>PD IBV Krátke Pole</t>
  </si>
  <si>
    <t>PD IBV Kopanice</t>
  </si>
  <si>
    <t>PD Cyklotrasa 1. a 2. etapa</t>
  </si>
  <si>
    <t>PD rozšírenia parkovania a odvodnenia Sídlisko</t>
  </si>
  <si>
    <t xml:space="preserve">PD Nové oplotenie školského areálu </t>
  </si>
  <si>
    <t>PD Rekonštrukcia hlavného vstupu do ZŠ</t>
  </si>
  <si>
    <t>PD Modernizácia Základnej školy</t>
  </si>
  <si>
    <t>7 1</t>
  </si>
  <si>
    <t>PD Zázemie k tenisovým kurtom</t>
  </si>
  <si>
    <t xml:space="preserve">PD chodníky tenisové kurty </t>
  </si>
  <si>
    <t>PD multifunkčné ihrisko-klzisko</t>
  </si>
  <si>
    <t>PD (BIO) kúpalisko</t>
  </si>
  <si>
    <t>PD zateplenie fitnes</t>
  </si>
  <si>
    <t>PD Rekonštrukcia Kinosály v objekte  Ubytovne</t>
  </si>
  <si>
    <t>PD Rekonštrukcia KD Paderovce</t>
  </si>
  <si>
    <t>PD zateplenie KD Paderovce,protipož.schdisko</t>
  </si>
  <si>
    <t>PD rekonštrukcia jedálne v priestoroch ubytovne na Spoločensko-športový objekt</t>
  </si>
  <si>
    <t>PD Revitalizácia Námestia sv. Michala II. etapa</t>
  </si>
  <si>
    <t>PD Teplofikačná štúdia - projekt</t>
  </si>
  <si>
    <t>PD rekonštrukcia strechy Mlyn</t>
  </si>
  <si>
    <t xml:space="preserve">Zmena územného plánu </t>
  </si>
  <si>
    <t>PD vonkajšie úpravy pred Poštou</t>
  </si>
  <si>
    <t>PD parkovania Nám. Sv. Michala</t>
  </si>
  <si>
    <t>PD IBV Krátke pole-Šidúnky</t>
  </si>
  <si>
    <t>PD spevnená plocha za starým OcÚ</t>
  </si>
  <si>
    <t>PD IBV Panské diely z RF</t>
  </si>
  <si>
    <t xml:space="preserve">Štúdia objekty služieb Panské diely </t>
  </si>
  <si>
    <t>9.3</t>
  </si>
  <si>
    <t>PD Verejné osvetlenie ul. Záhumenická a ul. Záhradná</t>
  </si>
  <si>
    <t xml:space="preserve">PD rekonštrukcia VO a inž.siete J.Bohunice (po uliciach) </t>
  </si>
  <si>
    <t>PD VO Vonkajší okruh</t>
  </si>
  <si>
    <t>PD VO a inž.sietí</t>
  </si>
  <si>
    <t>PD detské ihriská v obci</t>
  </si>
  <si>
    <t>9.6</t>
  </si>
  <si>
    <t>PD predĺženie vodovodu Lipová</t>
  </si>
  <si>
    <t>9.7</t>
  </si>
  <si>
    <t>PD Odkalenie Meandra</t>
  </si>
  <si>
    <t>10.2.</t>
  </si>
  <si>
    <t>PD Dom sociálnych služieb</t>
  </si>
  <si>
    <t>10.2</t>
  </si>
  <si>
    <t>PD Vonkajšie úpravy k ZpS Bohunka</t>
  </si>
  <si>
    <t>10.3</t>
  </si>
  <si>
    <t xml:space="preserve">PD Rekonštrukcia Zdravotného strediska </t>
  </si>
  <si>
    <t>PD zateplenie Zdravotného strediska a HP</t>
  </si>
  <si>
    <t>PD rekonštrukcia strechy areál mlyn</t>
  </si>
  <si>
    <t>11.1.</t>
  </si>
  <si>
    <t xml:space="preserve">Protipovodňový kanál, projekt </t>
  </si>
  <si>
    <t>PD Hasičská zbrojnica, zmena projektu</t>
  </si>
  <si>
    <t>PD odľahčovacia stoka</t>
  </si>
  <si>
    <t>PD Bezbariérové vstupy do Pošty a na OcÚ</t>
  </si>
  <si>
    <t>PD Rekonštrukcia OcÚ</t>
  </si>
  <si>
    <t>14.</t>
  </si>
  <si>
    <t>PD Rekonštrukcia verej. osvetlenia areálu Ubytovňa</t>
  </si>
  <si>
    <t>PD Rekonštrukcia elektrických rozvodov v objekte Ubytovne</t>
  </si>
  <si>
    <t>PD Rekonštrukcia garáže areál Ubytovne</t>
  </si>
  <si>
    <t>PD Rekonštrukcia Ubytovne</t>
  </si>
  <si>
    <t>Spolu 716 -prípravná a projektová dokumentácia</t>
  </si>
  <si>
    <t xml:space="preserve">Dom smútku </t>
  </si>
  <si>
    <t>Rekonštrukcia domu smútku Paderovce</t>
  </si>
  <si>
    <t>Realizácia hrobových miest v zmysle PD</t>
  </si>
  <si>
    <t>Kompostovisko</t>
  </si>
  <si>
    <t>Kanalizácia Trnavská ul.</t>
  </si>
  <si>
    <t xml:space="preserve">Kanalizácia Lipová ul. </t>
  </si>
  <si>
    <t>Kanalizácia Orechová ul.</t>
  </si>
  <si>
    <t xml:space="preserve">Kanalizácia Krátka </t>
  </si>
  <si>
    <t>Kanalizácia Šidúnky, Krátke pole, Sídlisko</t>
  </si>
  <si>
    <t>Rekonštrukcia kanalizácie Šidúnky</t>
  </si>
  <si>
    <t>Predĺženie kanalizácie Záhradná /Hlavná</t>
  </si>
  <si>
    <t>Rekonštrukcia ČOV</t>
  </si>
  <si>
    <t>Rekonštrukcia čerpacej stanice Paderovce č. 1</t>
  </si>
  <si>
    <t>Rekonštrukcia prečerpávacej stanice Paderovce</t>
  </si>
  <si>
    <t>Rek.vod.a kan.Sídl.,vr.parkovania a podzem.kontajnerov</t>
  </si>
  <si>
    <t xml:space="preserve">Kanalizácia 3 RD+prekrytie kanála </t>
  </si>
  <si>
    <t>kanalizácia Blavská</t>
  </si>
  <si>
    <t>Kanalizácia Trnavská, Orechová</t>
  </si>
  <si>
    <t>Miestne komunikácie Panské diely</t>
  </si>
  <si>
    <t>Chodníky a vjazdy Jaslovce, Bohunice</t>
  </si>
  <si>
    <t>Rekonštrukcia ciest na Nám. sv. Michala z rozpočtu VUC</t>
  </si>
  <si>
    <t>Rekonštrukcia MK Šidunky</t>
  </si>
  <si>
    <t>MK Vonkajší okruh</t>
  </si>
  <si>
    <t>Chodník pri ceste III / 504 15</t>
  </si>
  <si>
    <t>Chodník "Ulička"</t>
  </si>
  <si>
    <t>Chodník Záhradná</t>
  </si>
  <si>
    <t>Chodník Záhumenická</t>
  </si>
  <si>
    <t>Chodník Hlavná Bohunice/vjazdy do RD</t>
  </si>
  <si>
    <t>Vjazdy a rigoly Paderovce/rekonštrukcia</t>
  </si>
  <si>
    <t>Združ.chodník pre chodcov a cyklistov J.B-Paderovce</t>
  </si>
  <si>
    <t>Nadstavba MŠ</t>
  </si>
  <si>
    <t>Spevnená plocha MŠ</t>
  </si>
  <si>
    <t>Detské ihrisko MŠ</t>
  </si>
  <si>
    <t>Prístrešok na mobilné vybavenie doprav. ihriska v MŠ</t>
  </si>
  <si>
    <t xml:space="preserve">Odhlučnenie koncertnej sály </t>
  </si>
  <si>
    <t>Modernizácia  ZŠ s MŠ vl.zdroje</t>
  </si>
  <si>
    <t>Rekonštrukcia ZŠ - realizácia soklu</t>
  </si>
  <si>
    <t>Rekonštrukcia vstupu do obecnej knižnice</t>
  </si>
  <si>
    <t>Rekonštrukcia telocvične a spojovacieho traktu ZŠ</t>
  </si>
  <si>
    <t>Oplotenie školského areálu</t>
  </si>
  <si>
    <t>6.2.</t>
  </si>
  <si>
    <t>Rekonštrukcia Základnej školy</t>
  </si>
  <si>
    <t xml:space="preserve">Športoviská v areály Ubytovne </t>
  </si>
  <si>
    <t>Spoločensko športový objekt</t>
  </si>
  <si>
    <t>Kúpalisko</t>
  </si>
  <si>
    <t>Zázemie tenisové kukrty</t>
  </si>
  <si>
    <t>Striedačky+protiprekopové zábrany</t>
  </si>
  <si>
    <t xml:space="preserve">Závlahový vodovod vedľ.ihrisko </t>
  </si>
  <si>
    <t xml:space="preserve">Chodníky tenisové kurty </t>
  </si>
  <si>
    <t>Multifunkčné ihrisko - klzisko</t>
  </si>
  <si>
    <t>Rekonštrukcia posiľňovne</t>
  </si>
  <si>
    <t>Rekonštrukcia vstupu do Telocvične a posilňovne</t>
  </si>
  <si>
    <t xml:space="preserve">Zateplenie  fitnes objektu </t>
  </si>
  <si>
    <t>Rekonštrukcia Kinosály v areáli Ubytovne</t>
  </si>
  <si>
    <t>Rekonštrukcia domu kultúry Paderovce /+zateplenie/</t>
  </si>
  <si>
    <t>Revitalizácia nám. sv. Michala  II. etapa</t>
  </si>
  <si>
    <t xml:space="preserve">Realizácia parkovacích miest </t>
  </si>
  <si>
    <t>Horúcovod Krížna, Agátová, Záhradná, Čerešňová</t>
  </si>
  <si>
    <t>Výmenníková stanica Mlyn, zbytovacia časť</t>
  </si>
  <si>
    <t>Infraštruktúra Krátke Pole</t>
  </si>
  <si>
    <t>Infraštruktúra Panské diely - Dubová ulica</t>
  </si>
  <si>
    <t>Rekonštrukcia strechy v areáli Mlyn</t>
  </si>
  <si>
    <t xml:space="preserve">Káblová televízia </t>
  </si>
  <si>
    <t>Spevnená plocha za starým OcÚ</t>
  </si>
  <si>
    <t>Rekonštrukcia VO a inž siete J.Bohunice</t>
  </si>
  <si>
    <t xml:space="preserve">Budovanie a modernizácia VO 5 % vl.prostriedky </t>
  </si>
  <si>
    <t>Budovanie a modern. VO z dotácie - Sídlisko, Paderovce</t>
  </si>
  <si>
    <t>Budovanie a modern. VO z vl.  pr.Sídlisko, Paderovce</t>
  </si>
  <si>
    <t>Rekonštrukcia VO Záhradná, Záhumenická</t>
  </si>
  <si>
    <t>VO Vonkajší obchvat</t>
  </si>
  <si>
    <t xml:space="preserve">Prístrešok pri rybníku </t>
  </si>
  <si>
    <t>9.5</t>
  </si>
  <si>
    <t xml:space="preserve">Rozšírenie vodovodu Lipová ul. </t>
  </si>
  <si>
    <t>Odkalisko Meandra</t>
  </si>
  <si>
    <t>Domov sociálnych služieb</t>
  </si>
  <si>
    <t>Domov sociálnych služieb z rezervného fondu</t>
  </si>
  <si>
    <t>Rekonštrukcia Zdravotného strediska</t>
  </si>
  <si>
    <t>Zateplenie Zdravotného strediska</t>
  </si>
  <si>
    <t>Spevnené plochy ZS</t>
  </si>
  <si>
    <t xml:space="preserve">Protipovodňové opatrenia </t>
  </si>
  <si>
    <t xml:space="preserve"> Hasičská zbrojnica</t>
  </si>
  <si>
    <t>Odvodňovací kanál Paderovce</t>
  </si>
  <si>
    <t xml:space="preserve">Rekonštrukcia obecnej radnice </t>
  </si>
  <si>
    <t>Bezbariérové vstupy do objektov pošty a OcÚ</t>
  </si>
  <si>
    <t xml:space="preserve">OcU - TZ doplnenie klimatizácie </t>
  </si>
  <si>
    <t>Rekonštrukcia VO areál ubytovne</t>
  </si>
  <si>
    <t>Rekonštrukcia elektrických rozvodov v objekte Ubytovne</t>
  </si>
  <si>
    <t>Zateplenie objektu Ubytovne</t>
  </si>
  <si>
    <t>Rekonštrukcia Ubytovne</t>
  </si>
  <si>
    <t>rekonštrukcia garáží areál Ubytovne</t>
  </si>
  <si>
    <t>Spolu 717 - realizácia stavieb a ich techn.zhodnot.</t>
  </si>
  <si>
    <t xml:space="preserve">Hasičská zástava </t>
  </si>
  <si>
    <t>Transfer na obnovu v zmysle obecného predpisu</t>
  </si>
  <si>
    <t>Spolu 723-transfery</t>
  </si>
  <si>
    <t>Výdavky kapitálové   S P O L U :</t>
  </si>
  <si>
    <t xml:space="preserve">Zariadenie  pre seniorov BOHUNKA </t>
  </si>
  <si>
    <t xml:space="preserve">                                             Rozpočet  na roky 2016-2018</t>
  </si>
  <si>
    <t>Časť príjmová- bežný rozpočet v EUR</t>
  </si>
  <si>
    <t>pol</t>
  </si>
  <si>
    <t>Príspevok z MPSVaR- ŠR</t>
  </si>
  <si>
    <t>Vlastné príjmy - za služby</t>
  </si>
  <si>
    <t>Vlastné príjmy- stravovanie klienti</t>
  </si>
  <si>
    <t>vlastné príjmy-stravovanie zam.</t>
  </si>
  <si>
    <t xml:space="preserve">Bežné príjmy spolu </t>
  </si>
  <si>
    <t>Príspevok z  rozpočtu obce</t>
  </si>
  <si>
    <t xml:space="preserve">SPOLU </t>
  </si>
  <si>
    <r>
      <t>Č</t>
    </r>
    <r>
      <rPr>
        <b/>
        <sz val="12"/>
        <rFont val="Arial CE"/>
        <charset val="238"/>
      </rPr>
      <t>asť výdavková - bežný rozpočet v EUR</t>
    </r>
  </si>
  <si>
    <t xml:space="preserve">Mzdy </t>
  </si>
  <si>
    <t xml:space="preserve">Odvody </t>
  </si>
  <si>
    <t xml:space="preserve">Tovary a služby </t>
  </si>
  <si>
    <t>Bežné transfery /PN/</t>
  </si>
  <si>
    <t xml:space="preserve">Rozpočet subjektov  školstva </t>
  </si>
  <si>
    <t>Plnenie 2013</t>
  </si>
  <si>
    <t>Plnenie 2014</t>
  </si>
  <si>
    <t>Rozpočet 2015</t>
  </si>
  <si>
    <t>Predpoklad 2015</t>
  </si>
  <si>
    <t>Rozpočet 2016</t>
  </si>
  <si>
    <t>Rozpočet 2017</t>
  </si>
  <si>
    <t>Rozpočet 2018</t>
  </si>
  <si>
    <t>Prenesené kompetrencie ZŠ</t>
  </si>
  <si>
    <t>PK ZŠ zostatok dotácii z predch roku</t>
  </si>
  <si>
    <t>Účelová dotácia 5% ZŠ</t>
  </si>
  <si>
    <t>Účelová dotácia 5% ZUŠ</t>
  </si>
  <si>
    <t>Ostatné príjmy zo ŠR  ZŠ</t>
  </si>
  <si>
    <t>Ostatné príjmy zo ŠR  ZUŠ</t>
  </si>
  <si>
    <t>Hmotná núdza-strava,šk. pomôcky</t>
  </si>
  <si>
    <t>Originálne kompetencie ZŠ</t>
  </si>
  <si>
    <t>Originálne kompetencie ZUŠ</t>
  </si>
  <si>
    <t xml:space="preserve">Príspevok na dopravu žiakom z Paderoviec </t>
  </si>
  <si>
    <t>Príspevok OÚ pre MŠ</t>
  </si>
  <si>
    <t>Dotácia na projekt</t>
  </si>
  <si>
    <t>Príspevok na vzdeláv. z rozpočtu obce</t>
  </si>
  <si>
    <t>Vlastné príjmy ZŠ, MŠ</t>
  </si>
  <si>
    <t>Vlastné príjmy ZUŠ</t>
  </si>
  <si>
    <t>Spolu príjmy</t>
  </si>
  <si>
    <t xml:space="preserve">Bežné výdavky </t>
  </si>
  <si>
    <t>Základná škola  6.2 1.st.</t>
  </si>
  <si>
    <t>Plnenie</t>
  </si>
  <si>
    <t>Rozpočet</t>
  </si>
  <si>
    <t>Predpoklad</t>
  </si>
  <si>
    <t>610 Mzdy</t>
  </si>
  <si>
    <t>620 Poistné</t>
  </si>
  <si>
    <t>630 Bežné výdavky</t>
  </si>
  <si>
    <t>640 Bežné transfery</t>
  </si>
  <si>
    <t xml:space="preserve">S P O L U </t>
  </si>
  <si>
    <t>Základná škola  6.2 2.st</t>
  </si>
  <si>
    <t>Materská škola 6.1</t>
  </si>
  <si>
    <t>Školský klub 6.4</t>
  </si>
  <si>
    <t>ŠJ pri ZŠ 6.3</t>
  </si>
  <si>
    <t>ŠJ pri  MŠ 6.3</t>
  </si>
  <si>
    <t>ZUŠ 6.5.</t>
  </si>
  <si>
    <t>Výdavky spolu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</si>
</sst>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4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indexed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b/>
      <sz val="12"/>
      <color indexed="48"/>
      <name val="Arial"/>
      <family val="2"/>
      <charset val="238"/>
    </font>
    <font>
      <b/>
      <sz val="10"/>
      <color indexed="48"/>
      <name val="Arial"/>
      <family val="2"/>
      <charset val="238"/>
    </font>
    <font>
      <b/>
      <sz val="11"/>
      <color indexed="48"/>
      <name val="Arial"/>
      <family val="2"/>
      <charset val="238"/>
    </font>
    <font>
      <b/>
      <sz val="12"/>
      <color indexed="12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sz val="12"/>
      <color indexed="17"/>
      <name val="Arial"/>
      <family val="2"/>
      <charset val="238"/>
    </font>
    <font>
      <b/>
      <sz val="10"/>
      <color indexed="17"/>
      <name val="Arial"/>
      <family val="2"/>
      <charset val="238"/>
    </font>
    <font>
      <sz val="11"/>
      <color indexed="14"/>
      <name val="Arial"/>
      <family val="2"/>
      <charset val="238"/>
    </font>
    <font>
      <b/>
      <sz val="12"/>
      <color indexed="14"/>
      <name val="Arial"/>
      <family val="2"/>
      <charset val="238"/>
    </font>
    <font>
      <b/>
      <sz val="10"/>
      <color indexed="14"/>
      <name val="Arial"/>
      <family val="2"/>
      <charset val="238"/>
    </font>
    <font>
      <sz val="11"/>
      <color indexed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0"/>
      <name val="Arial"/>
      <family val="2"/>
      <charset val="238"/>
    </font>
    <font>
      <b/>
      <sz val="12"/>
      <color indexed="48"/>
      <name val="Times New Roman"/>
      <family val="1"/>
      <charset val="238"/>
    </font>
    <font>
      <b/>
      <sz val="12"/>
      <color indexed="17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i/>
      <sz val="10"/>
      <color indexed="48"/>
      <name val="Arial"/>
      <family val="2"/>
      <charset val="238"/>
    </font>
    <font>
      <b/>
      <i/>
      <sz val="10"/>
      <color indexed="17"/>
      <name val="Arial"/>
      <family val="2"/>
      <charset val="238"/>
    </font>
    <font>
      <b/>
      <sz val="10"/>
      <color indexed="10"/>
      <name val="Times New Roman"/>
      <family val="1"/>
      <charset val="238"/>
    </font>
    <font>
      <b/>
      <sz val="12"/>
      <color indexed="12"/>
      <name val="Times New Roman"/>
      <family val="1"/>
      <charset val="238"/>
    </font>
    <font>
      <b/>
      <i/>
      <sz val="10"/>
      <color indexed="12"/>
      <name val="Arial"/>
      <family val="2"/>
      <charset val="238"/>
    </font>
    <font>
      <i/>
      <sz val="10"/>
      <name val="Arial"/>
      <family val="2"/>
      <charset val="238"/>
    </font>
    <font>
      <i/>
      <sz val="9"/>
      <name val="Arial"/>
      <family val="2"/>
      <charset val="238"/>
    </font>
    <font>
      <u/>
      <sz val="12"/>
      <name val="Times New Roman"/>
      <family val="1"/>
      <charset val="238"/>
    </font>
    <font>
      <u/>
      <sz val="10"/>
      <name val="Arial"/>
      <family val="2"/>
      <charset val="238"/>
    </font>
    <font>
      <sz val="10"/>
      <color indexed="46"/>
      <name val="Arial"/>
      <family val="2"/>
      <charset val="238"/>
    </font>
    <font>
      <b/>
      <sz val="12"/>
      <color indexed="14"/>
      <name val="Times New Roman"/>
      <family val="1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color indexed="62"/>
      <name val="Arial"/>
      <family val="2"/>
      <charset val="238"/>
    </font>
    <font>
      <b/>
      <sz val="9"/>
      <color indexed="53"/>
      <name val="Arial"/>
      <family val="2"/>
      <charset val="238"/>
    </font>
    <font>
      <b/>
      <sz val="9"/>
      <color indexed="10"/>
      <name val="Arial"/>
      <family val="2"/>
      <charset val="238"/>
    </font>
    <font>
      <sz val="9"/>
      <color indexed="10"/>
      <name val="Arial"/>
      <family val="2"/>
      <charset val="238"/>
    </font>
    <font>
      <b/>
      <sz val="9"/>
      <color indexed="62"/>
      <name val="Arial"/>
      <family val="2"/>
      <charset val="238"/>
    </font>
    <font>
      <sz val="9"/>
      <color indexed="53"/>
      <name val="Arial"/>
      <family val="2"/>
      <charset val="238"/>
    </font>
    <font>
      <b/>
      <sz val="9"/>
      <color indexed="17"/>
      <name val="Arial"/>
      <family val="2"/>
      <charset val="238"/>
    </font>
    <font>
      <sz val="9"/>
      <color indexed="17"/>
      <name val="Arial"/>
      <family val="2"/>
      <charset val="238"/>
    </font>
    <font>
      <b/>
      <sz val="9"/>
      <color indexed="58"/>
      <name val="Arial"/>
      <family val="2"/>
      <charset val="238"/>
    </font>
    <font>
      <sz val="10"/>
      <name val="Arial CE"/>
      <charset val="238"/>
    </font>
    <font>
      <b/>
      <sz val="12"/>
      <color indexed="48"/>
      <name val="Arial CE"/>
      <charset val="238"/>
    </font>
    <font>
      <b/>
      <sz val="10"/>
      <color theme="8" tint="-0.249977111117893"/>
      <name val="Arial CE"/>
      <charset val="238"/>
    </font>
    <font>
      <b/>
      <u/>
      <sz val="10"/>
      <color theme="8" tint="-0.249977111117893"/>
      <name val="Arial CE"/>
      <charset val="238"/>
    </font>
    <font>
      <b/>
      <u/>
      <sz val="10"/>
      <name val="Arial CE"/>
      <charset val="238"/>
    </font>
    <font>
      <sz val="11"/>
      <name val="Arial CE"/>
      <charset val="238"/>
    </font>
    <font>
      <b/>
      <sz val="10"/>
      <name val="Arial CE"/>
      <charset val="238"/>
    </font>
    <font>
      <i/>
      <sz val="10"/>
      <name val="Arial CE"/>
      <charset val="238"/>
    </font>
    <font>
      <sz val="12"/>
      <name val="Arial CE"/>
      <charset val="238"/>
    </font>
    <font>
      <b/>
      <sz val="12"/>
      <name val="Arial CE"/>
      <charset val="238"/>
    </font>
    <font>
      <sz val="10"/>
      <color indexed="4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53" fillId="0" borderId="0"/>
  </cellStyleXfs>
  <cellXfs count="679">
    <xf numFmtId="0" fontId="0" fillId="0" borderId="0" xfId="0"/>
    <xf numFmtId="0" fontId="2" fillId="0" borderId="0" xfId="0" applyFont="1"/>
    <xf numFmtId="3" fontId="0" fillId="0" borderId="0" xfId="0" applyNumberFormat="1" applyAlignment="1">
      <alignment horizontal="right"/>
    </xf>
    <xf numFmtId="3" fontId="0" fillId="0" borderId="0" xfId="0" applyNumberFormat="1"/>
    <xf numFmtId="0" fontId="3" fillId="0" borderId="0" xfId="0" applyFont="1" applyAlignment="1">
      <alignment horizontal="center"/>
    </xf>
    <xf numFmtId="3" fontId="0" fillId="0" borderId="0" xfId="0" applyNumberFormat="1" applyBorder="1" applyAlignment="1">
      <alignment horizontal="right"/>
    </xf>
    <xf numFmtId="3" fontId="0" fillId="0" borderId="0" xfId="0" applyNumberFormat="1" applyBorder="1"/>
    <xf numFmtId="0" fontId="0" fillId="0" borderId="0" xfId="0" applyBorder="1"/>
    <xf numFmtId="0" fontId="4" fillId="0" borderId="1" xfId="0" applyFont="1" applyBorder="1"/>
    <xf numFmtId="3" fontId="5" fillId="0" borderId="1" xfId="0" applyNumberFormat="1" applyFont="1" applyBorder="1" applyAlignment="1">
      <alignment horizontal="right" wrapText="1"/>
    </xf>
    <xf numFmtId="3" fontId="5" fillId="0" borderId="1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center"/>
    </xf>
    <xf numFmtId="0" fontId="5" fillId="0" borderId="1" xfId="0" applyFont="1" applyBorder="1"/>
    <xf numFmtId="3" fontId="1" fillId="0" borderId="1" xfId="0" applyNumberFormat="1" applyFont="1" applyBorder="1" applyAlignment="1">
      <alignment horizontal="center"/>
    </xf>
    <xf numFmtId="3" fontId="1" fillId="0" borderId="2" xfId="0" applyNumberFormat="1" applyFont="1" applyFill="1" applyBorder="1" applyAlignment="1">
      <alignment horizontal="center"/>
    </xf>
    <xf numFmtId="3" fontId="6" fillId="0" borderId="1" xfId="0" applyNumberFormat="1" applyFont="1" applyBorder="1"/>
    <xf numFmtId="0" fontId="6" fillId="0" borderId="1" xfId="0" applyFont="1" applyBorder="1"/>
    <xf numFmtId="3" fontId="1" fillId="0" borderId="1" xfId="0" applyNumberFormat="1" applyFont="1" applyBorder="1" applyAlignment="1">
      <alignment horizontal="right" wrapText="1"/>
    </xf>
    <xf numFmtId="3" fontId="1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wrapText="1"/>
    </xf>
    <xf numFmtId="3" fontId="1" fillId="0" borderId="1" xfId="0" applyNumberFormat="1" applyFont="1" applyBorder="1"/>
    <xf numFmtId="3" fontId="5" fillId="0" borderId="1" xfId="0" applyNumberFormat="1" applyFont="1" applyBorder="1"/>
    <xf numFmtId="0" fontId="7" fillId="0" borderId="1" xfId="0" applyFont="1" applyBorder="1"/>
    <xf numFmtId="3" fontId="6" fillId="0" borderId="0" xfId="0" applyNumberFormat="1" applyFont="1" applyBorder="1"/>
    <xf numFmtId="0" fontId="6" fillId="0" borderId="0" xfId="0" applyFont="1" applyBorder="1"/>
    <xf numFmtId="3" fontId="1" fillId="0" borderId="0" xfId="0" applyNumberFormat="1" applyFont="1" applyBorder="1" applyAlignment="1">
      <alignment horizontal="right" wrapText="1"/>
    </xf>
    <xf numFmtId="3" fontId="1" fillId="0" borderId="0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9" fillId="0" borderId="1" xfId="0" applyFont="1" applyBorder="1"/>
    <xf numFmtId="3" fontId="10" fillId="0" borderId="1" xfId="0" applyNumberFormat="1" applyFont="1" applyBorder="1"/>
    <xf numFmtId="0" fontId="0" fillId="0" borderId="1" xfId="0" applyBorder="1"/>
    <xf numFmtId="0" fontId="1" fillId="0" borderId="1" xfId="0" applyFont="1" applyBorder="1"/>
    <xf numFmtId="0" fontId="11" fillId="0" borderId="1" xfId="0" applyFont="1" applyBorder="1"/>
    <xf numFmtId="3" fontId="10" fillId="0" borderId="1" xfId="0" applyNumberFormat="1" applyFont="1" applyBorder="1" applyAlignment="1">
      <alignment horizontal="right"/>
    </xf>
    <xf numFmtId="0" fontId="10" fillId="0" borderId="1" xfId="0" applyFont="1" applyBorder="1"/>
    <xf numFmtId="0" fontId="11" fillId="0" borderId="0" xfId="0" applyFont="1" applyBorder="1"/>
    <xf numFmtId="3" fontId="10" fillId="0" borderId="0" xfId="0" applyNumberFormat="1" applyFont="1" applyBorder="1" applyAlignment="1">
      <alignment horizontal="right"/>
    </xf>
    <xf numFmtId="0" fontId="10" fillId="0" borderId="0" xfId="0" applyFont="1" applyBorder="1"/>
    <xf numFmtId="3" fontId="10" fillId="0" borderId="0" xfId="0" applyNumberFormat="1" applyFont="1" applyBorder="1"/>
    <xf numFmtId="3" fontId="5" fillId="0" borderId="0" xfId="0" applyNumberFormat="1" applyFont="1" applyBorder="1" applyAlignment="1">
      <alignment horizontal="right" wrapText="1"/>
    </xf>
    <xf numFmtId="0" fontId="5" fillId="0" borderId="0" xfId="0" applyFont="1" applyBorder="1"/>
    <xf numFmtId="3" fontId="5" fillId="0" borderId="0" xfId="0" applyNumberFormat="1" applyFont="1" applyBorder="1" applyAlignment="1">
      <alignment horizontal="right"/>
    </xf>
    <xf numFmtId="0" fontId="8" fillId="0" borderId="1" xfId="0" applyFont="1" applyBorder="1"/>
    <xf numFmtId="0" fontId="12" fillId="0" borderId="1" xfId="0" applyFont="1" applyBorder="1"/>
    <xf numFmtId="3" fontId="13" fillId="0" borderId="1" xfId="0" applyNumberFormat="1" applyFont="1" applyBorder="1"/>
    <xf numFmtId="0" fontId="14" fillId="0" borderId="1" xfId="0" applyFont="1" applyBorder="1"/>
    <xf numFmtId="3" fontId="15" fillId="0" borderId="1" xfId="0" applyNumberFormat="1" applyFont="1" applyBorder="1"/>
    <xf numFmtId="0" fontId="6" fillId="0" borderId="1" xfId="0" applyFont="1" applyBorder="1" applyAlignment="1">
      <alignment horizontal="left"/>
    </xf>
    <xf numFmtId="0" fontId="16" fillId="0" borderId="1" xfId="0" applyFont="1" applyBorder="1"/>
    <xf numFmtId="0" fontId="17" fillId="0" borderId="1" xfId="0" applyFont="1" applyBorder="1"/>
    <xf numFmtId="3" fontId="18" fillId="0" borderId="1" xfId="0" applyNumberFormat="1" applyFont="1" applyBorder="1" applyAlignment="1">
      <alignment horizontal="right" wrapText="1"/>
    </xf>
    <xf numFmtId="3" fontId="18" fillId="0" borderId="1" xfId="0" applyNumberFormat="1" applyFont="1" applyBorder="1" applyAlignment="1">
      <alignment horizontal="right"/>
    </xf>
    <xf numFmtId="0" fontId="3" fillId="0" borderId="1" xfId="0" applyFont="1" applyBorder="1"/>
    <xf numFmtId="0" fontId="19" fillId="0" borderId="1" xfId="0" applyFont="1" applyBorder="1"/>
    <xf numFmtId="3" fontId="20" fillId="0" borderId="1" xfId="0" applyNumberFormat="1" applyFont="1" applyBorder="1"/>
    <xf numFmtId="0" fontId="6" fillId="0" borderId="0" xfId="0" applyFont="1" applyFill="1" applyBorder="1"/>
    <xf numFmtId="0" fontId="4" fillId="0" borderId="0" xfId="0" applyFont="1"/>
    <xf numFmtId="3" fontId="0" fillId="0" borderId="0" xfId="0" applyNumberFormat="1" applyAlignment="1">
      <alignment horizontal="right" vertical="center"/>
    </xf>
    <xf numFmtId="3" fontId="21" fillId="0" borderId="0" xfId="0" applyNumberFormat="1" applyFont="1" applyAlignment="1">
      <alignment horizontal="right" vertical="center"/>
    </xf>
    <xf numFmtId="0" fontId="22" fillId="2" borderId="3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3" fontId="0" fillId="0" borderId="4" xfId="0" applyNumberFormat="1" applyBorder="1" applyAlignment="1">
      <alignment horizontal="center"/>
    </xf>
    <xf numFmtId="3" fontId="0" fillId="0" borderId="5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3" fontId="0" fillId="0" borderId="8" xfId="0" applyNumberFormat="1" applyBorder="1" applyAlignment="1">
      <alignment horizontal="center"/>
    </xf>
    <xf numFmtId="3" fontId="0" fillId="0" borderId="8" xfId="0" applyNumberFormat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0" fontId="23" fillId="0" borderId="10" xfId="0" applyFont="1" applyBorder="1" applyAlignment="1"/>
    <xf numFmtId="0" fontId="24" fillId="0" borderId="11" xfId="0" applyFont="1" applyBorder="1" applyAlignment="1">
      <alignment horizontal="left"/>
    </xf>
    <xf numFmtId="0" fontId="24" fillId="0" borderId="12" xfId="0" applyFont="1" applyBorder="1" applyAlignment="1">
      <alignment horizontal="left"/>
    </xf>
    <xf numFmtId="0" fontId="24" fillId="0" borderId="13" xfId="0" applyFont="1" applyBorder="1" applyAlignment="1">
      <alignment horizontal="left"/>
    </xf>
    <xf numFmtId="0" fontId="25" fillId="0" borderId="14" xfId="0" applyFont="1" applyBorder="1" applyAlignment="1">
      <alignment horizontal="center"/>
    </xf>
    <xf numFmtId="0" fontId="25" fillId="0" borderId="15" xfId="0" applyFont="1" applyBorder="1" applyAlignment="1">
      <alignment horizontal="left"/>
    </xf>
    <xf numFmtId="3" fontId="0" fillId="0" borderId="14" xfId="0" applyNumberFormat="1" applyBorder="1" applyAlignment="1">
      <alignment horizontal="center"/>
    </xf>
    <xf numFmtId="3" fontId="0" fillId="0" borderId="15" xfId="0" applyNumberFormat="1" applyBorder="1" applyAlignment="1">
      <alignment horizontal="right" vertical="center"/>
    </xf>
    <xf numFmtId="3" fontId="0" fillId="0" borderId="14" xfId="0" applyNumberFormat="1" applyBorder="1" applyAlignment="1">
      <alignment horizontal="right" vertical="center"/>
    </xf>
    <xf numFmtId="3" fontId="0" fillId="0" borderId="16" xfId="0" applyNumberFormat="1" applyBorder="1" applyAlignment="1">
      <alignment horizontal="right" vertical="center"/>
    </xf>
    <xf numFmtId="3" fontId="0" fillId="0" borderId="17" xfId="0" applyNumberFormat="1" applyBorder="1" applyAlignment="1">
      <alignment horizontal="right" vertical="center"/>
    </xf>
    <xf numFmtId="3" fontId="0" fillId="0" borderId="18" xfId="0" applyNumberFormat="1" applyBorder="1" applyAlignment="1">
      <alignment horizontal="right" vertical="center"/>
    </xf>
    <xf numFmtId="0" fontId="0" fillId="0" borderId="19" xfId="0" applyBorder="1" applyAlignment="1">
      <alignment horizontal="center"/>
    </xf>
    <xf numFmtId="0" fontId="25" fillId="0" borderId="20" xfId="0" applyFont="1" applyBorder="1" applyAlignment="1">
      <alignment horizontal="left"/>
    </xf>
    <xf numFmtId="3" fontId="0" fillId="0" borderId="19" xfId="0" applyNumberFormat="1" applyBorder="1" applyAlignment="1">
      <alignment horizontal="center"/>
    </xf>
    <xf numFmtId="3" fontId="0" fillId="0" borderId="20" xfId="0" applyNumberFormat="1" applyBorder="1" applyAlignment="1">
      <alignment horizontal="right" vertical="center"/>
    </xf>
    <xf numFmtId="3" fontId="0" fillId="0" borderId="19" xfId="0" applyNumberFormat="1" applyBorder="1" applyAlignment="1">
      <alignment horizontal="right" vertical="center"/>
    </xf>
    <xf numFmtId="3" fontId="0" fillId="0" borderId="21" xfId="0" applyNumberFormat="1" applyBorder="1" applyAlignment="1">
      <alignment horizontal="right" vertical="center"/>
    </xf>
    <xf numFmtId="0" fontId="25" fillId="0" borderId="22" xfId="0" applyFont="1" applyBorder="1" applyAlignment="1">
      <alignment horizontal="left"/>
    </xf>
    <xf numFmtId="3" fontId="0" fillId="0" borderId="22" xfId="0" applyNumberFormat="1" applyBorder="1" applyAlignment="1">
      <alignment horizontal="center"/>
    </xf>
    <xf numFmtId="3" fontId="0" fillId="0" borderId="23" xfId="0" applyNumberFormat="1" applyBorder="1" applyAlignment="1">
      <alignment horizontal="right" vertical="center"/>
    </xf>
    <xf numFmtId="3" fontId="0" fillId="0" borderId="24" xfId="0" applyNumberFormat="1" applyBorder="1" applyAlignment="1">
      <alignment horizontal="right" vertical="center"/>
    </xf>
    <xf numFmtId="3" fontId="0" fillId="0" borderId="25" xfId="0" applyNumberFormat="1" applyBorder="1" applyAlignment="1">
      <alignment horizontal="right" vertical="center"/>
    </xf>
    <xf numFmtId="3" fontId="0" fillId="0" borderId="26" xfId="0" applyNumberFormat="1" applyBorder="1" applyAlignment="1">
      <alignment horizontal="right" vertical="center"/>
    </xf>
    <xf numFmtId="0" fontId="0" fillId="0" borderId="9" xfId="0" applyBorder="1" applyAlignment="1">
      <alignment horizontal="center"/>
    </xf>
    <xf numFmtId="0" fontId="23" fillId="0" borderId="10" xfId="0" applyFont="1" applyBorder="1" applyAlignment="1">
      <alignment horizontal="left"/>
    </xf>
    <xf numFmtId="3" fontId="26" fillId="0" borderId="13" xfId="0" applyNumberFormat="1" applyFont="1" applyBorder="1" applyAlignment="1">
      <alignment horizontal="center"/>
    </xf>
    <xf numFmtId="3" fontId="26" fillId="0" borderId="10" xfId="0" applyNumberFormat="1" applyFont="1" applyBorder="1" applyAlignment="1">
      <alignment horizontal="right" vertical="center"/>
    </xf>
    <xf numFmtId="3" fontId="5" fillId="0" borderId="27" xfId="0" applyNumberFormat="1" applyFont="1" applyBorder="1" applyAlignment="1">
      <alignment horizontal="right" vertical="center"/>
    </xf>
    <xf numFmtId="3" fontId="5" fillId="0" borderId="7" xfId="0" applyNumberFormat="1" applyFont="1" applyBorder="1" applyAlignment="1">
      <alignment horizontal="right" vertical="center"/>
    </xf>
    <xf numFmtId="0" fontId="23" fillId="0" borderId="10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25" fillId="0" borderId="8" xfId="0" applyFont="1" applyBorder="1" applyAlignment="1">
      <alignment horizontal="left"/>
    </xf>
    <xf numFmtId="3" fontId="0" fillId="0" borderId="9" xfId="0" applyNumberFormat="1" applyBorder="1" applyAlignment="1">
      <alignment horizontal="center"/>
    </xf>
    <xf numFmtId="3" fontId="0" fillId="0" borderId="9" xfId="0" applyNumberFormat="1" applyBorder="1" applyAlignment="1">
      <alignment horizontal="right" vertical="center"/>
    </xf>
    <xf numFmtId="3" fontId="0" fillId="0" borderId="12" xfId="0" applyNumberFormat="1" applyBorder="1" applyAlignment="1">
      <alignment horizontal="right" vertical="center"/>
    </xf>
    <xf numFmtId="3" fontId="0" fillId="0" borderId="10" xfId="0" applyNumberFormat="1" applyBorder="1" applyAlignment="1">
      <alignment horizontal="right" vertical="center"/>
    </xf>
    <xf numFmtId="3" fontId="0" fillId="0" borderId="13" xfId="0" applyNumberFormat="1" applyBorder="1" applyAlignment="1">
      <alignment horizontal="right" vertical="center"/>
    </xf>
    <xf numFmtId="3" fontId="5" fillId="0" borderId="12" xfId="0" applyNumberFormat="1" applyFont="1" applyBorder="1" applyAlignment="1">
      <alignment horizontal="right" vertical="center"/>
    </xf>
    <xf numFmtId="3" fontId="5" fillId="0" borderId="10" xfId="0" applyNumberFormat="1" applyFont="1" applyBorder="1" applyAlignment="1">
      <alignment horizontal="right" vertical="center"/>
    </xf>
    <xf numFmtId="3" fontId="5" fillId="0" borderId="13" xfId="0" applyNumberFormat="1" applyFont="1" applyBorder="1" applyAlignment="1">
      <alignment horizontal="right" vertical="center"/>
    </xf>
    <xf numFmtId="0" fontId="0" fillId="0" borderId="23" xfId="0" applyBorder="1" applyAlignment="1">
      <alignment horizontal="center"/>
    </xf>
    <xf numFmtId="0" fontId="27" fillId="0" borderId="10" xfId="0" applyFont="1" applyBorder="1" applyAlignment="1">
      <alignment horizontal="left"/>
    </xf>
    <xf numFmtId="3" fontId="10" fillId="0" borderId="10" xfId="0" applyNumberFormat="1" applyFont="1" applyBorder="1" applyAlignment="1">
      <alignment horizontal="center"/>
    </xf>
    <xf numFmtId="3" fontId="10" fillId="0" borderId="10" xfId="0" applyNumberFormat="1" applyFont="1" applyBorder="1" applyAlignment="1">
      <alignment horizontal="right" vertical="center"/>
    </xf>
    <xf numFmtId="3" fontId="13" fillId="0" borderId="0" xfId="0" applyNumberFormat="1" applyFont="1" applyBorder="1" applyAlignment="1">
      <alignment horizontal="right" vertical="center"/>
    </xf>
    <xf numFmtId="3" fontId="13" fillId="0" borderId="9" xfId="0" applyNumberFormat="1" applyFont="1" applyBorder="1" applyAlignment="1">
      <alignment horizontal="right" vertical="center"/>
    </xf>
    <xf numFmtId="3" fontId="13" fillId="0" borderId="8" xfId="0" applyNumberFormat="1" applyFont="1" applyBorder="1" applyAlignment="1">
      <alignment horizontal="right" vertical="center"/>
    </xf>
    <xf numFmtId="0" fontId="28" fillId="0" borderId="10" xfId="0" applyFont="1" applyBorder="1" applyAlignment="1">
      <alignment horizontal="left"/>
    </xf>
    <xf numFmtId="3" fontId="15" fillId="0" borderId="8" xfId="0" applyNumberFormat="1" applyFont="1" applyBorder="1" applyAlignment="1">
      <alignment horizontal="center"/>
    </xf>
    <xf numFmtId="3" fontId="15" fillId="0" borderId="9" xfId="0" applyNumberFormat="1" applyFont="1" applyBorder="1" applyAlignment="1">
      <alignment horizontal="right" vertical="center"/>
    </xf>
    <xf numFmtId="0" fontId="0" fillId="0" borderId="25" xfId="0" applyBorder="1"/>
    <xf numFmtId="0" fontId="20" fillId="0" borderId="7" xfId="0" applyFont="1" applyBorder="1"/>
    <xf numFmtId="3" fontId="20" fillId="0" borderId="13" xfId="0" applyNumberFormat="1" applyFont="1" applyBorder="1" applyAlignment="1">
      <alignment horizontal="center"/>
    </xf>
    <xf numFmtId="3" fontId="20" fillId="0" borderId="13" xfId="0" applyNumberFormat="1" applyFont="1" applyBorder="1" applyAlignment="1">
      <alignment horizontal="right" vertical="center"/>
    </xf>
    <xf numFmtId="3" fontId="20" fillId="0" borderId="28" xfId="0" applyNumberFormat="1" applyFont="1" applyBorder="1" applyAlignment="1">
      <alignment horizontal="right" vertical="center"/>
    </xf>
    <xf numFmtId="3" fontId="20" fillId="0" borderId="27" xfId="0" applyNumberFormat="1" applyFont="1" applyBorder="1" applyAlignment="1">
      <alignment horizontal="right" vertical="center"/>
    </xf>
    <xf numFmtId="3" fontId="20" fillId="0" borderId="7" xfId="0" applyNumberFormat="1" applyFont="1" applyBorder="1" applyAlignment="1">
      <alignment horizontal="right" vertical="center"/>
    </xf>
    <xf numFmtId="3" fontId="0" fillId="0" borderId="0" xfId="0" applyNumberFormat="1" applyAlignment="1">
      <alignment horizontal="center"/>
    </xf>
    <xf numFmtId="3" fontId="0" fillId="0" borderId="0" xfId="0" applyNumberFormat="1" applyBorder="1" applyAlignment="1">
      <alignment horizontal="right" vertical="center"/>
    </xf>
    <xf numFmtId="0" fontId="22" fillId="2" borderId="3" xfId="0" applyFont="1" applyFill="1" applyBorder="1" applyAlignment="1">
      <alignment horizontal="left" vertical="center"/>
    </xf>
    <xf numFmtId="0" fontId="22" fillId="2" borderId="4" xfId="0" applyFont="1" applyFill="1" applyBorder="1" applyAlignment="1">
      <alignment horizontal="left" vertical="center"/>
    </xf>
    <xf numFmtId="0" fontId="22" fillId="2" borderId="29" xfId="0" applyFont="1" applyFill="1" applyBorder="1" applyAlignment="1">
      <alignment horizontal="left" vertical="center"/>
    </xf>
    <xf numFmtId="0" fontId="22" fillId="2" borderId="8" xfId="0" applyFont="1" applyFill="1" applyBorder="1" applyAlignment="1">
      <alignment horizontal="left" vertical="center"/>
    </xf>
    <xf numFmtId="0" fontId="5" fillId="0" borderId="17" xfId="0" applyFont="1" applyBorder="1" applyAlignment="1">
      <alignment horizontal="center"/>
    </xf>
    <xf numFmtId="0" fontId="29" fillId="0" borderId="17" xfId="0" applyFont="1" applyBorder="1" applyAlignment="1">
      <alignment horizontal="left"/>
    </xf>
    <xf numFmtId="3" fontId="5" fillId="0" borderId="17" xfId="0" applyNumberFormat="1" applyFont="1" applyBorder="1" applyAlignment="1">
      <alignment horizontal="center"/>
    </xf>
    <xf numFmtId="3" fontId="1" fillId="0" borderId="17" xfId="0" applyNumberFormat="1" applyFont="1" applyBorder="1" applyAlignment="1">
      <alignment horizontal="right" vertical="center"/>
    </xf>
    <xf numFmtId="3" fontId="5" fillId="0" borderId="17" xfId="0" applyNumberFormat="1" applyFont="1" applyBorder="1" applyAlignment="1">
      <alignment horizontal="right" vertical="center"/>
    </xf>
    <xf numFmtId="3" fontId="5" fillId="0" borderId="30" xfId="0" applyNumberFormat="1" applyFont="1" applyBorder="1" applyAlignment="1">
      <alignment horizontal="right" vertical="center"/>
    </xf>
    <xf numFmtId="0" fontId="5" fillId="0" borderId="19" xfId="0" applyFont="1" applyBorder="1" applyAlignment="1">
      <alignment horizontal="center"/>
    </xf>
    <xf numFmtId="0" fontId="5" fillId="0" borderId="19" xfId="0" applyFont="1" applyBorder="1"/>
    <xf numFmtId="3" fontId="5" fillId="0" borderId="19" xfId="0" applyNumberFormat="1" applyFont="1" applyBorder="1" applyAlignment="1">
      <alignment horizontal="center"/>
    </xf>
    <xf numFmtId="3" fontId="1" fillId="0" borderId="19" xfId="0" applyNumberFormat="1" applyFon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3" fontId="5" fillId="0" borderId="21" xfId="0" applyNumberFormat="1" applyFont="1" applyBorder="1" applyAlignment="1">
      <alignment horizontal="right" vertical="center"/>
    </xf>
    <xf numFmtId="0" fontId="5" fillId="0" borderId="9" xfId="0" applyFont="1" applyBorder="1" applyAlignment="1">
      <alignment horizontal="center"/>
    </xf>
    <xf numFmtId="0" fontId="27" fillId="0" borderId="27" xfId="0" applyFont="1" applyBorder="1" applyAlignment="1">
      <alignment horizontal="left"/>
    </xf>
    <xf numFmtId="3" fontId="10" fillId="0" borderId="27" xfId="0" applyNumberFormat="1" applyFont="1" applyBorder="1" applyAlignment="1">
      <alignment horizontal="center"/>
    </xf>
    <xf numFmtId="3" fontId="10" fillId="0" borderId="27" xfId="0" applyNumberFormat="1" applyFont="1" applyBorder="1" applyAlignment="1">
      <alignment horizontal="right" vertical="center"/>
    </xf>
    <xf numFmtId="3" fontId="10" fillId="0" borderId="28" xfId="0" applyNumberFormat="1" applyFont="1" applyBorder="1" applyAlignment="1">
      <alignment horizontal="right" vertical="center"/>
    </xf>
    <xf numFmtId="3" fontId="13" fillId="0" borderId="25" xfId="0" applyNumberFormat="1" applyFont="1" applyBorder="1" applyAlignment="1">
      <alignment horizontal="right" vertical="center"/>
    </xf>
    <xf numFmtId="3" fontId="13" fillId="0" borderId="26" xfId="0" applyNumberFormat="1" applyFont="1" applyBorder="1" applyAlignment="1">
      <alignment horizontal="right" vertical="center"/>
    </xf>
    <xf numFmtId="0" fontId="5" fillId="0" borderId="23" xfId="0" applyFont="1" applyBorder="1" applyAlignment="1">
      <alignment horizontal="center"/>
    </xf>
    <xf numFmtId="0" fontId="28" fillId="0" borderId="5" xfId="0" applyFont="1" applyBorder="1" applyAlignment="1">
      <alignment horizontal="left"/>
    </xf>
    <xf numFmtId="3" fontId="15" fillId="0" borderId="5" xfId="0" applyNumberFormat="1" applyFont="1" applyBorder="1" applyAlignment="1">
      <alignment horizontal="center"/>
    </xf>
    <xf numFmtId="3" fontId="15" fillId="0" borderId="5" xfId="0" applyNumberFormat="1" applyFont="1" applyBorder="1" applyAlignment="1">
      <alignment horizontal="right" vertical="center"/>
    </xf>
    <xf numFmtId="3" fontId="15" fillId="0" borderId="4" xfId="0" applyNumberFormat="1" applyFont="1" applyBorder="1" applyAlignment="1">
      <alignment horizontal="right" vertical="center"/>
    </xf>
    <xf numFmtId="3" fontId="15" fillId="0" borderId="27" xfId="0" applyNumberFormat="1" applyFont="1" applyBorder="1" applyAlignment="1">
      <alignment horizontal="right" vertical="center"/>
    </xf>
    <xf numFmtId="3" fontId="15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center"/>
    </xf>
    <xf numFmtId="0" fontId="30" fillId="0" borderId="10" xfId="0" applyFont="1" applyBorder="1"/>
    <xf numFmtId="3" fontId="20" fillId="0" borderId="10" xfId="0" applyNumberFormat="1" applyFont="1" applyBorder="1" applyAlignment="1">
      <alignment horizontal="center"/>
    </xf>
    <xf numFmtId="3" fontId="20" fillId="0" borderId="1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/>
    </xf>
    <xf numFmtId="0" fontId="30" fillId="0" borderId="0" xfId="0" applyFont="1" applyBorder="1"/>
    <xf numFmtId="3" fontId="20" fillId="0" borderId="0" xfId="0" applyNumberFormat="1" applyFont="1" applyBorder="1" applyAlignment="1">
      <alignment horizontal="center"/>
    </xf>
    <xf numFmtId="3" fontId="20" fillId="0" borderId="0" xfId="0" applyNumberFormat="1" applyFont="1" applyBorder="1" applyAlignment="1">
      <alignment horizontal="right" vertical="center"/>
    </xf>
    <xf numFmtId="3" fontId="20" fillId="0" borderId="31" xfId="0" applyNumberFormat="1" applyFont="1" applyBorder="1" applyAlignment="1">
      <alignment horizontal="right" vertical="center"/>
    </xf>
    <xf numFmtId="3" fontId="0" fillId="0" borderId="0" xfId="0" applyNumberFormat="1" applyBorder="1" applyAlignment="1">
      <alignment horizontal="center"/>
    </xf>
    <xf numFmtId="3" fontId="0" fillId="0" borderId="28" xfId="0" applyNumberFormat="1" applyBorder="1" applyAlignment="1">
      <alignment horizontal="right" vertical="center"/>
    </xf>
    <xf numFmtId="0" fontId="22" fillId="2" borderId="6" xfId="0" applyFont="1" applyFill="1" applyBorder="1" applyAlignment="1">
      <alignment horizontal="left" vertical="center"/>
    </xf>
    <xf numFmtId="0" fontId="22" fillId="2" borderId="7" xfId="0" applyFont="1" applyFill="1" applyBorder="1" applyAlignment="1">
      <alignment horizontal="left" vertical="center"/>
    </xf>
    <xf numFmtId="3" fontId="0" fillId="0" borderId="7" xfId="0" applyNumberFormat="1" applyBorder="1" applyAlignment="1">
      <alignment horizontal="center"/>
    </xf>
    <xf numFmtId="0" fontId="23" fillId="0" borderId="10" xfId="0" applyFont="1" applyBorder="1"/>
    <xf numFmtId="0" fontId="1" fillId="0" borderId="14" xfId="0" applyFon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3" fontId="0" fillId="0" borderId="30" xfId="0" applyNumberFormat="1" applyBorder="1" applyAlignment="1">
      <alignment horizontal="right" vertical="center"/>
    </xf>
    <xf numFmtId="3" fontId="0" fillId="0" borderId="32" xfId="0" applyNumberFormat="1" applyBorder="1" applyAlignment="1">
      <alignment horizontal="right" vertical="center"/>
    </xf>
    <xf numFmtId="0" fontId="25" fillId="0" borderId="19" xfId="0" applyFont="1" applyBorder="1"/>
    <xf numFmtId="3" fontId="0" fillId="0" borderId="33" xfId="0" applyNumberFormat="1" applyBorder="1" applyAlignment="1">
      <alignment horizontal="right" vertical="center"/>
    </xf>
    <xf numFmtId="3" fontId="0" fillId="0" borderId="34" xfId="0" applyNumberFormat="1" applyBorder="1" applyAlignment="1">
      <alignment horizontal="right" vertical="center"/>
    </xf>
    <xf numFmtId="0" fontId="23" fillId="0" borderId="27" xfId="0" applyFont="1" applyBorder="1"/>
    <xf numFmtId="3" fontId="26" fillId="0" borderId="28" xfId="0" applyNumberFormat="1" applyFont="1" applyBorder="1" applyAlignment="1">
      <alignment horizontal="center"/>
    </xf>
    <xf numFmtId="3" fontId="26" fillId="0" borderId="27" xfId="0" applyNumberFormat="1" applyFont="1" applyBorder="1" applyAlignment="1">
      <alignment horizontal="right" vertical="center"/>
    </xf>
    <xf numFmtId="3" fontId="26" fillId="0" borderId="28" xfId="0" applyNumberFormat="1" applyFont="1" applyBorder="1" applyAlignment="1">
      <alignment horizontal="right" vertical="center"/>
    </xf>
    <xf numFmtId="3" fontId="26" fillId="0" borderId="6" xfId="0" applyNumberFormat="1" applyFont="1" applyBorder="1" applyAlignment="1">
      <alignment horizontal="right" vertical="center"/>
    </xf>
    <xf numFmtId="3" fontId="5" fillId="0" borderId="25" xfId="0" applyNumberFormat="1" applyFont="1" applyBorder="1" applyAlignment="1">
      <alignment horizontal="right" vertical="center"/>
    </xf>
    <xf numFmtId="3" fontId="5" fillId="0" borderId="35" xfId="0" applyNumberFormat="1" applyFont="1" applyBorder="1" applyAlignment="1">
      <alignment horizontal="right" vertical="center"/>
    </xf>
    <xf numFmtId="0" fontId="23" fillId="0" borderId="11" xfId="0" applyFont="1" applyBorder="1" applyAlignment="1"/>
    <xf numFmtId="0" fontId="25" fillId="0" borderId="0" xfId="0" applyFont="1" applyBorder="1"/>
    <xf numFmtId="3" fontId="0" fillId="0" borderId="36" xfId="0" applyNumberFormat="1" applyBorder="1" applyAlignment="1">
      <alignment horizontal="center"/>
    </xf>
    <xf numFmtId="3" fontId="26" fillId="0" borderId="11" xfId="0" applyNumberFormat="1" applyFont="1" applyBorder="1" applyAlignment="1">
      <alignment horizontal="center"/>
    </xf>
    <xf numFmtId="3" fontId="26" fillId="0" borderId="12" xfId="0" applyNumberFormat="1" applyFont="1" applyBorder="1" applyAlignment="1">
      <alignment horizontal="right" vertical="center"/>
    </xf>
    <xf numFmtId="0" fontId="25" fillId="0" borderId="16" xfId="0" applyFont="1" applyBorder="1"/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right" vertical="center"/>
    </xf>
    <xf numFmtId="0" fontId="25" fillId="0" borderId="21" xfId="0" applyFont="1" applyBorder="1"/>
    <xf numFmtId="3" fontId="0" fillId="0" borderId="39" xfId="0" applyNumberFormat="1" applyBorder="1" applyAlignment="1">
      <alignment horizontal="center"/>
    </xf>
    <xf numFmtId="0" fontId="25" fillId="0" borderId="40" xfId="0" applyFont="1" applyBorder="1"/>
    <xf numFmtId="3" fontId="0" fillId="0" borderId="41" xfId="0" applyNumberFormat="1" applyBorder="1" applyAlignment="1">
      <alignment horizontal="center"/>
    </xf>
    <xf numFmtId="3" fontId="26" fillId="0" borderId="11" xfId="0" applyNumberFormat="1" applyFont="1" applyBorder="1" applyAlignment="1">
      <alignment horizontal="right" vertical="center"/>
    </xf>
    <xf numFmtId="3" fontId="5" fillId="0" borderId="28" xfId="0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right" vertical="center"/>
    </xf>
    <xf numFmtId="3" fontId="31" fillId="0" borderId="11" xfId="0" applyNumberFormat="1" applyFont="1" applyBorder="1" applyAlignment="1">
      <alignment horizontal="center"/>
    </xf>
    <xf numFmtId="3" fontId="31" fillId="0" borderId="11" xfId="0" applyNumberFormat="1" applyFont="1" applyBorder="1" applyAlignment="1">
      <alignment horizontal="right" vertical="center"/>
    </xf>
    <xf numFmtId="3" fontId="31" fillId="0" borderId="10" xfId="0" applyNumberFormat="1" applyFont="1" applyBorder="1" applyAlignment="1">
      <alignment horizontal="right" vertical="center"/>
    </xf>
    <xf numFmtId="3" fontId="31" fillId="0" borderId="12" xfId="0" applyNumberFormat="1" applyFont="1" applyBorder="1" applyAlignment="1">
      <alignment horizontal="right" vertical="center"/>
    </xf>
    <xf numFmtId="3" fontId="13" fillId="0" borderId="6" xfId="0" applyNumberFormat="1" applyFont="1" applyBorder="1" applyAlignment="1">
      <alignment horizontal="right" vertical="center"/>
    </xf>
    <xf numFmtId="3" fontId="13" fillId="0" borderId="27" xfId="0" applyNumberFormat="1" applyFont="1" applyBorder="1" applyAlignment="1">
      <alignment horizontal="right" vertical="center"/>
    </xf>
    <xf numFmtId="3" fontId="32" fillId="0" borderId="42" xfId="0" applyNumberFormat="1" applyFont="1" applyBorder="1" applyAlignment="1">
      <alignment horizontal="center"/>
    </xf>
    <xf numFmtId="3" fontId="32" fillId="0" borderId="27" xfId="0" applyNumberFormat="1" applyFont="1" applyBorder="1" applyAlignment="1">
      <alignment horizontal="right" vertical="center"/>
    </xf>
    <xf numFmtId="3" fontId="32" fillId="0" borderId="28" xfId="0" applyNumberFormat="1" applyFont="1" applyBorder="1" applyAlignment="1">
      <alignment horizontal="right" vertical="center"/>
    </xf>
    <xf numFmtId="3" fontId="15" fillId="0" borderId="6" xfId="0" applyNumberFormat="1" applyFont="1" applyBorder="1" applyAlignment="1">
      <alignment horizontal="right" vertical="center"/>
    </xf>
    <xf numFmtId="0" fontId="0" fillId="0" borderId="25" xfId="0" applyBorder="1" applyAlignment="1">
      <alignment horizontal="center"/>
    </xf>
    <xf numFmtId="0" fontId="30" fillId="0" borderId="27" xfId="0" applyFont="1" applyBorder="1"/>
    <xf numFmtId="3" fontId="33" fillId="0" borderId="11" xfId="0" applyNumberFormat="1" applyFont="1" applyBorder="1" applyAlignment="1">
      <alignment horizontal="center"/>
    </xf>
    <xf numFmtId="3" fontId="33" fillId="0" borderId="11" xfId="0" applyNumberFormat="1" applyFont="1" applyBorder="1" applyAlignment="1">
      <alignment horizontal="right" vertical="center"/>
    </xf>
    <xf numFmtId="3" fontId="33" fillId="0" borderId="10" xfId="0" applyNumberFormat="1" applyFont="1" applyBorder="1" applyAlignment="1">
      <alignment horizontal="right" vertical="center"/>
    </xf>
    <xf numFmtId="3" fontId="33" fillId="0" borderId="12" xfId="0" applyNumberFormat="1" applyFont="1" applyBorder="1" applyAlignment="1">
      <alignment horizontal="right" vertical="center"/>
    </xf>
    <xf numFmtId="3" fontId="20" fillId="0" borderId="6" xfId="0" applyNumberFormat="1" applyFont="1" applyBorder="1" applyAlignment="1">
      <alignment horizontal="right" vertical="center"/>
    </xf>
    <xf numFmtId="0" fontId="0" fillId="0" borderId="0" xfId="0" applyBorder="1" applyAlignment="1">
      <alignment horizontal="center"/>
    </xf>
    <xf numFmtId="3" fontId="33" fillId="0" borderId="0" xfId="0" applyNumberFormat="1" applyFont="1" applyBorder="1" applyAlignment="1">
      <alignment horizontal="center"/>
    </xf>
    <xf numFmtId="3" fontId="33" fillId="0" borderId="0" xfId="0" applyNumberFormat="1" applyFont="1" applyBorder="1" applyAlignment="1">
      <alignment horizontal="right" vertical="center"/>
    </xf>
    <xf numFmtId="0" fontId="29" fillId="0" borderId="0" xfId="0" applyFont="1" applyBorder="1"/>
    <xf numFmtId="0" fontId="0" fillId="0" borderId="17" xfId="0" applyBorder="1" applyAlignment="1">
      <alignment horizontal="center"/>
    </xf>
    <xf numFmtId="0" fontId="25" fillId="0" borderId="18" xfId="0" applyFont="1" applyBorder="1"/>
    <xf numFmtId="3" fontId="0" fillId="0" borderId="18" xfId="0" applyNumberFormat="1" applyBorder="1" applyAlignment="1">
      <alignment horizontal="center"/>
    </xf>
    <xf numFmtId="0" fontId="25" fillId="0" borderId="20" xfId="0" applyFont="1" applyBorder="1"/>
    <xf numFmtId="3" fontId="0" fillId="0" borderId="20" xfId="0" applyNumberFormat="1" applyBorder="1" applyAlignment="1">
      <alignment horizontal="center"/>
    </xf>
    <xf numFmtId="0" fontId="25" fillId="0" borderId="22" xfId="0" applyFont="1" applyBorder="1"/>
    <xf numFmtId="3" fontId="0" fillId="0" borderId="22" xfId="0" applyNumberFormat="1" applyBorder="1" applyAlignment="1">
      <alignment horizontal="right" vertical="center"/>
    </xf>
    <xf numFmtId="3" fontId="26" fillId="0" borderId="13" xfId="0" applyNumberFormat="1" applyFont="1" applyBorder="1" applyAlignment="1">
      <alignment horizontal="right" vertical="center"/>
    </xf>
    <xf numFmtId="0" fontId="25" fillId="0" borderId="15" xfId="0" applyFont="1" applyBorder="1"/>
    <xf numFmtId="0" fontId="25" fillId="0" borderId="23" xfId="0" applyFont="1" applyBorder="1"/>
    <xf numFmtId="3" fontId="0" fillId="0" borderId="40" xfId="0" applyNumberFormat="1" applyBorder="1" applyAlignment="1">
      <alignment horizontal="right" vertical="center"/>
    </xf>
    <xf numFmtId="3" fontId="26" fillId="0" borderId="10" xfId="0" applyNumberFormat="1" applyFont="1" applyBorder="1" applyAlignment="1">
      <alignment horizontal="center"/>
    </xf>
    <xf numFmtId="0" fontId="0" fillId="0" borderId="38" xfId="0" applyBorder="1" applyAlignment="1">
      <alignment horizontal="center"/>
    </xf>
    <xf numFmtId="0" fontId="25" fillId="0" borderId="9" xfId="0" applyFont="1" applyBorder="1"/>
    <xf numFmtId="3" fontId="0" fillId="0" borderId="8" xfId="0" applyNumberFormat="1" applyBorder="1" applyAlignment="1">
      <alignment horizontal="right" vertical="center"/>
    </xf>
    <xf numFmtId="3" fontId="0" fillId="0" borderId="5" xfId="0" applyNumberFormat="1" applyBorder="1" applyAlignment="1">
      <alignment horizontal="right" vertical="center"/>
    </xf>
    <xf numFmtId="3" fontId="0" fillId="0" borderId="4" xfId="0" applyNumberFormat="1" applyBorder="1" applyAlignment="1">
      <alignment horizontal="right" vertical="center"/>
    </xf>
    <xf numFmtId="0" fontId="0" fillId="0" borderId="33" xfId="0" applyBorder="1" applyAlignment="1">
      <alignment horizontal="center"/>
    </xf>
    <xf numFmtId="3" fontId="26" fillId="0" borderId="4" xfId="0" applyNumberFormat="1" applyFont="1" applyBorder="1" applyAlignment="1">
      <alignment horizontal="center"/>
    </xf>
    <xf numFmtId="3" fontId="26" fillId="0" borderId="4" xfId="0" applyNumberFormat="1" applyFont="1" applyBorder="1" applyAlignment="1">
      <alignment horizontal="right" vertical="center"/>
    </xf>
    <xf numFmtId="3" fontId="26" fillId="0" borderId="31" xfId="0" applyNumberFormat="1" applyFont="1" applyBorder="1" applyAlignment="1">
      <alignment horizontal="right" vertical="center"/>
    </xf>
    <xf numFmtId="0" fontId="0" fillId="0" borderId="24" xfId="0" applyBorder="1" applyAlignment="1">
      <alignment horizontal="center"/>
    </xf>
    <xf numFmtId="0" fontId="34" fillId="0" borderId="10" xfId="0" applyFont="1" applyBorder="1" applyAlignment="1">
      <alignment horizontal="left"/>
    </xf>
    <xf numFmtId="3" fontId="35" fillId="0" borderId="10" xfId="0" applyNumberFormat="1" applyFont="1" applyBorder="1" applyAlignment="1">
      <alignment horizontal="center"/>
    </xf>
    <xf numFmtId="3" fontId="35" fillId="0" borderId="10" xfId="0" applyNumberFormat="1" applyFont="1" applyBorder="1" applyAlignment="1">
      <alignment horizontal="right" vertical="center"/>
    </xf>
    <xf numFmtId="3" fontId="35" fillId="0" borderId="11" xfId="0" applyNumberFormat="1" applyFont="1" applyBorder="1" applyAlignment="1">
      <alignment horizontal="right" vertical="center"/>
    </xf>
    <xf numFmtId="3" fontId="13" fillId="0" borderId="5" xfId="0" applyNumberFormat="1" applyFont="1" applyBorder="1" applyAlignment="1">
      <alignment horizontal="right" vertical="center"/>
    </xf>
    <xf numFmtId="3" fontId="13" fillId="0" borderId="4" xfId="0" applyNumberFormat="1" applyFont="1" applyBorder="1" applyAlignment="1">
      <alignment horizontal="right" vertical="center"/>
    </xf>
    <xf numFmtId="3" fontId="32" fillId="0" borderId="5" xfId="0" applyNumberFormat="1" applyFont="1" applyBorder="1" applyAlignment="1">
      <alignment horizontal="center"/>
    </xf>
    <xf numFmtId="3" fontId="32" fillId="0" borderId="5" xfId="0" applyNumberFormat="1" applyFont="1" applyBorder="1" applyAlignment="1">
      <alignment horizontal="right" vertical="center"/>
    </xf>
    <xf numFmtId="3" fontId="32" fillId="0" borderId="3" xfId="0" applyNumberFormat="1" applyFont="1" applyBorder="1" applyAlignment="1">
      <alignment horizontal="right" vertical="center"/>
    </xf>
    <xf numFmtId="3" fontId="15" fillId="0" borderId="10" xfId="0" applyNumberFormat="1" applyFont="1" applyBorder="1" applyAlignment="1">
      <alignment horizontal="right" vertical="center"/>
    </xf>
    <xf numFmtId="3" fontId="15" fillId="0" borderId="13" xfId="0" applyNumberFormat="1" applyFont="1" applyBorder="1" applyAlignment="1">
      <alignment horizontal="right" vertical="center"/>
    </xf>
    <xf numFmtId="0" fontId="0" fillId="0" borderId="43" xfId="0" applyBorder="1" applyAlignment="1">
      <alignment horizontal="center"/>
    </xf>
    <xf numFmtId="0" fontId="30" fillId="0" borderId="44" xfId="0" applyFont="1" applyBorder="1"/>
    <xf numFmtId="3" fontId="20" fillId="0" borderId="44" xfId="0" applyNumberFormat="1" applyFont="1" applyBorder="1" applyAlignment="1">
      <alignment horizontal="center"/>
    </xf>
    <xf numFmtId="3" fontId="20" fillId="0" borderId="11" xfId="0" applyNumberFormat="1" applyFont="1" applyBorder="1" applyAlignment="1">
      <alignment horizontal="right" vertical="center"/>
    </xf>
    <xf numFmtId="3" fontId="20" fillId="0" borderId="44" xfId="0" applyNumberFormat="1" applyFont="1" applyBorder="1" applyAlignment="1">
      <alignment horizontal="right" vertical="center"/>
    </xf>
    <xf numFmtId="3" fontId="20" fillId="0" borderId="45" xfId="0" applyNumberFormat="1" applyFont="1" applyBorder="1" applyAlignment="1">
      <alignment horizontal="right" vertical="center"/>
    </xf>
    <xf numFmtId="3" fontId="0" fillId="0" borderId="28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25" fillId="0" borderId="4" xfId="0" applyFont="1" applyBorder="1"/>
    <xf numFmtId="0" fontId="27" fillId="0" borderId="18" xfId="0" applyFont="1" applyBorder="1" applyAlignment="1">
      <alignment horizontal="left"/>
    </xf>
    <xf numFmtId="3" fontId="10" fillId="0" borderId="17" xfId="0" applyNumberFormat="1" applyFont="1" applyBorder="1" applyAlignment="1">
      <alignment horizontal="center"/>
    </xf>
    <xf numFmtId="3" fontId="10" fillId="0" borderId="18" xfId="0" applyNumberFormat="1" applyFont="1" applyBorder="1" applyAlignment="1">
      <alignment horizontal="right" vertical="center"/>
    </xf>
    <xf numFmtId="3" fontId="13" fillId="0" borderId="17" xfId="0" applyNumberFormat="1" applyFont="1" applyBorder="1" applyAlignment="1">
      <alignment horizontal="right" vertical="center"/>
    </xf>
    <xf numFmtId="3" fontId="13" fillId="0" borderId="18" xfId="0" applyNumberFormat="1" applyFont="1" applyBorder="1" applyAlignment="1">
      <alignment horizontal="right" vertical="center"/>
    </xf>
    <xf numFmtId="0" fontId="28" fillId="0" borderId="20" xfId="0" applyFont="1" applyBorder="1" applyAlignment="1">
      <alignment horizontal="left"/>
    </xf>
    <xf numFmtId="3" fontId="15" fillId="0" borderId="19" xfId="0" applyNumberFormat="1" applyFont="1" applyBorder="1" applyAlignment="1">
      <alignment horizontal="center"/>
    </xf>
    <xf numFmtId="3" fontId="15" fillId="0" borderId="20" xfId="0" applyNumberFormat="1" applyFont="1" applyBorder="1" applyAlignment="1">
      <alignment horizontal="right" vertical="center"/>
    </xf>
    <xf numFmtId="3" fontId="15" fillId="0" borderId="23" xfId="0" applyNumberFormat="1" applyFont="1" applyBorder="1" applyAlignment="1">
      <alignment horizontal="right" vertical="center"/>
    </xf>
    <xf numFmtId="3" fontId="15" fillId="0" borderId="22" xfId="0" applyNumberFormat="1" applyFont="1" applyBorder="1" applyAlignment="1">
      <alignment horizontal="right" vertical="center"/>
    </xf>
    <xf numFmtId="0" fontId="30" fillId="0" borderId="26" xfId="0" applyFont="1" applyBorder="1"/>
    <xf numFmtId="3" fontId="20" fillId="0" borderId="25" xfId="0" applyNumberFormat="1" applyFont="1" applyBorder="1" applyAlignment="1">
      <alignment horizontal="center"/>
    </xf>
    <xf numFmtId="3" fontId="20" fillId="0" borderId="26" xfId="0" applyNumberFormat="1" applyFont="1" applyBorder="1" applyAlignment="1">
      <alignment horizontal="right" vertical="center"/>
    </xf>
    <xf numFmtId="0" fontId="0" fillId="0" borderId="12" xfId="0" applyBorder="1"/>
    <xf numFmtId="0" fontId="36" fillId="0" borderId="5" xfId="0" applyFont="1" applyBorder="1" applyAlignment="1">
      <alignment horizontal="center"/>
    </xf>
    <xf numFmtId="0" fontId="36" fillId="0" borderId="9" xfId="0" applyFont="1" applyBorder="1" applyAlignment="1">
      <alignment horizontal="center"/>
    </xf>
    <xf numFmtId="0" fontId="24" fillId="0" borderId="10" xfId="0" applyFont="1" applyBorder="1" applyAlignment="1">
      <alignment horizontal="left"/>
    </xf>
    <xf numFmtId="0" fontId="24" fillId="0" borderId="12" xfId="0" applyFont="1" applyBorder="1" applyAlignment="1">
      <alignment horizontal="left"/>
    </xf>
    <xf numFmtId="3" fontId="36" fillId="0" borderId="10" xfId="0" applyNumberFormat="1" applyFont="1" applyBorder="1" applyAlignment="1">
      <alignment horizontal="right" vertical="center"/>
    </xf>
    <xf numFmtId="3" fontId="24" fillId="0" borderId="12" xfId="0" applyNumberFormat="1" applyFont="1" applyBorder="1" applyAlignment="1">
      <alignment horizontal="right" vertical="center"/>
    </xf>
    <xf numFmtId="3" fontId="24" fillId="0" borderId="31" xfId="0" applyNumberFormat="1" applyFont="1" applyBorder="1" applyAlignment="1">
      <alignment horizontal="right" vertical="center"/>
    </xf>
    <xf numFmtId="3" fontId="24" fillId="0" borderId="8" xfId="0" applyNumberFormat="1" applyFont="1" applyBorder="1" applyAlignment="1">
      <alignment horizontal="right" vertical="center"/>
    </xf>
    <xf numFmtId="0" fontId="37" fillId="0" borderId="9" xfId="0" applyFont="1" applyBorder="1" applyAlignment="1">
      <alignment horizontal="center"/>
    </xf>
    <xf numFmtId="3" fontId="0" fillId="0" borderId="27" xfId="0" applyNumberFormat="1" applyBorder="1" applyAlignment="1">
      <alignment horizontal="right" vertical="center"/>
    </xf>
    <xf numFmtId="3" fontId="0" fillId="0" borderId="7" xfId="0" applyNumberFormat="1" applyBorder="1" applyAlignment="1">
      <alignment horizontal="right" vertical="center"/>
    </xf>
    <xf numFmtId="0" fontId="1" fillId="0" borderId="19" xfId="0" applyFont="1" applyBorder="1" applyAlignment="1">
      <alignment horizontal="center"/>
    </xf>
    <xf numFmtId="0" fontId="25" fillId="0" borderId="17" xfId="0" applyFont="1" applyBorder="1"/>
    <xf numFmtId="0" fontId="24" fillId="0" borderId="18" xfId="0" applyFont="1" applyBorder="1" applyAlignment="1">
      <alignment horizontal="left"/>
    </xf>
    <xf numFmtId="3" fontId="24" fillId="0" borderId="18" xfId="0" applyNumberFormat="1" applyFont="1" applyBorder="1" applyAlignment="1">
      <alignment horizontal="right" vertical="center"/>
    </xf>
    <xf numFmtId="3" fontId="24" fillId="0" borderId="15" xfId="0" applyNumberFormat="1" applyFont="1" applyBorder="1" applyAlignment="1">
      <alignment horizontal="right" vertical="center"/>
    </xf>
    <xf numFmtId="0" fontId="25" fillId="0" borderId="14" xfId="0" applyFont="1" applyBorder="1"/>
    <xf numFmtId="3" fontId="0" fillId="0" borderId="15" xfId="0" applyNumberFormat="1" applyBorder="1" applyAlignment="1">
      <alignment horizontal="center"/>
    </xf>
    <xf numFmtId="16" fontId="0" fillId="0" borderId="23" xfId="0" applyNumberFormat="1" applyBorder="1" applyAlignment="1">
      <alignment horizontal="center"/>
    </xf>
    <xf numFmtId="0" fontId="25" fillId="0" borderId="10" xfId="0" applyFont="1" applyBorder="1"/>
    <xf numFmtId="3" fontId="31" fillId="0" borderId="10" xfId="0" applyNumberFormat="1" applyFont="1" applyBorder="1" applyAlignment="1">
      <alignment horizontal="center"/>
    </xf>
    <xf numFmtId="3" fontId="32" fillId="0" borderId="4" xfId="0" applyNumberFormat="1" applyFont="1" applyBorder="1" applyAlignment="1">
      <alignment horizontal="center"/>
    </xf>
    <xf numFmtId="3" fontId="32" fillId="0" borderId="4" xfId="0" applyNumberFormat="1" applyFont="1" applyBorder="1" applyAlignment="1">
      <alignment horizontal="right" vertical="center"/>
    </xf>
    <xf numFmtId="0" fontId="0" fillId="0" borderId="10" xfId="0" applyBorder="1"/>
    <xf numFmtId="3" fontId="0" fillId="0" borderId="23" xfId="0" applyNumberFormat="1" applyBorder="1" applyAlignment="1">
      <alignment horizontal="center"/>
    </xf>
    <xf numFmtId="0" fontId="23" fillId="0" borderId="26" xfId="0" applyFont="1" applyBorder="1"/>
    <xf numFmtId="3" fontId="26" fillId="0" borderId="26" xfId="0" applyNumberFormat="1" applyFont="1" applyBorder="1" applyAlignment="1">
      <alignment horizontal="center"/>
    </xf>
    <xf numFmtId="3" fontId="26" fillId="0" borderId="26" xfId="0" applyNumberFormat="1" applyFont="1" applyBorder="1" applyAlignment="1">
      <alignment horizontal="right" vertical="center"/>
    </xf>
    <xf numFmtId="0" fontId="25" fillId="0" borderId="11" xfId="0" applyFont="1" applyBorder="1" applyAlignment="1">
      <alignment horizontal="left"/>
    </xf>
    <xf numFmtId="0" fontId="25" fillId="0" borderId="12" xfId="0" applyFont="1" applyBorder="1" applyAlignment="1">
      <alignment horizontal="left"/>
    </xf>
    <xf numFmtId="0" fontId="25" fillId="0" borderId="13" xfId="0" applyFont="1" applyBorder="1" applyAlignment="1">
      <alignment horizontal="left"/>
    </xf>
    <xf numFmtId="0" fontId="38" fillId="0" borderId="10" xfId="0" applyFont="1" applyBorder="1"/>
    <xf numFmtId="3" fontId="39" fillId="0" borderId="13" xfId="0" applyNumberFormat="1" applyFont="1" applyBorder="1" applyAlignment="1">
      <alignment horizontal="center"/>
    </xf>
    <xf numFmtId="3" fontId="39" fillId="0" borderId="13" xfId="0" applyNumberFormat="1" applyFont="1" applyBorder="1" applyAlignment="1">
      <alignment horizontal="right" vertical="center"/>
    </xf>
    <xf numFmtId="3" fontId="39" fillId="0" borderId="10" xfId="0" applyNumberFormat="1" applyFont="1" applyBorder="1" applyAlignment="1">
      <alignment horizontal="right" vertical="center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14" fontId="0" fillId="0" borderId="11" xfId="0" applyNumberFormat="1" applyBorder="1" applyAlignment="1">
      <alignment horizontal="left"/>
    </xf>
    <xf numFmtId="14" fontId="0" fillId="0" borderId="12" xfId="0" applyNumberFormat="1" applyBorder="1" applyAlignment="1">
      <alignment horizontal="left"/>
    </xf>
    <xf numFmtId="14" fontId="0" fillId="0" borderId="13" xfId="0" applyNumberFormat="1" applyBorder="1" applyAlignment="1">
      <alignment horizontal="left"/>
    </xf>
    <xf numFmtId="0" fontId="0" fillId="0" borderId="17" xfId="0" applyBorder="1" applyAlignment="1">
      <alignment horizontal="left"/>
    </xf>
    <xf numFmtId="3" fontId="1" fillId="0" borderId="23" xfId="0" applyNumberFormat="1" applyFont="1" applyBorder="1" applyAlignment="1">
      <alignment horizontal="center"/>
    </xf>
    <xf numFmtId="3" fontId="1" fillId="0" borderId="23" xfId="0" applyNumberFormat="1" applyFont="1" applyBorder="1" applyAlignment="1">
      <alignment horizontal="right" vertical="center"/>
    </xf>
    <xf numFmtId="0" fontId="25" fillId="0" borderId="5" xfId="0" applyFont="1" applyBorder="1"/>
    <xf numFmtId="3" fontId="39" fillId="0" borderId="4" xfId="0" applyNumberFormat="1" applyFont="1" applyBorder="1" applyAlignment="1">
      <alignment horizontal="center"/>
    </xf>
    <xf numFmtId="3" fontId="39" fillId="0" borderId="5" xfId="0" applyNumberFormat="1" applyFont="1" applyBorder="1" applyAlignment="1">
      <alignment horizontal="right" vertical="center"/>
    </xf>
    <xf numFmtId="0" fontId="25" fillId="0" borderId="8" xfId="0" applyFont="1" applyBorder="1"/>
    <xf numFmtId="3" fontId="39" fillId="0" borderId="8" xfId="0" applyNumberFormat="1" applyFont="1" applyBorder="1" applyAlignment="1">
      <alignment horizontal="center"/>
    </xf>
    <xf numFmtId="3" fontId="39" fillId="0" borderId="9" xfId="0" applyNumberFormat="1" applyFont="1" applyBorder="1" applyAlignment="1">
      <alignment horizontal="right" vertical="center"/>
    </xf>
    <xf numFmtId="0" fontId="25" fillId="0" borderId="13" xfId="0" applyFont="1" applyBorder="1"/>
    <xf numFmtId="0" fontId="0" fillId="0" borderId="31" xfId="0" applyBorder="1" applyAlignment="1">
      <alignment horizontal="center"/>
    </xf>
    <xf numFmtId="3" fontId="39" fillId="0" borderId="0" xfId="0" applyNumberFormat="1" applyFont="1" applyBorder="1" applyAlignment="1">
      <alignment horizontal="center"/>
    </xf>
    <xf numFmtId="3" fontId="39" fillId="0" borderId="0" xfId="0" applyNumberFormat="1" applyFont="1" applyBorder="1" applyAlignment="1">
      <alignment horizontal="right" vertical="center"/>
    </xf>
    <xf numFmtId="3" fontId="0" fillId="0" borderId="31" xfId="0" applyNumberFormat="1" applyBorder="1" applyAlignment="1">
      <alignment horizontal="right" vertical="center"/>
    </xf>
    <xf numFmtId="0" fontId="0" fillId="0" borderId="46" xfId="0" applyBorder="1" applyAlignment="1">
      <alignment horizontal="left"/>
    </xf>
    <xf numFmtId="0" fontId="0" fillId="0" borderId="47" xfId="0" applyBorder="1" applyAlignment="1">
      <alignment horizontal="left"/>
    </xf>
    <xf numFmtId="0" fontId="0" fillId="0" borderId="48" xfId="0" applyBorder="1" applyAlignment="1"/>
    <xf numFmtId="3" fontId="0" fillId="0" borderId="46" xfId="0" applyNumberFormat="1" applyBorder="1" applyAlignment="1">
      <alignment horizontal="center" vertical="center"/>
    </xf>
    <xf numFmtId="3" fontId="0" fillId="0" borderId="47" xfId="0" applyNumberFormat="1" applyBorder="1" applyAlignment="1">
      <alignment horizontal="center" vertical="center"/>
    </xf>
    <xf numFmtId="3" fontId="0" fillId="0" borderId="32" xfId="0" applyNumberFormat="1" applyBorder="1" applyAlignment="1">
      <alignment horizontal="center" vertical="center"/>
    </xf>
    <xf numFmtId="0" fontId="0" fillId="0" borderId="39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49" xfId="0" applyBorder="1" applyAlignment="1"/>
    <xf numFmtId="3" fontId="0" fillId="0" borderId="50" xfId="0" applyNumberFormat="1" applyBorder="1" applyAlignment="1">
      <alignment horizontal="center" vertical="center"/>
    </xf>
    <xf numFmtId="3" fontId="0" fillId="0" borderId="51" xfId="0" applyNumberFormat="1" applyBorder="1" applyAlignment="1">
      <alignment horizontal="center" vertical="center"/>
    </xf>
    <xf numFmtId="3" fontId="0" fillId="0" borderId="35" xfId="0" applyNumberForma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38" fillId="0" borderId="13" xfId="0" applyFont="1" applyBorder="1"/>
    <xf numFmtId="3" fontId="39" fillId="0" borderId="5" xfId="0" applyNumberFormat="1" applyFont="1" applyBorder="1" applyAlignment="1">
      <alignment horizontal="center"/>
    </xf>
    <xf numFmtId="3" fontId="39" fillId="0" borderId="4" xfId="0" applyNumberFormat="1" applyFont="1" applyBorder="1" applyAlignment="1">
      <alignment horizontal="right" vertical="center"/>
    </xf>
    <xf numFmtId="3" fontId="39" fillId="0" borderId="8" xfId="0" applyNumberFormat="1" applyFont="1" applyBorder="1" applyAlignment="1">
      <alignment horizontal="right" vertical="center"/>
    </xf>
    <xf numFmtId="0" fontId="25" fillId="0" borderId="10" xfId="0" applyFont="1" applyFill="1" applyBorder="1"/>
    <xf numFmtId="3" fontId="39" fillId="0" borderId="15" xfId="0" applyNumberFormat="1" applyFont="1" applyBorder="1" applyAlignment="1">
      <alignment horizontal="right" vertical="center"/>
    </xf>
    <xf numFmtId="3" fontId="39" fillId="0" borderId="18" xfId="0" applyNumberFormat="1" applyFont="1" applyBorder="1" applyAlignment="1">
      <alignment horizontal="right" vertical="center"/>
    </xf>
    <xf numFmtId="0" fontId="25" fillId="0" borderId="9" xfId="0" applyFont="1" applyFill="1" applyBorder="1"/>
    <xf numFmtId="3" fontId="39" fillId="0" borderId="15" xfId="0" applyNumberFormat="1" applyFont="1" applyBorder="1" applyAlignment="1">
      <alignment horizontal="center"/>
    </xf>
    <xf numFmtId="3" fontId="39" fillId="0" borderId="20" xfId="0" applyNumberFormat="1" applyFont="1" applyBorder="1" applyAlignment="1">
      <alignment horizontal="right" vertical="center"/>
    </xf>
    <xf numFmtId="3" fontId="40" fillId="0" borderId="20" xfId="0" applyNumberFormat="1" applyFont="1" applyFill="1" applyBorder="1" applyAlignment="1">
      <alignment horizontal="right" vertical="center"/>
    </xf>
    <xf numFmtId="3" fontId="40" fillId="0" borderId="20" xfId="0" applyNumberFormat="1" applyFont="1" applyBorder="1" applyAlignment="1">
      <alignment horizontal="right" vertical="center"/>
    </xf>
    <xf numFmtId="3" fontId="39" fillId="0" borderId="22" xfId="0" applyNumberFormat="1" applyFont="1" applyBorder="1" applyAlignment="1">
      <alignment horizontal="center"/>
    </xf>
    <xf numFmtId="3" fontId="39" fillId="0" borderId="22" xfId="0" applyNumberFormat="1" applyFont="1" applyBorder="1" applyAlignment="1">
      <alignment horizontal="right" vertical="center"/>
    </xf>
    <xf numFmtId="0" fontId="23" fillId="0" borderId="5" xfId="0" applyFont="1" applyBorder="1" applyAlignment="1">
      <alignment horizontal="left"/>
    </xf>
    <xf numFmtId="0" fontId="23" fillId="0" borderId="3" xfId="0" applyFont="1" applyBorder="1" applyAlignment="1">
      <alignment horizontal="left"/>
    </xf>
    <xf numFmtId="0" fontId="23" fillId="0" borderId="31" xfId="0" applyFont="1" applyBorder="1" applyAlignment="1">
      <alignment horizontal="left"/>
    </xf>
    <xf numFmtId="0" fontId="23" fillId="0" borderId="4" xfId="0" applyFont="1" applyBorder="1" applyAlignment="1">
      <alignment horizontal="left"/>
    </xf>
    <xf numFmtId="0" fontId="23" fillId="0" borderId="27" xfId="0" applyFont="1" applyBorder="1" applyAlignment="1">
      <alignment horizontal="left"/>
    </xf>
    <xf numFmtId="0" fontId="23" fillId="0" borderId="6" xfId="0" applyFont="1" applyBorder="1" applyAlignment="1">
      <alignment horizontal="left"/>
    </xf>
    <xf numFmtId="0" fontId="23" fillId="0" borderId="28" xfId="0" applyFont="1" applyBorder="1" applyAlignment="1">
      <alignment horizontal="left"/>
    </xf>
    <xf numFmtId="0" fontId="23" fillId="0" borderId="7" xfId="0" applyFont="1" applyBorder="1" applyAlignment="1">
      <alignment horizontal="left"/>
    </xf>
    <xf numFmtId="3" fontId="31" fillId="0" borderId="13" xfId="0" applyNumberFormat="1" applyFont="1" applyBorder="1" applyAlignment="1">
      <alignment horizontal="center"/>
    </xf>
    <xf numFmtId="3" fontId="31" fillId="0" borderId="13" xfId="0" applyNumberFormat="1" applyFont="1" applyBorder="1" applyAlignment="1">
      <alignment horizontal="right" vertical="center"/>
    </xf>
    <xf numFmtId="3" fontId="32" fillId="0" borderId="13" xfId="0" applyNumberFormat="1" applyFont="1" applyBorder="1" applyAlignment="1">
      <alignment horizontal="center"/>
    </xf>
    <xf numFmtId="3" fontId="32" fillId="0" borderId="13" xfId="0" applyNumberFormat="1" applyFont="1" applyBorder="1" applyAlignment="1">
      <alignment horizontal="right" vertical="center"/>
    </xf>
    <xf numFmtId="3" fontId="32" fillId="0" borderId="10" xfId="0" applyNumberFormat="1" applyFont="1" applyBorder="1" applyAlignment="1">
      <alignment horizontal="right" vertical="center"/>
    </xf>
    <xf numFmtId="3" fontId="30" fillId="0" borderId="27" xfId="0" applyNumberFormat="1" applyFont="1" applyBorder="1" applyAlignment="1">
      <alignment horizontal="center"/>
    </xf>
    <xf numFmtId="3" fontId="30" fillId="0" borderId="27" xfId="0" applyNumberFormat="1" applyFont="1" applyBorder="1" applyAlignment="1">
      <alignment horizontal="right" vertical="center"/>
    </xf>
    <xf numFmtId="3" fontId="30" fillId="0" borderId="0" xfId="0" applyNumberFormat="1" applyFont="1" applyBorder="1" applyAlignment="1">
      <alignment horizontal="center"/>
    </xf>
    <xf numFmtId="3" fontId="30" fillId="0" borderId="0" xfId="0" applyNumberFormat="1" applyFont="1" applyBorder="1" applyAlignment="1">
      <alignment horizontal="right" vertical="center"/>
    </xf>
    <xf numFmtId="0" fontId="23" fillId="0" borderId="11" xfId="0" applyFont="1" applyBorder="1" applyAlignment="1">
      <alignment horizontal="left"/>
    </xf>
    <xf numFmtId="0" fontId="23" fillId="0" borderId="12" xfId="0" applyFont="1" applyBorder="1" applyAlignment="1">
      <alignment horizontal="left"/>
    </xf>
    <xf numFmtId="0" fontId="23" fillId="0" borderId="13" xfId="0" applyFont="1" applyBorder="1" applyAlignment="1">
      <alignment horizontal="left"/>
    </xf>
    <xf numFmtId="0" fontId="23" fillId="0" borderId="3" xfId="0" applyFont="1" applyBorder="1" applyAlignment="1"/>
    <xf numFmtId="0" fontId="0" fillId="0" borderId="27" xfId="0" applyBorder="1" applyAlignment="1">
      <alignment horizontal="center"/>
    </xf>
    <xf numFmtId="3" fontId="26" fillId="0" borderId="7" xfId="0" applyNumberFormat="1" applyFont="1" applyBorder="1" applyAlignment="1">
      <alignment horizontal="center"/>
    </xf>
    <xf numFmtId="3" fontId="26" fillId="0" borderId="7" xfId="0" applyNumberFormat="1" applyFont="1" applyBorder="1" applyAlignment="1">
      <alignment horizontal="right" vertical="center"/>
    </xf>
    <xf numFmtId="0" fontId="25" fillId="0" borderId="27" xfId="0" applyFont="1" applyBorder="1"/>
    <xf numFmtId="0" fontId="23" fillId="0" borderId="38" xfId="0" applyFont="1" applyBorder="1" applyAlignment="1"/>
    <xf numFmtId="3" fontId="36" fillId="0" borderId="9" xfId="0" applyNumberFormat="1" applyFont="1" applyBorder="1" applyAlignment="1">
      <alignment horizontal="center"/>
    </xf>
    <xf numFmtId="3" fontId="36" fillId="0" borderId="8" xfId="0" applyNumberFormat="1" applyFont="1" applyBorder="1" applyAlignment="1">
      <alignment horizontal="right" vertical="center"/>
    </xf>
    <xf numFmtId="3" fontId="36" fillId="0" borderId="4" xfId="0" applyNumberFormat="1" applyFont="1" applyBorder="1" applyAlignment="1">
      <alignment horizontal="right" vertical="center"/>
    </xf>
    <xf numFmtId="0" fontId="23" fillId="0" borderId="13" xfId="0" applyFont="1" applyBorder="1"/>
    <xf numFmtId="0" fontId="23" fillId="0" borderId="0" xfId="0" applyFont="1" applyBorder="1"/>
    <xf numFmtId="3" fontId="26" fillId="0" borderId="0" xfId="0" applyNumberFormat="1" applyFont="1" applyBorder="1" applyAlignment="1">
      <alignment horizontal="center"/>
    </xf>
    <xf numFmtId="3" fontId="26" fillId="0" borderId="0" xfId="0" applyNumberFormat="1" applyFont="1" applyBorder="1" applyAlignment="1">
      <alignment horizontal="right" vertical="center"/>
    </xf>
    <xf numFmtId="3" fontId="26" fillId="0" borderId="8" xfId="0" applyNumberFormat="1" applyFont="1" applyBorder="1" applyAlignment="1">
      <alignment horizontal="right" vertical="center"/>
    </xf>
    <xf numFmtId="0" fontId="23" fillId="0" borderId="52" xfId="0" applyFont="1" applyBorder="1" applyAlignment="1">
      <alignment horizontal="center"/>
    </xf>
    <xf numFmtId="0" fontId="24" fillId="0" borderId="5" xfId="0" applyFont="1" applyBorder="1" applyAlignment="1">
      <alignment horizontal="left"/>
    </xf>
    <xf numFmtId="0" fontId="24" fillId="0" borderId="31" xfId="0" applyFont="1" applyBorder="1" applyAlignment="1"/>
    <xf numFmtId="0" fontId="23" fillId="0" borderId="53" xfId="0" applyFont="1" applyBorder="1" applyAlignment="1">
      <alignment horizontal="center"/>
    </xf>
    <xf numFmtId="0" fontId="24" fillId="0" borderId="27" xfId="0" applyFont="1" applyBorder="1" applyAlignment="1">
      <alignment horizontal="left"/>
    </xf>
    <xf numFmtId="0" fontId="24" fillId="0" borderId="28" xfId="0" applyFont="1" applyBorder="1" applyAlignment="1"/>
    <xf numFmtId="3" fontId="1" fillId="0" borderId="20" xfId="0" applyNumberFormat="1" applyFont="1" applyBorder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0" fontId="30" fillId="0" borderId="54" xfId="0" applyFont="1" applyBorder="1"/>
    <xf numFmtId="0" fontId="0" fillId="0" borderId="31" xfId="0" applyBorder="1"/>
    <xf numFmtId="3" fontId="0" fillId="0" borderId="31" xfId="0" applyNumberFormat="1" applyBorder="1" applyAlignment="1">
      <alignment horizontal="center"/>
    </xf>
    <xf numFmtId="0" fontId="25" fillId="0" borderId="8" xfId="0" applyFont="1" applyBorder="1" applyAlignment="1">
      <alignment vertical="top" wrapText="1"/>
    </xf>
    <xf numFmtId="0" fontId="0" fillId="0" borderId="11" xfId="0" applyBorder="1" applyAlignment="1">
      <alignment horizontal="center"/>
    </xf>
    <xf numFmtId="0" fontId="23" fillId="0" borderId="11" xfId="0" applyFont="1" applyBorder="1"/>
    <xf numFmtId="3" fontId="26" fillId="0" borderId="12" xfId="0" applyNumberFormat="1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4" fillId="0" borderId="31" xfId="0" applyFont="1" applyBorder="1" applyAlignment="1">
      <alignment horizontal="left"/>
    </xf>
    <xf numFmtId="3" fontId="0" fillId="0" borderId="17" xfId="0" applyNumberFormat="1" applyBorder="1" applyAlignment="1">
      <alignment horizontal="center" vertical="center"/>
    </xf>
    <xf numFmtId="3" fontId="0" fillId="0" borderId="55" xfId="0" applyNumberFormat="1" applyBorder="1" applyAlignment="1">
      <alignment horizontal="center" vertical="center"/>
    </xf>
    <xf numFmtId="0" fontId="23" fillId="0" borderId="27" xfId="0" applyFont="1" applyBorder="1" applyAlignment="1">
      <alignment horizontal="center"/>
    </xf>
    <xf numFmtId="0" fontId="24" fillId="0" borderId="28" xfId="0" applyFont="1" applyBorder="1" applyAlignment="1">
      <alignment horizontal="left"/>
    </xf>
    <xf numFmtId="3" fontId="0" fillId="0" borderId="25" xfId="0" applyNumberFormat="1" applyBorder="1" applyAlignment="1">
      <alignment horizontal="center" vertical="center"/>
    </xf>
    <xf numFmtId="3" fontId="0" fillId="0" borderId="56" xfId="0" applyNumberFormat="1" applyBorder="1" applyAlignment="1">
      <alignment horizontal="center" vertical="center"/>
    </xf>
    <xf numFmtId="3" fontId="36" fillId="0" borderId="8" xfId="0" applyNumberFormat="1" applyFont="1" applyBorder="1" applyAlignment="1">
      <alignment horizontal="center"/>
    </xf>
    <xf numFmtId="3" fontId="36" fillId="0" borderId="9" xfId="0" applyNumberFormat="1" applyFont="1" applyBorder="1" applyAlignment="1">
      <alignment horizontal="right" vertical="center"/>
    </xf>
    <xf numFmtId="0" fontId="25" fillId="0" borderId="4" xfId="0" applyFont="1" applyBorder="1" applyAlignment="1">
      <alignment vertical="top" wrapText="1"/>
    </xf>
    <xf numFmtId="3" fontId="0" fillId="0" borderId="5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26" fillId="0" borderId="27" xfId="0" applyNumberFormat="1" applyFont="1" applyBorder="1" applyAlignment="1">
      <alignment horizontal="center"/>
    </xf>
    <xf numFmtId="3" fontId="32" fillId="0" borderId="10" xfId="0" applyNumberFormat="1" applyFont="1" applyBorder="1" applyAlignment="1">
      <alignment horizontal="center"/>
    </xf>
    <xf numFmtId="3" fontId="20" fillId="0" borderId="27" xfId="0" applyNumberFormat="1" applyFont="1" applyBorder="1" applyAlignment="1">
      <alignment horizontal="center"/>
    </xf>
    <xf numFmtId="0" fontId="22" fillId="2" borderId="46" xfId="0" applyFont="1" applyFill="1" applyBorder="1" applyAlignment="1">
      <alignment horizontal="left" vertical="center"/>
    </xf>
    <xf numFmtId="0" fontId="22" fillId="2" borderId="47" xfId="0" applyFont="1" applyFill="1" applyBorder="1" applyAlignment="1">
      <alignment horizontal="left" vertical="center"/>
    </xf>
    <xf numFmtId="3" fontId="0" fillId="0" borderId="47" xfId="0" applyNumberFormat="1" applyBorder="1" applyAlignment="1">
      <alignment horizontal="center"/>
    </xf>
    <xf numFmtId="0" fontId="22" fillId="2" borderId="39" xfId="0" applyFont="1" applyFill="1" applyBorder="1" applyAlignment="1">
      <alignment horizontal="left" vertical="center"/>
    </xf>
    <xf numFmtId="0" fontId="22" fillId="2" borderId="57" xfId="0" applyFont="1" applyFill="1" applyBorder="1" applyAlignment="1">
      <alignment horizontal="left" vertical="center"/>
    </xf>
    <xf numFmtId="3" fontId="0" fillId="0" borderId="57" xfId="0" applyNumberFormat="1" applyBorder="1" applyAlignment="1">
      <alignment horizontal="center"/>
    </xf>
    <xf numFmtId="3" fontId="0" fillId="0" borderId="57" xfId="0" applyNumberFormat="1" applyBorder="1" applyAlignment="1">
      <alignment horizontal="center" vertical="center"/>
    </xf>
    <xf numFmtId="3" fontId="0" fillId="0" borderId="58" xfId="0" applyNumberFormat="1" applyBorder="1" applyAlignment="1">
      <alignment horizontal="center" vertical="center"/>
    </xf>
    <xf numFmtId="0" fontId="23" fillId="0" borderId="33" xfId="0" applyFont="1" applyBorder="1" applyAlignment="1">
      <alignment horizontal="center"/>
    </xf>
    <xf numFmtId="0" fontId="0" fillId="0" borderId="39" xfId="0" applyBorder="1" applyAlignment="1">
      <alignment horizontal="center"/>
    </xf>
    <xf numFmtId="0" fontId="25" fillId="0" borderId="59" xfId="0" applyFont="1" applyBorder="1"/>
    <xf numFmtId="3" fontId="0" fillId="0" borderId="59" xfId="0" applyNumberFormat="1" applyBorder="1" applyAlignment="1">
      <alignment horizontal="center"/>
    </xf>
    <xf numFmtId="3" fontId="0" fillId="0" borderId="59" xfId="0" applyNumberFormat="1" applyBorder="1" applyAlignment="1">
      <alignment horizontal="right" vertical="center"/>
    </xf>
    <xf numFmtId="3" fontId="0" fillId="0" borderId="60" xfId="0" applyNumberFormat="1" applyBorder="1" applyAlignment="1">
      <alignment horizontal="right" vertical="center"/>
    </xf>
    <xf numFmtId="0" fontId="25" fillId="0" borderId="1" xfId="0" applyFont="1" applyBorder="1"/>
    <xf numFmtId="3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right" vertical="center"/>
    </xf>
    <xf numFmtId="0" fontId="23" fillId="0" borderId="57" xfId="0" applyFont="1" applyBorder="1"/>
    <xf numFmtId="3" fontId="26" fillId="0" borderId="57" xfId="0" applyNumberFormat="1" applyFont="1" applyBorder="1" applyAlignment="1">
      <alignment horizontal="center"/>
    </xf>
    <xf numFmtId="3" fontId="26" fillId="0" borderId="57" xfId="0" applyNumberFormat="1" applyFont="1" applyBorder="1" applyAlignment="1">
      <alignment horizontal="right" vertical="center"/>
    </xf>
    <xf numFmtId="3" fontId="26" fillId="0" borderId="58" xfId="0" applyNumberFormat="1" applyFont="1" applyBorder="1" applyAlignment="1">
      <alignment horizontal="right" vertical="center"/>
    </xf>
    <xf numFmtId="0" fontId="25" fillId="0" borderId="1" xfId="0" applyFont="1" applyBorder="1" applyAlignment="1">
      <alignment vertical="top" wrapText="1"/>
    </xf>
    <xf numFmtId="0" fontId="0" fillId="0" borderId="50" xfId="0" applyBorder="1" applyAlignment="1">
      <alignment horizontal="center"/>
    </xf>
    <xf numFmtId="0" fontId="23" fillId="0" borderId="51" xfId="0" applyFont="1" applyBorder="1"/>
    <xf numFmtId="3" fontId="26" fillId="0" borderId="51" xfId="0" applyNumberFormat="1" applyFont="1" applyBorder="1" applyAlignment="1">
      <alignment horizontal="center"/>
    </xf>
    <xf numFmtId="3" fontId="26" fillId="0" borderId="51" xfId="0" applyNumberFormat="1" applyFont="1" applyBorder="1" applyAlignment="1">
      <alignment horizontal="right" vertical="center"/>
    </xf>
    <xf numFmtId="3" fontId="26" fillId="0" borderId="35" xfId="0" applyNumberFormat="1" applyFont="1" applyBorder="1" applyAlignment="1">
      <alignment horizontal="right" vertical="center"/>
    </xf>
    <xf numFmtId="0" fontId="25" fillId="0" borderId="44" xfId="0" applyFont="1" applyBorder="1"/>
    <xf numFmtId="3" fontId="0" fillId="0" borderId="44" xfId="0" applyNumberFormat="1" applyBorder="1" applyAlignment="1">
      <alignment horizontal="center"/>
    </xf>
    <xf numFmtId="3" fontId="0" fillId="0" borderId="44" xfId="0" applyNumberFormat="1" applyBorder="1" applyAlignment="1">
      <alignment horizontal="right" vertical="center"/>
    </xf>
    <xf numFmtId="3" fontId="0" fillId="0" borderId="45" xfId="0" applyNumberFormat="1" applyBorder="1" applyAlignment="1">
      <alignment horizontal="right" vertical="center"/>
    </xf>
    <xf numFmtId="3" fontId="0" fillId="0" borderId="54" xfId="0" applyNumberFormat="1" applyBorder="1" applyAlignment="1">
      <alignment horizontal="right" vertical="center"/>
    </xf>
    <xf numFmtId="3" fontId="32" fillId="0" borderId="11" xfId="0" applyNumberFormat="1" applyFont="1" applyBorder="1" applyAlignment="1">
      <alignment horizontal="right" vertical="center"/>
    </xf>
    <xf numFmtId="3" fontId="20" fillId="0" borderId="7" xfId="0" applyNumberFormat="1" applyFont="1" applyBorder="1" applyAlignment="1">
      <alignment horizontal="center"/>
    </xf>
    <xf numFmtId="0" fontId="23" fillId="0" borderId="29" xfId="0" applyFont="1" applyBorder="1" applyAlignment="1">
      <alignment horizontal="center"/>
    </xf>
    <xf numFmtId="0" fontId="0" fillId="0" borderId="52" xfId="0" applyBorder="1" applyAlignment="1">
      <alignment horizontal="center"/>
    </xf>
    <xf numFmtId="3" fontId="0" fillId="0" borderId="46" xfId="0" applyNumberFormat="1" applyBorder="1" applyAlignment="1">
      <alignment horizontal="center"/>
    </xf>
    <xf numFmtId="0" fontId="0" fillId="0" borderId="29" xfId="0" applyBorder="1" applyAlignment="1">
      <alignment horizontal="center"/>
    </xf>
    <xf numFmtId="3" fontId="0" fillId="0" borderId="29" xfId="0" applyNumberFormat="1" applyBorder="1" applyAlignment="1">
      <alignment horizontal="center"/>
    </xf>
    <xf numFmtId="3" fontId="0" fillId="0" borderId="29" xfId="0" applyNumberFormat="1" applyBorder="1" applyAlignment="1">
      <alignment horizontal="right" vertical="center"/>
    </xf>
    <xf numFmtId="0" fontId="0" fillId="0" borderId="53" xfId="0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0" fillId="0" borderId="17" xfId="0" applyBorder="1"/>
    <xf numFmtId="0" fontId="24" fillId="0" borderId="17" xfId="0" applyFont="1" applyBorder="1" applyAlignment="1">
      <alignment horizontal="left"/>
    </xf>
    <xf numFmtId="3" fontId="24" fillId="0" borderId="17" xfId="0" applyNumberFormat="1" applyFont="1" applyBorder="1" applyAlignment="1">
      <alignment horizontal="right" vertical="center"/>
    </xf>
    <xf numFmtId="0" fontId="0" fillId="0" borderId="34" xfId="0" applyBorder="1"/>
    <xf numFmtId="3" fontId="26" fillId="0" borderId="19" xfId="0" applyNumberFormat="1" applyFont="1" applyBorder="1" applyAlignment="1">
      <alignment horizontal="center"/>
    </xf>
    <xf numFmtId="3" fontId="36" fillId="0" borderId="19" xfId="0" applyNumberFormat="1" applyFont="1" applyBorder="1" applyAlignment="1">
      <alignment horizontal="right" vertical="center"/>
    </xf>
    <xf numFmtId="0" fontId="26" fillId="0" borderId="20" xfId="0" applyFont="1" applyBorder="1"/>
    <xf numFmtId="3" fontId="26" fillId="0" borderId="19" xfId="0" applyNumberFormat="1" applyFont="1" applyBorder="1" applyAlignment="1">
      <alignment horizontal="right" vertical="center"/>
    </xf>
    <xf numFmtId="0" fontId="27" fillId="0" borderId="7" xfId="0" applyFont="1" applyBorder="1" applyAlignment="1">
      <alignment horizontal="left"/>
    </xf>
    <xf numFmtId="3" fontId="31" fillId="0" borderId="27" xfId="0" applyNumberFormat="1" applyFont="1" applyBorder="1" applyAlignment="1">
      <alignment horizontal="center"/>
    </xf>
    <xf numFmtId="3" fontId="31" fillId="0" borderId="27" xfId="0" applyNumberFormat="1" applyFont="1" applyBorder="1" applyAlignment="1">
      <alignment horizontal="right" vertical="center"/>
    </xf>
    <xf numFmtId="0" fontId="28" fillId="0" borderId="43" xfId="0" applyFont="1" applyBorder="1" applyAlignment="1">
      <alignment horizontal="left"/>
    </xf>
    <xf numFmtId="3" fontId="20" fillId="0" borderId="28" xfId="0" applyNumberFormat="1" applyFon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0" fontId="27" fillId="0" borderId="61" xfId="0" applyFont="1" applyBorder="1" applyAlignment="1">
      <alignment horizontal="left"/>
    </xf>
    <xf numFmtId="3" fontId="10" fillId="0" borderId="3" xfId="0" applyNumberFormat="1" applyFont="1" applyBorder="1" applyAlignment="1">
      <alignment horizontal="center"/>
    </xf>
    <xf numFmtId="3" fontId="10" fillId="0" borderId="3" xfId="0" applyNumberFormat="1" applyFont="1" applyBorder="1" applyAlignment="1">
      <alignment horizontal="right" vertical="center"/>
    </xf>
    <xf numFmtId="3" fontId="10" fillId="0" borderId="5" xfId="0" applyNumberFormat="1" applyFont="1" applyBorder="1" applyAlignment="1">
      <alignment horizontal="right" vertical="center"/>
    </xf>
    <xf numFmtId="0" fontId="28" fillId="0" borderId="61" xfId="0" applyFont="1" applyBorder="1" applyAlignment="1">
      <alignment horizontal="left"/>
    </xf>
    <xf numFmtId="3" fontId="15" fillId="0" borderId="61" xfId="0" applyNumberFormat="1" applyFont="1" applyBorder="1" applyAlignment="1">
      <alignment horizontal="center"/>
    </xf>
    <xf numFmtId="0" fontId="30" fillId="0" borderId="13" xfId="0" applyFont="1" applyBorder="1"/>
    <xf numFmtId="0" fontId="30" fillId="0" borderId="31" xfId="0" applyFont="1" applyBorder="1"/>
    <xf numFmtId="3" fontId="5" fillId="0" borderId="0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right" vertical="center"/>
    </xf>
    <xf numFmtId="3" fontId="0" fillId="0" borderId="61" xfId="0" applyNumberFormat="1" applyBorder="1" applyAlignment="1">
      <alignment horizontal="center"/>
    </xf>
    <xf numFmtId="0" fontId="27" fillId="0" borderId="43" xfId="0" applyFont="1" applyBorder="1" applyAlignment="1">
      <alignment horizontal="left"/>
    </xf>
    <xf numFmtId="3" fontId="10" fillId="0" borderId="11" xfId="0" applyNumberFormat="1" applyFont="1" applyBorder="1" applyAlignment="1">
      <alignment horizontal="center"/>
    </xf>
    <xf numFmtId="3" fontId="10" fillId="0" borderId="11" xfId="0" applyNumberFormat="1" applyFont="1" applyBorder="1" applyAlignment="1">
      <alignment horizontal="right" vertical="center"/>
    </xf>
    <xf numFmtId="0" fontId="25" fillId="0" borderId="19" xfId="0" applyFont="1" applyBorder="1" applyAlignment="1">
      <alignment horizontal="center"/>
    </xf>
    <xf numFmtId="3" fontId="1" fillId="0" borderId="37" xfId="0" applyNumberFormat="1" applyFont="1" applyBorder="1" applyAlignment="1">
      <alignment horizontal="center"/>
    </xf>
    <xf numFmtId="3" fontId="1" fillId="0" borderId="15" xfId="0" applyNumberFormat="1" applyFont="1" applyBorder="1" applyAlignment="1">
      <alignment horizontal="right" vertical="center"/>
    </xf>
    <xf numFmtId="3" fontId="1" fillId="0" borderId="14" xfId="0" applyNumberFormat="1" applyFont="1" applyBorder="1" applyAlignment="1">
      <alignment horizontal="right" vertical="center"/>
    </xf>
    <xf numFmtId="0" fontId="29" fillId="0" borderId="23" xfId="0" applyFont="1" applyBorder="1" applyAlignment="1">
      <alignment horizontal="center"/>
    </xf>
    <xf numFmtId="0" fontId="41" fillId="0" borderId="57" xfId="0" applyFont="1" applyBorder="1" applyAlignment="1">
      <alignment horizontal="left"/>
    </xf>
    <xf numFmtId="3" fontId="18" fillId="0" borderId="24" xfId="0" applyNumberFormat="1" applyFont="1" applyBorder="1" applyAlignment="1">
      <alignment horizontal="center"/>
    </xf>
    <xf numFmtId="3" fontId="18" fillId="0" borderId="24" xfId="0" applyNumberFormat="1" applyFont="1" applyBorder="1" applyAlignment="1">
      <alignment horizontal="right" vertical="center"/>
    </xf>
    <xf numFmtId="3" fontId="18" fillId="0" borderId="23" xfId="0" applyNumberFormat="1" applyFont="1" applyBorder="1" applyAlignment="1">
      <alignment horizontal="right" vertical="center"/>
    </xf>
    <xf numFmtId="0" fontId="30" fillId="0" borderId="62" xfId="0" applyFont="1" applyBorder="1"/>
    <xf numFmtId="3" fontId="20" fillId="0" borderId="53" xfId="0" applyNumberFormat="1" applyFont="1" applyBorder="1" applyAlignment="1">
      <alignment horizontal="center"/>
    </xf>
    <xf numFmtId="3" fontId="20" fillId="0" borderId="53" xfId="0" applyNumberFormat="1" applyFont="1" applyBorder="1" applyAlignment="1">
      <alignment horizontal="right" vertical="center"/>
    </xf>
    <xf numFmtId="3" fontId="20" fillId="0" borderId="25" xfId="0" applyNumberFormat="1" applyFont="1" applyBorder="1" applyAlignment="1">
      <alignment horizontal="right" vertical="center"/>
    </xf>
    <xf numFmtId="3" fontId="0" fillId="0" borderId="27" xfId="0" applyNumberFormat="1" applyBorder="1" applyAlignment="1">
      <alignment horizontal="center" vertical="center"/>
    </xf>
    <xf numFmtId="3" fontId="15" fillId="0" borderId="10" xfId="0" applyNumberFormat="1" applyFont="1" applyBorder="1" applyAlignment="1">
      <alignment horizontal="center"/>
    </xf>
    <xf numFmtId="0" fontId="30" fillId="0" borderId="6" xfId="0" applyFont="1" applyBorder="1"/>
    <xf numFmtId="0" fontId="5" fillId="3" borderId="0" xfId="0" applyFont="1" applyFill="1"/>
    <xf numFmtId="0" fontId="0" fillId="0" borderId="5" xfId="0" applyBorder="1"/>
    <xf numFmtId="3" fontId="0" fillId="0" borderId="5" xfId="0" applyNumberFormat="1" applyBorder="1" applyAlignment="1">
      <alignment horizontal="left"/>
    </xf>
    <xf numFmtId="0" fontId="0" fillId="0" borderId="27" xfId="0" applyBorder="1"/>
    <xf numFmtId="3" fontId="0" fillId="0" borderId="27" xfId="0" applyNumberFormat="1" applyBorder="1" applyAlignment="1">
      <alignment horizontal="left"/>
    </xf>
    <xf numFmtId="0" fontId="27" fillId="0" borderId="17" xfId="0" applyFont="1" applyBorder="1"/>
    <xf numFmtId="3" fontId="10" fillId="0" borderId="17" xfId="0" applyNumberFormat="1" applyFont="1" applyFill="1" applyBorder="1" applyAlignment="1">
      <alignment horizontal="center"/>
    </xf>
    <xf numFmtId="3" fontId="10" fillId="0" borderId="17" xfId="0" applyNumberFormat="1" applyFont="1" applyFill="1" applyBorder="1" applyAlignment="1">
      <alignment horizontal="right" vertical="center"/>
    </xf>
    <xf numFmtId="0" fontId="28" fillId="0" borderId="19" xfId="0" applyFont="1" applyBorder="1"/>
    <xf numFmtId="3" fontId="15" fillId="0" borderId="19" xfId="0" applyNumberFormat="1" applyFont="1" applyFill="1" applyBorder="1" applyAlignment="1">
      <alignment horizontal="center"/>
    </xf>
    <xf numFmtId="3" fontId="15" fillId="0" borderId="19" xfId="0" applyNumberFormat="1" applyFont="1" applyFill="1" applyBorder="1" applyAlignment="1">
      <alignment horizontal="right" vertical="center"/>
    </xf>
    <xf numFmtId="0" fontId="41" fillId="0" borderId="23" xfId="0" applyFont="1" applyBorder="1"/>
    <xf numFmtId="3" fontId="18" fillId="0" borderId="23" xfId="0" applyNumberFormat="1" applyFont="1" applyFill="1" applyBorder="1" applyAlignment="1">
      <alignment horizontal="center"/>
    </xf>
    <xf numFmtId="3" fontId="18" fillId="0" borderId="23" xfId="0" applyNumberFormat="1" applyFont="1" applyFill="1" applyBorder="1" applyAlignment="1">
      <alignment horizontal="right" vertical="center"/>
    </xf>
    <xf numFmtId="0" fontId="29" fillId="0" borderId="10" xfId="0" applyFont="1" applyBorder="1"/>
    <xf numFmtId="3" fontId="5" fillId="0" borderId="10" xfId="0" applyNumberFormat="1" applyFont="1" applyFill="1" applyBorder="1" applyAlignment="1">
      <alignment horizontal="center"/>
    </xf>
    <xf numFmtId="3" fontId="5" fillId="0" borderId="10" xfId="0" applyNumberFormat="1" applyFont="1" applyFill="1" applyBorder="1" applyAlignment="1">
      <alignment horizontal="right" vertical="center"/>
    </xf>
    <xf numFmtId="0" fontId="5" fillId="0" borderId="14" xfId="0" applyFont="1" applyBorder="1"/>
    <xf numFmtId="3" fontId="0" fillId="0" borderId="14" xfId="0" applyNumberFormat="1" applyBorder="1"/>
    <xf numFmtId="0" fontId="34" fillId="0" borderId="23" xfId="0" applyFont="1" applyFill="1" applyBorder="1"/>
    <xf numFmtId="3" fontId="13" fillId="0" borderId="23" xfId="0" applyNumberFormat="1" applyFont="1" applyBorder="1" applyAlignment="1">
      <alignment horizontal="center"/>
    </xf>
    <xf numFmtId="3" fontId="13" fillId="0" borderId="22" xfId="0" applyNumberFormat="1" applyFont="1" applyBorder="1" applyAlignment="1">
      <alignment horizontal="right" vertical="center"/>
    </xf>
    <xf numFmtId="0" fontId="34" fillId="0" borderId="9" xfId="0" applyFont="1" applyFill="1" applyBorder="1"/>
    <xf numFmtId="3" fontId="13" fillId="0" borderId="9" xfId="0" applyNumberFormat="1" applyFont="1" applyBorder="1" applyAlignment="1">
      <alignment horizontal="center"/>
    </xf>
    <xf numFmtId="3" fontId="30" fillId="0" borderId="10" xfId="0" applyNumberFormat="1" applyFont="1" applyBorder="1"/>
    <xf numFmtId="3" fontId="30" fillId="0" borderId="13" xfId="0" applyNumberFormat="1" applyFont="1" applyBorder="1" applyAlignment="1">
      <alignment horizontal="right" vertical="center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2" fillId="0" borderId="0" xfId="0" applyNumberFormat="1" applyFont="1"/>
    <xf numFmtId="0" fontId="4" fillId="4" borderId="0" xfId="0" applyFont="1" applyFill="1"/>
    <xf numFmtId="0" fontId="42" fillId="4" borderId="0" xfId="0" applyFont="1" applyFill="1"/>
    <xf numFmtId="0" fontId="43" fillId="0" borderId="0" xfId="0" applyFont="1"/>
    <xf numFmtId="0" fontId="5" fillId="0" borderId="1" xfId="0" applyNumberFormat="1" applyFont="1" applyBorder="1"/>
    <xf numFmtId="0" fontId="42" fillId="0" borderId="1" xfId="0" applyFont="1" applyBorder="1"/>
    <xf numFmtId="0" fontId="43" fillId="0" borderId="49" xfId="0" applyFont="1" applyBorder="1" applyAlignment="1">
      <alignment horizontal="center"/>
    </xf>
    <xf numFmtId="0" fontId="43" fillId="0" borderId="1" xfId="0" applyFont="1" applyBorder="1" applyAlignment="1">
      <alignment horizontal="center"/>
    </xf>
    <xf numFmtId="0" fontId="43" fillId="0" borderId="1" xfId="0" applyFont="1" applyFill="1" applyBorder="1" applyAlignment="1">
      <alignment horizontal="center"/>
    </xf>
    <xf numFmtId="0" fontId="42" fillId="0" borderId="49" xfId="0" applyFont="1" applyBorder="1"/>
    <xf numFmtId="0" fontId="42" fillId="0" borderId="1" xfId="0" applyFont="1" applyBorder="1" applyAlignment="1">
      <alignment horizontal="center"/>
    </xf>
    <xf numFmtId="0" fontId="42" fillId="0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left"/>
    </xf>
    <xf numFmtId="0" fontId="43" fillId="0" borderId="1" xfId="0" applyFont="1" applyBorder="1" applyAlignment="1">
      <alignment horizontal="left"/>
    </xf>
    <xf numFmtId="0" fontId="43" fillId="0" borderId="1" xfId="0" applyFont="1" applyFill="1" applyBorder="1"/>
    <xf numFmtId="3" fontId="43" fillId="0" borderId="1" xfId="0" applyNumberFormat="1" applyFont="1" applyFill="1" applyBorder="1"/>
    <xf numFmtId="3" fontId="44" fillId="0" borderId="59" xfId="0" applyNumberFormat="1" applyFont="1" applyFill="1" applyBorder="1"/>
    <xf numFmtId="3" fontId="43" fillId="0" borderId="59" xfId="0" applyNumberFormat="1" applyFont="1" applyFill="1" applyBorder="1"/>
    <xf numFmtId="3" fontId="43" fillId="5" borderId="59" xfId="0" applyNumberFormat="1" applyFont="1" applyFill="1" applyBorder="1"/>
    <xf numFmtId="0" fontId="43" fillId="5" borderId="59" xfId="0" applyFont="1" applyFill="1" applyBorder="1"/>
    <xf numFmtId="0" fontId="5" fillId="0" borderId="1" xfId="0" applyNumberFormat="1" applyFont="1" applyBorder="1" applyAlignment="1">
      <alignment horizontal="left"/>
    </xf>
    <xf numFmtId="0" fontId="42" fillId="0" borderId="1" xfId="0" applyFont="1" applyFill="1" applyBorder="1" applyAlignment="1">
      <alignment horizontal="left"/>
    </xf>
    <xf numFmtId="0" fontId="42" fillId="6" borderId="1" xfId="0" applyFont="1" applyFill="1" applyBorder="1"/>
    <xf numFmtId="3" fontId="45" fillId="0" borderId="1" xfId="0" applyNumberFormat="1" applyFont="1" applyFill="1" applyBorder="1"/>
    <xf numFmtId="3" fontId="46" fillId="0" borderId="1" xfId="0" applyNumberFormat="1" applyFont="1" applyFill="1" applyBorder="1"/>
    <xf numFmtId="3" fontId="46" fillId="5" borderId="1" xfId="0" applyNumberFormat="1" applyFont="1" applyFill="1" applyBorder="1"/>
    <xf numFmtId="3" fontId="44" fillId="0" borderId="1" xfId="0" applyNumberFormat="1" applyFont="1" applyFill="1" applyBorder="1"/>
    <xf numFmtId="3" fontId="43" fillId="5" borderId="1" xfId="0" applyNumberFormat="1" applyFont="1" applyFill="1" applyBorder="1"/>
    <xf numFmtId="3" fontId="42" fillId="5" borderId="1" xfId="0" applyNumberFormat="1" applyFont="1" applyFill="1" applyBorder="1"/>
    <xf numFmtId="0" fontId="1" fillId="0" borderId="1" xfId="0" applyNumberFormat="1" applyFont="1" applyFill="1" applyBorder="1" applyAlignment="1">
      <alignment horizontal="left"/>
    </xf>
    <xf numFmtId="0" fontId="43" fillId="0" borderId="1" xfId="0" applyFont="1" applyFill="1" applyBorder="1" applyAlignment="1">
      <alignment horizontal="left"/>
    </xf>
    <xf numFmtId="3" fontId="42" fillId="0" borderId="1" xfId="0" applyNumberFormat="1" applyFont="1" applyFill="1" applyBorder="1"/>
    <xf numFmtId="0" fontId="42" fillId="0" borderId="1" xfId="0" applyFont="1" applyBorder="1" applyAlignment="1">
      <alignment horizontal="left"/>
    </xf>
    <xf numFmtId="3" fontId="45" fillId="5" borderId="1" xfId="0" applyNumberFormat="1" applyFont="1" applyFill="1" applyBorder="1"/>
    <xf numFmtId="3" fontId="47" fillId="5" borderId="1" xfId="0" applyNumberFormat="1" applyFont="1" applyFill="1" applyBorder="1"/>
    <xf numFmtId="3" fontId="48" fillId="0" borderId="1" xfId="0" applyNumberFormat="1" applyFont="1" applyFill="1" applyBorder="1"/>
    <xf numFmtId="0" fontId="43" fillId="0" borderId="1" xfId="0" applyFont="1" applyFill="1" applyBorder="1" applyAlignment="1">
      <alignment wrapText="1"/>
    </xf>
    <xf numFmtId="0" fontId="1" fillId="0" borderId="1" xfId="0" applyNumberFormat="1" applyFont="1" applyFill="1" applyBorder="1" applyAlignment="1">
      <alignment horizontal="left" wrapText="1"/>
    </xf>
    <xf numFmtId="0" fontId="43" fillId="0" borderId="1" xfId="0" applyFont="1" applyFill="1" applyBorder="1" applyAlignment="1">
      <alignment horizontal="left" wrapText="1"/>
    </xf>
    <xf numFmtId="16" fontId="1" fillId="0" borderId="1" xfId="0" applyNumberFormat="1" applyFont="1" applyFill="1" applyBorder="1" applyAlignment="1">
      <alignment horizontal="left"/>
    </xf>
    <xf numFmtId="0" fontId="5" fillId="0" borderId="1" xfId="0" applyNumberFormat="1" applyFont="1" applyFill="1" applyBorder="1" applyAlignment="1">
      <alignment horizontal="left"/>
    </xf>
    <xf numFmtId="0" fontId="42" fillId="0" borderId="1" xfId="0" applyFont="1" applyFill="1" applyBorder="1"/>
    <xf numFmtId="3" fontId="49" fillId="0" borderId="1" xfId="0" applyNumberFormat="1" applyFont="1" applyFill="1" applyBorder="1"/>
    <xf numFmtId="3" fontId="49" fillId="5" borderId="1" xfId="0" applyNumberFormat="1" applyFont="1" applyFill="1" applyBorder="1"/>
    <xf numFmtId="0" fontId="50" fillId="0" borderId="1" xfId="0" applyFont="1" applyFill="1" applyBorder="1"/>
    <xf numFmtId="3" fontId="51" fillId="0" borderId="1" xfId="0" applyNumberFormat="1" applyFont="1" applyFill="1" applyBorder="1"/>
    <xf numFmtId="3" fontId="52" fillId="0" borderId="1" xfId="0" applyNumberFormat="1" applyFont="1" applyFill="1" applyBorder="1"/>
    <xf numFmtId="3" fontId="52" fillId="5" borderId="1" xfId="0" applyNumberFormat="1" applyFont="1" applyFill="1" applyBorder="1"/>
    <xf numFmtId="0" fontId="5" fillId="0" borderId="0" xfId="0" applyFont="1"/>
    <xf numFmtId="0" fontId="54" fillId="0" borderId="0" xfId="1" applyFont="1"/>
    <xf numFmtId="0" fontId="54" fillId="0" borderId="0" xfId="1" applyFont="1" applyAlignment="1">
      <alignment horizontal="center"/>
    </xf>
    <xf numFmtId="0" fontId="53" fillId="0" borderId="0" xfId="1"/>
    <xf numFmtId="0" fontId="55" fillId="0" borderId="0" xfId="1" applyFont="1" applyAlignment="1">
      <alignment horizontal="left"/>
    </xf>
    <xf numFmtId="0" fontId="56" fillId="0" borderId="0" xfId="1" applyFont="1" applyAlignment="1">
      <alignment horizontal="left"/>
    </xf>
    <xf numFmtId="0" fontId="56" fillId="0" borderId="0" xfId="1" applyFont="1"/>
    <xf numFmtId="0" fontId="57" fillId="0" borderId="0" xfId="1" applyFont="1"/>
    <xf numFmtId="0" fontId="58" fillId="0" borderId="0" xfId="1" applyFont="1"/>
    <xf numFmtId="0" fontId="58" fillId="0" borderId="0" xfId="1" applyFont="1" applyAlignment="1">
      <alignment horizontal="center"/>
    </xf>
    <xf numFmtId="0" fontId="53" fillId="0" borderId="0" xfId="1" applyFont="1"/>
    <xf numFmtId="0" fontId="53" fillId="0" borderId="0" xfId="1" applyAlignment="1">
      <alignment horizontal="center"/>
    </xf>
    <xf numFmtId="0" fontId="4" fillId="0" borderId="63" xfId="1" applyFont="1" applyBorder="1"/>
    <xf numFmtId="0" fontId="4" fillId="0" borderId="40" xfId="1" applyFont="1" applyBorder="1"/>
    <xf numFmtId="0" fontId="4" fillId="0" borderId="40" xfId="1" applyFont="1" applyBorder="1" applyAlignment="1">
      <alignment horizontal="center"/>
    </xf>
    <xf numFmtId="0" fontId="4" fillId="0" borderId="64" xfId="1" applyFont="1" applyBorder="1"/>
    <xf numFmtId="0" fontId="53" fillId="0" borderId="1" xfId="1" applyBorder="1"/>
    <xf numFmtId="0" fontId="53" fillId="0" borderId="49" xfId="1" applyFont="1" applyBorder="1"/>
    <xf numFmtId="0" fontId="59" fillId="0" borderId="49" xfId="1" applyFont="1" applyBorder="1" applyAlignment="1">
      <alignment horizontal="center"/>
    </xf>
    <xf numFmtId="0" fontId="59" fillId="0" borderId="1" xfId="1" applyFont="1" applyBorder="1" applyAlignment="1">
      <alignment horizontal="center"/>
    </xf>
    <xf numFmtId="0" fontId="5" fillId="0" borderId="65" xfId="1" applyFont="1" applyBorder="1" applyAlignment="1">
      <alignment horizontal="center" vertical="center"/>
    </xf>
    <xf numFmtId="0" fontId="59" fillId="0" borderId="0" xfId="1" applyFont="1" applyBorder="1" applyAlignment="1">
      <alignment horizontal="center"/>
    </xf>
    <xf numFmtId="0" fontId="5" fillId="0" borderId="0" xfId="1" applyFont="1" applyBorder="1" applyAlignment="1">
      <alignment horizontal="center" vertical="center"/>
    </xf>
    <xf numFmtId="0" fontId="53" fillId="0" borderId="1" xfId="1" applyFont="1" applyBorder="1"/>
    <xf numFmtId="4" fontId="53" fillId="0" borderId="49" xfId="1" applyNumberFormat="1" applyFont="1" applyBorder="1" applyAlignment="1">
      <alignment horizontal="right"/>
    </xf>
    <xf numFmtId="4" fontId="53" fillId="0" borderId="49" xfId="1" applyNumberFormat="1" applyFont="1" applyBorder="1"/>
    <xf numFmtId="4" fontId="53" fillId="0" borderId="1" xfId="1" applyNumberFormat="1" applyFont="1" applyBorder="1"/>
    <xf numFmtId="4" fontId="53" fillId="0" borderId="65" xfId="1" applyNumberFormat="1" applyFont="1" applyBorder="1"/>
    <xf numFmtId="2" fontId="53" fillId="0" borderId="0" xfId="1" applyNumberFormat="1" applyBorder="1"/>
    <xf numFmtId="4" fontId="53" fillId="0" borderId="1" xfId="1" applyNumberFormat="1" applyFont="1" applyBorder="1" applyAlignment="1">
      <alignment horizontal="right"/>
    </xf>
    <xf numFmtId="4" fontId="53" fillId="0" borderId="21" xfId="1" applyNumberFormat="1" applyFont="1" applyBorder="1" applyAlignment="1">
      <alignment horizontal="right"/>
    </xf>
    <xf numFmtId="0" fontId="60" fillId="0" borderId="1" xfId="1" applyFont="1" applyBorder="1"/>
    <xf numFmtId="0" fontId="60" fillId="0" borderId="49" xfId="1" applyFont="1" applyBorder="1"/>
    <xf numFmtId="4" fontId="60" fillId="0" borderId="49" xfId="1" applyNumberFormat="1" applyFont="1" applyBorder="1" applyAlignment="1">
      <alignment horizontal="right"/>
    </xf>
    <xf numFmtId="4" fontId="60" fillId="0" borderId="49" xfId="1" applyNumberFormat="1" applyFont="1" applyBorder="1"/>
    <xf numFmtId="4" fontId="60" fillId="0" borderId="1" xfId="1" applyNumberFormat="1" applyFont="1" applyBorder="1"/>
    <xf numFmtId="4" fontId="53" fillId="0" borderId="65" xfId="1" applyNumberFormat="1" applyBorder="1"/>
    <xf numFmtId="4" fontId="53" fillId="0" borderId="49" xfId="1" applyNumberFormat="1" applyBorder="1" applyAlignment="1">
      <alignment horizontal="right"/>
    </xf>
    <xf numFmtId="4" fontId="53" fillId="0" borderId="49" xfId="1" applyNumberFormat="1" applyBorder="1"/>
    <xf numFmtId="4" fontId="53" fillId="0" borderId="1" xfId="1" applyNumberFormat="1" applyBorder="1"/>
    <xf numFmtId="0" fontId="59" fillId="0" borderId="1" xfId="1" applyFont="1" applyBorder="1"/>
    <xf numFmtId="4" fontId="59" fillId="0" borderId="49" xfId="1" applyNumberFormat="1" applyFont="1" applyBorder="1" applyAlignment="1">
      <alignment horizontal="right"/>
    </xf>
    <xf numFmtId="4" fontId="59" fillId="0" borderId="49" xfId="1" applyNumberFormat="1" applyFont="1" applyBorder="1"/>
    <xf numFmtId="4" fontId="59" fillId="0" borderId="1" xfId="1" applyNumberFormat="1" applyFont="1" applyBorder="1"/>
    <xf numFmtId="0" fontId="5" fillId="0" borderId="1" xfId="1" applyFont="1" applyBorder="1"/>
    <xf numFmtId="0" fontId="5" fillId="0" borderId="49" xfId="1" applyFont="1" applyBorder="1"/>
    <xf numFmtId="4" fontId="5" fillId="0" borderId="49" xfId="1" applyNumberFormat="1" applyFont="1" applyBorder="1" applyAlignment="1">
      <alignment horizontal="right"/>
    </xf>
    <xf numFmtId="4" fontId="5" fillId="0" borderId="49" xfId="1" applyNumberFormat="1" applyFont="1" applyBorder="1"/>
    <xf numFmtId="4" fontId="5" fillId="0" borderId="1" xfId="1" applyNumberFormat="1" applyFont="1" applyBorder="1"/>
    <xf numFmtId="4" fontId="5" fillId="0" borderId="65" xfId="1" applyNumberFormat="1" applyFont="1" applyBorder="1"/>
    <xf numFmtId="2" fontId="5" fillId="0" borderId="0" xfId="1" applyNumberFormat="1" applyFont="1" applyBorder="1"/>
    <xf numFmtId="0" fontId="61" fillId="0" borderId="1" xfId="1" applyFont="1" applyBorder="1"/>
    <xf numFmtId="0" fontId="61" fillId="0" borderId="49" xfId="1" applyFont="1" applyBorder="1"/>
    <xf numFmtId="0" fontId="53" fillId="0" borderId="49" xfId="1" applyBorder="1" applyAlignment="1">
      <alignment horizontal="center"/>
    </xf>
    <xf numFmtId="0" fontId="53" fillId="0" borderId="0" xfId="1" applyBorder="1"/>
    <xf numFmtId="4" fontId="59" fillId="0" borderId="49" xfId="1" applyNumberFormat="1" applyFont="1" applyBorder="1" applyAlignment="1">
      <alignment horizontal="center"/>
    </xf>
    <xf numFmtId="4" fontId="59" fillId="0" borderId="1" xfId="1" applyNumberFormat="1" applyFont="1" applyBorder="1" applyAlignment="1">
      <alignment horizontal="center"/>
    </xf>
    <xf numFmtId="0" fontId="53" fillId="0" borderId="49" xfId="1" applyBorder="1"/>
    <xf numFmtId="0" fontId="1" fillId="0" borderId="0" xfId="1" applyFont="1" applyBorder="1"/>
    <xf numFmtId="0" fontId="1" fillId="0" borderId="0" xfId="1" applyFont="1" applyBorder="1" applyAlignment="1">
      <alignment horizontal="center"/>
    </xf>
    <xf numFmtId="2" fontId="1" fillId="0" borderId="0" xfId="1" applyNumberFormat="1" applyFont="1" applyBorder="1"/>
    <xf numFmtId="0" fontId="1" fillId="0" borderId="0" xfId="1" applyFont="1" applyFill="1" applyBorder="1"/>
    <xf numFmtId="0" fontId="1" fillId="0" borderId="0" xfId="1" applyFont="1" applyFill="1" applyBorder="1" applyAlignment="1">
      <alignment horizontal="center"/>
    </xf>
    <xf numFmtId="0" fontId="0" fillId="0" borderId="16" xfId="0" applyBorder="1"/>
    <xf numFmtId="0" fontId="5" fillId="0" borderId="0" xfId="1" applyFont="1" applyBorder="1"/>
    <xf numFmtId="0" fontId="1" fillId="0" borderId="0" xfId="1" applyFont="1" applyBorder="1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/>
    <xf numFmtId="0" fontId="63" fillId="0" borderId="0" xfId="0" applyFont="1"/>
    <xf numFmtId="0" fontId="62" fillId="0" borderId="1" xfId="0" applyFont="1" applyBorder="1"/>
    <xf numFmtId="0" fontId="53" fillId="0" borderId="1" xfId="0" applyFont="1" applyBorder="1" applyAlignment="1">
      <alignment wrapText="1"/>
    </xf>
    <xf numFmtId="0" fontId="53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4" fontId="53" fillId="0" borderId="1" xfId="0" applyNumberFormat="1" applyFont="1" applyBorder="1"/>
    <xf numFmtId="0" fontId="62" fillId="0" borderId="1" xfId="0" applyFont="1" applyBorder="1" applyAlignment="1">
      <alignment wrapText="1"/>
    </xf>
    <xf numFmtId="0" fontId="62" fillId="0" borderId="0" xfId="0" applyFont="1" applyBorder="1" applyAlignment="1">
      <alignment wrapText="1"/>
    </xf>
    <xf numFmtId="4" fontId="58" fillId="0" borderId="0" xfId="0" applyNumberFormat="1" applyFont="1" applyBorder="1"/>
    <xf numFmtId="0" fontId="4" fillId="0" borderId="0" xfId="1" applyFont="1" applyBorder="1"/>
    <xf numFmtId="0" fontId="4" fillId="0" borderId="1" xfId="1" applyFont="1" applyBorder="1"/>
    <xf numFmtId="0" fontId="5" fillId="0" borderId="1" xfId="1" applyFont="1" applyBorder="1" applyAlignment="1">
      <alignment horizontal="center" vertical="center"/>
    </xf>
    <xf numFmtId="0" fontId="5" fillId="0" borderId="49" xfId="1" applyFont="1" applyBorder="1" applyAlignment="1">
      <alignment horizontal="center" vertical="center"/>
    </xf>
    <xf numFmtId="0" fontId="1" fillId="0" borderId="1" xfId="1" applyFont="1" applyBorder="1" applyAlignment="1">
      <alignment horizontal="center"/>
    </xf>
    <xf numFmtId="4" fontId="53" fillId="0" borderId="0" xfId="1" applyNumberFormat="1" applyBorder="1"/>
    <xf numFmtId="4" fontId="5" fillId="0" borderId="0" xfId="1" applyNumberFormat="1" applyFont="1" applyBorder="1"/>
    <xf numFmtId="0" fontId="5" fillId="0" borderId="49" xfId="1" applyFont="1" applyBorder="1" applyAlignment="1">
      <alignment horizontal="center"/>
    </xf>
    <xf numFmtId="0" fontId="59" fillId="0" borderId="59" xfId="1" applyFont="1" applyBorder="1" applyAlignment="1">
      <alignment horizontal="center"/>
    </xf>
    <xf numFmtId="0" fontId="59" fillId="0" borderId="66" xfId="1" applyFont="1" applyBorder="1" applyAlignment="1">
      <alignment horizontal="center"/>
    </xf>
    <xf numFmtId="0" fontId="7" fillId="0" borderId="1" xfId="1" applyFont="1" applyBorder="1"/>
  </cellXfs>
  <cellStyles count="2">
    <cellStyle name="Normálne" xfId="0" builtinId="0"/>
    <cellStyle name="normálne_Hárok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J112"/>
  <sheetViews>
    <sheetView tabSelected="1" topLeftCell="A7" zoomScaleNormal="100" workbookViewId="0">
      <selection activeCell="L1" sqref="L1"/>
    </sheetView>
  </sheetViews>
  <sheetFormatPr defaultRowHeight="12.75" x14ac:dyDescent="0.2"/>
  <cols>
    <col min="1" max="1" width="8.5703125" customWidth="1"/>
    <col min="2" max="2" width="43.85546875" customWidth="1"/>
    <col min="3" max="3" width="9.42578125" style="2" hidden="1" customWidth="1"/>
    <col min="4" max="4" width="10" style="2" customWidth="1"/>
    <col min="5" max="5" width="11" style="3" customWidth="1"/>
    <col min="6" max="6" width="10.7109375" customWidth="1"/>
    <col min="7" max="9" width="10.140625" customWidth="1"/>
    <col min="10" max="10" width="11.140625" customWidth="1"/>
  </cols>
  <sheetData>
    <row r="1" spans="1:10" ht="18" x14ac:dyDescent="0.25">
      <c r="A1" s="1" t="s">
        <v>0</v>
      </c>
      <c r="B1" s="1"/>
    </row>
    <row r="2" spans="1:10" ht="18" x14ac:dyDescent="0.25">
      <c r="B2" s="4" t="s">
        <v>1</v>
      </c>
      <c r="C2" s="5"/>
      <c r="D2" s="5"/>
      <c r="E2" s="6"/>
      <c r="F2" s="7"/>
      <c r="G2" s="7"/>
      <c r="H2" s="7"/>
      <c r="I2" s="7"/>
      <c r="J2" s="7"/>
    </row>
    <row r="3" spans="1:10" ht="15.75" x14ac:dyDescent="0.25">
      <c r="A3" s="8"/>
      <c r="B3" s="8" t="s">
        <v>2</v>
      </c>
      <c r="C3" s="9"/>
      <c r="D3" s="10" t="s">
        <v>3</v>
      </c>
      <c r="E3" s="11" t="s">
        <v>4</v>
      </c>
      <c r="F3" s="11" t="s">
        <v>5</v>
      </c>
      <c r="G3" s="11" t="s">
        <v>5</v>
      </c>
      <c r="H3" s="11" t="s">
        <v>6</v>
      </c>
      <c r="I3" s="11" t="s">
        <v>7</v>
      </c>
      <c r="J3" s="11" t="s">
        <v>8</v>
      </c>
    </row>
    <row r="4" spans="1:10" ht="15.75" x14ac:dyDescent="0.25">
      <c r="A4" s="12" t="s">
        <v>9</v>
      </c>
      <c r="B4" s="8" t="s">
        <v>10</v>
      </c>
      <c r="C4" s="13"/>
      <c r="D4" s="13" t="s">
        <v>11</v>
      </c>
      <c r="E4" s="13" t="s">
        <v>12</v>
      </c>
      <c r="F4" s="14" t="s">
        <v>13</v>
      </c>
      <c r="G4" s="13" t="s">
        <v>14</v>
      </c>
      <c r="H4" s="14" t="s">
        <v>13</v>
      </c>
      <c r="I4" s="13" t="s">
        <v>13</v>
      </c>
      <c r="J4" s="13" t="s">
        <v>13</v>
      </c>
    </row>
    <row r="5" spans="1:10" ht="14.25" x14ac:dyDescent="0.2">
      <c r="A5" s="15">
        <v>111003</v>
      </c>
      <c r="B5" s="16" t="s">
        <v>15</v>
      </c>
      <c r="C5" s="17"/>
      <c r="D5" s="18">
        <v>477473</v>
      </c>
      <c r="E5" s="18">
        <v>560326</v>
      </c>
      <c r="F5" s="18">
        <v>628080</v>
      </c>
      <c r="G5" s="18">
        <v>628080</v>
      </c>
      <c r="H5" s="18">
        <v>680000</v>
      </c>
      <c r="I5" s="18">
        <v>700000</v>
      </c>
      <c r="J5" s="18">
        <v>720000</v>
      </c>
    </row>
    <row r="6" spans="1:10" ht="14.25" x14ac:dyDescent="0.2">
      <c r="A6" s="15">
        <v>121001</v>
      </c>
      <c r="B6" s="16" t="s">
        <v>16</v>
      </c>
      <c r="C6" s="17"/>
      <c r="D6" s="18">
        <v>249012</v>
      </c>
      <c r="E6" s="18">
        <v>248465</v>
      </c>
      <c r="F6" s="18">
        <v>248540</v>
      </c>
      <c r="G6" s="18">
        <v>249000</v>
      </c>
      <c r="H6" s="18">
        <v>251000</v>
      </c>
      <c r="I6" s="18">
        <v>251500</v>
      </c>
      <c r="J6" s="18">
        <v>252000</v>
      </c>
    </row>
    <row r="7" spans="1:10" ht="14.25" x14ac:dyDescent="0.2">
      <c r="A7" s="15">
        <v>121002</v>
      </c>
      <c r="B7" s="16" t="s">
        <v>17</v>
      </c>
      <c r="C7" s="17"/>
      <c r="D7" s="18">
        <v>2562452</v>
      </c>
      <c r="E7" s="18">
        <v>2619280</v>
      </c>
      <c r="F7" s="18">
        <v>2623900</v>
      </c>
      <c r="G7" s="18">
        <v>2604000</v>
      </c>
      <c r="H7" s="18">
        <v>2538000</v>
      </c>
      <c r="I7" s="18">
        <v>2530000</v>
      </c>
      <c r="J7" s="18">
        <v>2500000</v>
      </c>
    </row>
    <row r="8" spans="1:10" ht="14.25" x14ac:dyDescent="0.2">
      <c r="A8" s="15">
        <v>121033</v>
      </c>
      <c r="B8" s="16" t="s">
        <v>18</v>
      </c>
      <c r="C8" s="17"/>
      <c r="D8" s="18">
        <v>3597</v>
      </c>
      <c r="E8" s="18">
        <v>3519</v>
      </c>
      <c r="F8" s="18">
        <v>3620</v>
      </c>
      <c r="G8" s="18">
        <v>3730</v>
      </c>
      <c r="H8" s="18">
        <v>3700</v>
      </c>
      <c r="I8" s="18">
        <v>3700</v>
      </c>
      <c r="J8" s="18">
        <v>3700</v>
      </c>
    </row>
    <row r="9" spans="1:10" ht="14.25" x14ac:dyDescent="0.2">
      <c r="A9" s="15">
        <v>133001</v>
      </c>
      <c r="B9" s="16" t="s">
        <v>19</v>
      </c>
      <c r="C9" s="17"/>
      <c r="D9" s="18">
        <v>2081</v>
      </c>
      <c r="E9" s="18">
        <v>2047</v>
      </c>
      <c r="F9" s="18">
        <v>2060</v>
      </c>
      <c r="G9" s="18">
        <v>2080</v>
      </c>
      <c r="H9" s="18">
        <v>2080</v>
      </c>
      <c r="I9" s="18">
        <v>2090</v>
      </c>
      <c r="J9" s="18">
        <v>2100</v>
      </c>
    </row>
    <row r="10" spans="1:10" ht="14.25" x14ac:dyDescent="0.2">
      <c r="A10" s="15">
        <v>133003</v>
      </c>
      <c r="B10" s="16" t="s">
        <v>20</v>
      </c>
      <c r="C10" s="17"/>
      <c r="D10" s="18"/>
      <c r="E10" s="18">
        <v>70</v>
      </c>
      <c r="F10" s="18">
        <v>70</v>
      </c>
      <c r="G10" s="18">
        <v>70</v>
      </c>
      <c r="H10" s="18">
        <v>70</v>
      </c>
      <c r="I10" s="18">
        <v>70</v>
      </c>
      <c r="J10" s="18">
        <v>70</v>
      </c>
    </row>
    <row r="11" spans="1:10" ht="14.25" x14ac:dyDescent="0.2">
      <c r="A11" s="15">
        <v>133006</v>
      </c>
      <c r="B11" s="16" t="s">
        <v>21</v>
      </c>
      <c r="C11" s="17"/>
      <c r="D11" s="18">
        <v>2907</v>
      </c>
      <c r="E11" s="18">
        <v>3543</v>
      </c>
      <c r="F11" s="18">
        <v>2000</v>
      </c>
      <c r="G11" s="18">
        <v>4000</v>
      </c>
      <c r="H11" s="18">
        <v>3000</v>
      </c>
      <c r="I11" s="18">
        <v>3000</v>
      </c>
      <c r="J11" s="18">
        <v>3000</v>
      </c>
    </row>
    <row r="12" spans="1:10" ht="14.25" x14ac:dyDescent="0.2">
      <c r="A12" s="15">
        <v>133012</v>
      </c>
      <c r="B12" s="19" t="s">
        <v>22</v>
      </c>
      <c r="C12" s="17"/>
      <c r="D12" s="18">
        <v>1082</v>
      </c>
      <c r="E12" s="18">
        <v>1038</v>
      </c>
      <c r="F12" s="18">
        <v>1000</v>
      </c>
      <c r="G12" s="18">
        <v>1000</v>
      </c>
      <c r="H12" s="18">
        <v>700</v>
      </c>
      <c r="I12" s="18">
        <v>700</v>
      </c>
      <c r="J12" s="18">
        <v>700</v>
      </c>
    </row>
    <row r="13" spans="1:10" ht="28.5" x14ac:dyDescent="0.2">
      <c r="A13" s="15">
        <v>133013</v>
      </c>
      <c r="B13" s="19" t="s">
        <v>23</v>
      </c>
      <c r="C13" s="17"/>
      <c r="D13" s="18">
        <v>81175</v>
      </c>
      <c r="E13" s="18">
        <v>71266</v>
      </c>
      <c r="F13" s="18">
        <v>71470</v>
      </c>
      <c r="G13" s="18">
        <v>72000</v>
      </c>
      <c r="H13" s="18">
        <v>76950</v>
      </c>
      <c r="I13" s="18">
        <v>75700</v>
      </c>
      <c r="J13" s="18">
        <v>74450</v>
      </c>
    </row>
    <row r="14" spans="1:10" ht="14.25" x14ac:dyDescent="0.2">
      <c r="A14" s="15">
        <v>133014</v>
      </c>
      <c r="B14" s="16" t="s">
        <v>24</v>
      </c>
      <c r="C14" s="20"/>
      <c r="D14" s="18">
        <v>78322</v>
      </c>
      <c r="E14" s="18">
        <v>78322</v>
      </c>
      <c r="F14" s="18">
        <v>78322</v>
      </c>
      <c r="G14" s="18">
        <v>78322</v>
      </c>
      <c r="H14" s="18">
        <v>78322</v>
      </c>
      <c r="I14" s="18">
        <v>78322</v>
      </c>
      <c r="J14" s="18">
        <v>78322</v>
      </c>
    </row>
    <row r="15" spans="1:10" ht="14.25" x14ac:dyDescent="0.2">
      <c r="A15" s="15"/>
      <c r="B15" s="16"/>
      <c r="C15" s="20"/>
      <c r="D15" s="18"/>
      <c r="E15" s="18"/>
      <c r="F15" s="10"/>
      <c r="G15" s="10"/>
      <c r="H15" s="10"/>
      <c r="I15" s="10"/>
      <c r="J15" s="10"/>
    </row>
    <row r="16" spans="1:10" ht="15.75" x14ac:dyDescent="0.25">
      <c r="A16" s="16"/>
      <c r="B16" s="8" t="s">
        <v>25</v>
      </c>
      <c r="C16" s="21"/>
      <c r="D16" s="21">
        <f t="shared" ref="D16:J16" si="0">SUM(D5:D15)</f>
        <v>3458101</v>
      </c>
      <c r="E16" s="21">
        <f t="shared" si="0"/>
        <v>3587876</v>
      </c>
      <c r="F16" s="21">
        <f t="shared" si="0"/>
        <v>3659062</v>
      </c>
      <c r="G16" s="21">
        <f t="shared" si="0"/>
        <v>3642282</v>
      </c>
      <c r="H16" s="21">
        <f t="shared" si="0"/>
        <v>3633822</v>
      </c>
      <c r="I16" s="21">
        <f t="shared" si="0"/>
        <v>3645082</v>
      </c>
      <c r="J16" s="21">
        <f t="shared" si="0"/>
        <v>3634342</v>
      </c>
    </row>
    <row r="17" spans="1:10" ht="14.25" x14ac:dyDescent="0.2">
      <c r="A17" s="16"/>
      <c r="B17" s="16"/>
      <c r="C17" s="20"/>
      <c r="D17" s="10"/>
      <c r="E17" s="10"/>
      <c r="F17" s="10"/>
      <c r="G17" s="10"/>
      <c r="H17" s="10"/>
      <c r="I17" s="10"/>
      <c r="J17" s="10"/>
    </row>
    <row r="18" spans="1:10" ht="15.75" x14ac:dyDescent="0.25">
      <c r="A18" s="22" t="s">
        <v>9</v>
      </c>
      <c r="B18" s="8" t="s">
        <v>26</v>
      </c>
      <c r="C18" s="20"/>
      <c r="D18" s="10"/>
      <c r="E18" s="10"/>
      <c r="F18" s="10"/>
      <c r="G18" s="10"/>
      <c r="H18" s="10"/>
      <c r="I18" s="10"/>
      <c r="J18" s="10"/>
    </row>
    <row r="19" spans="1:10" ht="14.25" x14ac:dyDescent="0.2">
      <c r="A19" s="15">
        <v>212002</v>
      </c>
      <c r="B19" s="19" t="s">
        <v>27</v>
      </c>
      <c r="C19" s="20"/>
      <c r="D19" s="18">
        <v>1630</v>
      </c>
      <c r="E19" s="18">
        <v>1616</v>
      </c>
      <c r="F19" s="18">
        <v>1650</v>
      </c>
      <c r="G19" s="18">
        <v>1650</v>
      </c>
      <c r="H19" s="18">
        <v>1500</v>
      </c>
      <c r="I19" s="18">
        <v>1500</v>
      </c>
      <c r="J19" s="18">
        <v>1500</v>
      </c>
    </row>
    <row r="20" spans="1:10" ht="14.25" x14ac:dyDescent="0.2">
      <c r="A20" s="15">
        <v>212002</v>
      </c>
      <c r="B20" s="16" t="s">
        <v>28</v>
      </c>
      <c r="C20" s="20"/>
      <c r="D20" s="18">
        <v>1898</v>
      </c>
      <c r="E20" s="18">
        <v>1140</v>
      </c>
      <c r="F20" s="18">
        <v>1100</v>
      </c>
      <c r="G20" s="18">
        <v>1300</v>
      </c>
      <c r="H20" s="18">
        <v>1300</v>
      </c>
      <c r="I20" s="18">
        <v>2680</v>
      </c>
      <c r="J20" s="18">
        <v>3760</v>
      </c>
    </row>
    <row r="21" spans="1:10" ht="14.25" hidden="1" x14ac:dyDescent="0.2">
      <c r="A21" s="15"/>
      <c r="B21" s="16"/>
      <c r="C21" s="20"/>
      <c r="D21" s="18"/>
      <c r="E21" s="18"/>
      <c r="F21" s="18"/>
      <c r="G21" s="18"/>
      <c r="H21" s="18"/>
      <c r="I21" s="18"/>
      <c r="J21" s="18"/>
    </row>
    <row r="22" spans="1:10" ht="14.25" x14ac:dyDescent="0.2">
      <c r="A22" s="15">
        <v>212003</v>
      </c>
      <c r="B22" s="16" t="s">
        <v>29</v>
      </c>
      <c r="C22" s="20"/>
      <c r="D22" s="18">
        <v>85097</v>
      </c>
      <c r="E22" s="18">
        <v>89255</v>
      </c>
      <c r="F22" s="18">
        <v>85000</v>
      </c>
      <c r="G22" s="18">
        <v>85000</v>
      </c>
      <c r="H22" s="18">
        <v>85000</v>
      </c>
      <c r="I22" s="18">
        <v>85000</v>
      </c>
      <c r="J22" s="18">
        <v>85000</v>
      </c>
    </row>
    <row r="23" spans="1:10" ht="14.25" x14ac:dyDescent="0.2">
      <c r="A23" s="15">
        <v>212003</v>
      </c>
      <c r="B23" s="16" t="s">
        <v>30</v>
      </c>
      <c r="C23" s="20"/>
      <c r="D23" s="18">
        <v>94542</v>
      </c>
      <c r="E23" s="18">
        <v>96957</v>
      </c>
      <c r="F23" s="18">
        <v>100500</v>
      </c>
      <c r="G23" s="18">
        <v>100500</v>
      </c>
      <c r="H23" s="18">
        <v>104000</v>
      </c>
      <c r="I23" s="18">
        <v>104000</v>
      </c>
      <c r="J23" s="18">
        <v>104000</v>
      </c>
    </row>
    <row r="24" spans="1:10" ht="14.25" x14ac:dyDescent="0.2">
      <c r="A24" s="16"/>
      <c r="B24" s="16" t="s">
        <v>31</v>
      </c>
      <c r="C24" s="17"/>
      <c r="D24" s="18">
        <v>96801</v>
      </c>
      <c r="E24" s="18">
        <v>85986</v>
      </c>
      <c r="F24" s="18">
        <v>81400</v>
      </c>
      <c r="G24" s="18">
        <v>81400</v>
      </c>
      <c r="H24" s="18">
        <v>73000</v>
      </c>
      <c r="I24" s="18">
        <v>73000</v>
      </c>
      <c r="J24" s="18">
        <v>73000</v>
      </c>
    </row>
    <row r="25" spans="1:10" ht="14.25" x14ac:dyDescent="0.2">
      <c r="A25" s="16"/>
      <c r="B25" s="16" t="s">
        <v>32</v>
      </c>
      <c r="C25" s="20"/>
      <c r="D25" s="18">
        <v>16155</v>
      </c>
      <c r="E25" s="18">
        <v>15439</v>
      </c>
      <c r="F25" s="18">
        <v>22000</v>
      </c>
      <c r="G25" s="18">
        <v>22000</v>
      </c>
      <c r="H25" s="18">
        <v>23200</v>
      </c>
      <c r="I25" s="18">
        <v>23200</v>
      </c>
      <c r="J25" s="18">
        <v>23200</v>
      </c>
    </row>
    <row r="26" spans="1:10" ht="14.25" x14ac:dyDescent="0.2">
      <c r="A26" s="15">
        <v>212004</v>
      </c>
      <c r="B26" s="16" t="s">
        <v>33</v>
      </c>
      <c r="C26" s="17"/>
      <c r="D26" s="18">
        <v>3484</v>
      </c>
      <c r="E26" s="18">
        <v>3339</v>
      </c>
      <c r="F26" s="18">
        <v>3000</v>
      </c>
      <c r="G26" s="18">
        <v>4000</v>
      </c>
      <c r="H26" s="18">
        <v>3000</v>
      </c>
      <c r="I26" s="18">
        <v>3000</v>
      </c>
      <c r="J26" s="18">
        <v>3000</v>
      </c>
    </row>
    <row r="27" spans="1:10" ht="14.25" x14ac:dyDescent="0.2">
      <c r="A27" s="15">
        <v>221004</v>
      </c>
      <c r="B27" s="16" t="s">
        <v>34</v>
      </c>
      <c r="C27" s="17"/>
      <c r="D27" s="18">
        <v>16205</v>
      </c>
      <c r="E27" s="18">
        <v>12685</v>
      </c>
      <c r="F27" s="18">
        <v>3650</v>
      </c>
      <c r="G27" s="18">
        <v>5000</v>
      </c>
      <c r="H27" s="18">
        <v>4000</v>
      </c>
      <c r="I27" s="18">
        <v>4000</v>
      </c>
      <c r="J27" s="18">
        <v>4000</v>
      </c>
    </row>
    <row r="28" spans="1:10" ht="14.25" x14ac:dyDescent="0.2">
      <c r="A28" s="15">
        <v>222003</v>
      </c>
      <c r="B28" s="16" t="s">
        <v>35</v>
      </c>
      <c r="C28" s="17"/>
      <c r="D28" s="18">
        <v>111</v>
      </c>
      <c r="E28" s="18">
        <v>707</v>
      </c>
      <c r="F28" s="18">
        <v>100</v>
      </c>
      <c r="G28" s="18">
        <v>100</v>
      </c>
      <c r="H28" s="18">
        <v>100</v>
      </c>
      <c r="I28" s="18">
        <v>100</v>
      </c>
      <c r="J28" s="18">
        <v>100</v>
      </c>
    </row>
    <row r="29" spans="1:10" ht="14.25" x14ac:dyDescent="0.2">
      <c r="A29" s="15">
        <v>223001</v>
      </c>
      <c r="B29" s="16" t="s">
        <v>36</v>
      </c>
      <c r="C29" s="20"/>
      <c r="D29" s="18">
        <v>88118</v>
      </c>
      <c r="E29" s="18">
        <v>91944</v>
      </c>
      <c r="F29" s="18">
        <v>95000</v>
      </c>
      <c r="G29" s="18">
        <v>95000</v>
      </c>
      <c r="H29" s="18">
        <v>95000</v>
      </c>
      <c r="I29" s="18">
        <v>95000</v>
      </c>
      <c r="J29" s="18">
        <v>95000</v>
      </c>
    </row>
    <row r="30" spans="1:10" ht="14.25" x14ac:dyDescent="0.2">
      <c r="A30" s="15">
        <v>223001</v>
      </c>
      <c r="B30" s="16" t="s">
        <v>37</v>
      </c>
      <c r="C30" s="20"/>
      <c r="D30" s="18">
        <v>1362</v>
      </c>
      <c r="E30" s="18">
        <v>3648</v>
      </c>
      <c r="F30" s="18">
        <v>3000</v>
      </c>
      <c r="G30" s="18">
        <v>3000</v>
      </c>
      <c r="H30" s="18">
        <v>3000</v>
      </c>
      <c r="I30" s="18">
        <v>3000</v>
      </c>
      <c r="J30" s="18">
        <v>3000</v>
      </c>
    </row>
    <row r="31" spans="1:10" ht="14.25" x14ac:dyDescent="0.2">
      <c r="A31" s="15">
        <v>223001</v>
      </c>
      <c r="B31" s="16" t="s">
        <v>38</v>
      </c>
      <c r="C31" s="17"/>
      <c r="D31" s="18">
        <v>972</v>
      </c>
      <c r="E31" s="18">
        <v>1077</v>
      </c>
      <c r="F31" s="18">
        <v>1000</v>
      </c>
      <c r="G31" s="18">
        <v>628</v>
      </c>
      <c r="H31" s="18">
        <v>100</v>
      </c>
      <c r="I31" s="18">
        <v>100</v>
      </c>
      <c r="J31" s="18">
        <v>100</v>
      </c>
    </row>
    <row r="32" spans="1:10" ht="14.25" x14ac:dyDescent="0.2">
      <c r="A32" s="15">
        <v>223001</v>
      </c>
      <c r="B32" s="16" t="s">
        <v>39</v>
      </c>
      <c r="C32" s="17"/>
      <c r="D32" s="18">
        <v>16720</v>
      </c>
      <c r="E32" s="18">
        <v>17052</v>
      </c>
      <c r="F32" s="18">
        <v>18000</v>
      </c>
      <c r="G32" s="18">
        <v>18000</v>
      </c>
      <c r="H32" s="18">
        <v>18000</v>
      </c>
      <c r="I32" s="18">
        <v>18000</v>
      </c>
      <c r="J32" s="18">
        <v>18000</v>
      </c>
    </row>
    <row r="33" spans="1:10" ht="14.25" x14ac:dyDescent="0.2">
      <c r="A33" s="23"/>
      <c r="B33" s="24"/>
      <c r="C33" s="25"/>
      <c r="D33" s="26"/>
      <c r="E33" s="26"/>
      <c r="F33" s="26"/>
      <c r="G33" s="26"/>
      <c r="H33" s="26"/>
      <c r="I33" s="26"/>
      <c r="J33" s="26"/>
    </row>
    <row r="34" spans="1:10" ht="14.25" x14ac:dyDescent="0.2">
      <c r="A34" s="23"/>
      <c r="B34" s="24"/>
      <c r="C34" s="25"/>
      <c r="D34" s="26"/>
      <c r="E34" s="26"/>
      <c r="F34" s="26"/>
      <c r="G34" s="26"/>
      <c r="H34" s="26"/>
      <c r="I34" s="26"/>
      <c r="J34" s="26"/>
    </row>
    <row r="35" spans="1:10" ht="14.25" x14ac:dyDescent="0.2">
      <c r="A35" s="23"/>
      <c r="B35" s="24"/>
      <c r="C35" s="25"/>
      <c r="D35" s="26"/>
      <c r="E35" s="26"/>
      <c r="F35" s="26"/>
      <c r="G35" s="26"/>
      <c r="H35" s="26"/>
      <c r="I35" s="26"/>
      <c r="J35" s="26"/>
    </row>
    <row r="36" spans="1:10" ht="14.25" x14ac:dyDescent="0.2">
      <c r="A36" s="23"/>
      <c r="B36" s="24"/>
      <c r="C36" s="25"/>
      <c r="D36" s="26"/>
      <c r="E36" s="26"/>
      <c r="F36" s="26"/>
      <c r="G36" s="26"/>
      <c r="H36" s="26"/>
      <c r="I36" s="26"/>
      <c r="J36" s="26"/>
    </row>
    <row r="37" spans="1:10" ht="14.25" x14ac:dyDescent="0.2">
      <c r="A37" s="15"/>
      <c r="B37" s="16"/>
      <c r="C37" s="9"/>
      <c r="D37" s="27" t="s">
        <v>3</v>
      </c>
      <c r="E37" s="27" t="s">
        <v>4</v>
      </c>
      <c r="F37" s="11" t="s">
        <v>5</v>
      </c>
      <c r="G37" s="11" t="s">
        <v>5</v>
      </c>
      <c r="H37" s="11" t="s">
        <v>6</v>
      </c>
      <c r="I37" s="11" t="s">
        <v>7</v>
      </c>
      <c r="J37" s="11" t="s">
        <v>8</v>
      </c>
    </row>
    <row r="38" spans="1:10" ht="14.25" x14ac:dyDescent="0.2">
      <c r="A38" s="15"/>
      <c r="B38" s="16"/>
      <c r="C38" s="13"/>
      <c r="D38" s="13" t="s">
        <v>11</v>
      </c>
      <c r="E38" s="13" t="s">
        <v>11</v>
      </c>
      <c r="F38" s="13" t="s">
        <v>13</v>
      </c>
      <c r="G38" s="13" t="s">
        <v>40</v>
      </c>
      <c r="H38" s="13" t="s">
        <v>13</v>
      </c>
      <c r="I38" s="13" t="s">
        <v>13</v>
      </c>
      <c r="J38" s="13" t="s">
        <v>13</v>
      </c>
    </row>
    <row r="39" spans="1:10" ht="14.25" x14ac:dyDescent="0.2">
      <c r="A39" s="15">
        <v>223001</v>
      </c>
      <c r="B39" s="16" t="s">
        <v>41</v>
      </c>
      <c r="C39" s="17"/>
      <c r="D39" s="18">
        <v>1643</v>
      </c>
      <c r="E39" s="18">
        <v>1345</v>
      </c>
      <c r="F39" s="18">
        <v>1418</v>
      </c>
      <c r="G39" s="18">
        <v>1418</v>
      </c>
      <c r="H39" s="18">
        <v>1000</v>
      </c>
      <c r="I39" s="18">
        <v>1000</v>
      </c>
      <c r="J39" s="18">
        <v>1000</v>
      </c>
    </row>
    <row r="40" spans="1:10" ht="14.25" x14ac:dyDescent="0.2">
      <c r="A40" s="15">
        <v>223001</v>
      </c>
      <c r="B40" s="16" t="s">
        <v>42</v>
      </c>
      <c r="C40" s="17"/>
      <c r="D40" s="18">
        <v>5839</v>
      </c>
      <c r="E40" s="18">
        <v>4135</v>
      </c>
      <c r="F40" s="18">
        <v>5000</v>
      </c>
      <c r="G40" s="18">
        <v>10000</v>
      </c>
      <c r="H40" s="18">
        <v>5000</v>
      </c>
      <c r="I40" s="18">
        <v>5000</v>
      </c>
      <c r="J40" s="18">
        <v>5000</v>
      </c>
    </row>
    <row r="41" spans="1:10" ht="14.25" x14ac:dyDescent="0.2">
      <c r="A41" s="15">
        <v>223001</v>
      </c>
      <c r="B41" s="16" t="s">
        <v>43</v>
      </c>
      <c r="C41" s="17"/>
      <c r="D41" s="18">
        <v>150</v>
      </c>
      <c r="E41" s="18">
        <v>60</v>
      </c>
      <c r="F41" s="18">
        <v>200</v>
      </c>
      <c r="G41" s="18">
        <v>200</v>
      </c>
      <c r="H41" s="18">
        <v>200</v>
      </c>
      <c r="I41" s="18">
        <v>200</v>
      </c>
      <c r="J41" s="18">
        <v>200</v>
      </c>
    </row>
    <row r="42" spans="1:10" ht="14.25" x14ac:dyDescent="0.2">
      <c r="A42" s="15">
        <v>223001</v>
      </c>
      <c r="B42" s="16" t="s">
        <v>44</v>
      </c>
      <c r="C42" s="17"/>
      <c r="D42" s="18">
        <v>2549</v>
      </c>
      <c r="E42" s="18">
        <v>544</v>
      </c>
      <c r="F42" s="18">
        <v>1400</v>
      </c>
      <c r="G42" s="18">
        <v>1400</v>
      </c>
      <c r="H42" s="18">
        <v>1500</v>
      </c>
      <c r="I42" s="18">
        <v>1500</v>
      </c>
      <c r="J42" s="18">
        <v>1500</v>
      </c>
    </row>
    <row r="43" spans="1:10" ht="14.25" x14ac:dyDescent="0.2">
      <c r="A43" s="15">
        <v>223001</v>
      </c>
      <c r="B43" s="16" t="s">
        <v>45</v>
      </c>
      <c r="C43" s="17"/>
      <c r="D43" s="18">
        <v>4811</v>
      </c>
      <c r="E43" s="18">
        <v>2588</v>
      </c>
      <c r="F43" s="18">
        <v>3000</v>
      </c>
      <c r="G43" s="18">
        <v>3000</v>
      </c>
      <c r="H43" s="18">
        <v>3000</v>
      </c>
      <c r="I43" s="18">
        <v>3000</v>
      </c>
      <c r="J43" s="18">
        <v>3000</v>
      </c>
    </row>
    <row r="44" spans="1:10" ht="14.25" x14ac:dyDescent="0.2">
      <c r="A44" s="15">
        <v>223003</v>
      </c>
      <c r="B44" s="16" t="s">
        <v>46</v>
      </c>
      <c r="C44" s="17"/>
      <c r="D44" s="18">
        <v>12429</v>
      </c>
      <c r="E44" s="18">
        <v>11128</v>
      </c>
      <c r="F44" s="18">
        <v>12500</v>
      </c>
      <c r="G44" s="18">
        <v>12500</v>
      </c>
      <c r="H44" s="18">
        <v>13000</v>
      </c>
      <c r="I44" s="18">
        <v>13200</v>
      </c>
      <c r="J44" s="18">
        <v>13500</v>
      </c>
    </row>
    <row r="45" spans="1:10" ht="14.25" x14ac:dyDescent="0.2">
      <c r="A45" s="16">
        <v>242</v>
      </c>
      <c r="B45" s="16" t="s">
        <v>47</v>
      </c>
      <c r="C45" s="17"/>
      <c r="D45" s="18">
        <v>13611</v>
      </c>
      <c r="E45" s="18">
        <v>10590</v>
      </c>
      <c r="F45" s="18">
        <v>20000</v>
      </c>
      <c r="G45" s="18">
        <v>25000</v>
      </c>
      <c r="H45" s="18">
        <v>20000</v>
      </c>
      <c r="I45" s="18">
        <v>20000</v>
      </c>
      <c r="J45" s="18">
        <v>20000</v>
      </c>
    </row>
    <row r="46" spans="1:10" ht="14.25" x14ac:dyDescent="0.2">
      <c r="A46" s="16">
        <v>292</v>
      </c>
      <c r="B46" s="16" t="s">
        <v>48</v>
      </c>
      <c r="C46" s="17"/>
      <c r="D46" s="18">
        <v>4790</v>
      </c>
      <c r="E46" s="18">
        <v>4573</v>
      </c>
      <c r="F46" s="18">
        <v>3000</v>
      </c>
      <c r="G46" s="18">
        <v>6000</v>
      </c>
      <c r="H46" s="18">
        <v>3000</v>
      </c>
      <c r="I46" s="18">
        <v>3000</v>
      </c>
      <c r="J46" s="18">
        <v>3000</v>
      </c>
    </row>
    <row r="47" spans="1:10" ht="15.75" x14ac:dyDescent="0.25">
      <c r="A47" s="16"/>
      <c r="B47" s="8" t="s">
        <v>49</v>
      </c>
      <c r="C47" s="21"/>
      <c r="D47" s="21">
        <f t="shared" ref="D47:J47" si="1">SUM(D19:D46)</f>
        <v>468917</v>
      </c>
      <c r="E47" s="21">
        <f t="shared" si="1"/>
        <v>455808</v>
      </c>
      <c r="F47" s="21">
        <f t="shared" si="1"/>
        <v>461918</v>
      </c>
      <c r="G47" s="21">
        <f t="shared" si="1"/>
        <v>477096</v>
      </c>
      <c r="H47" s="21">
        <f t="shared" si="1"/>
        <v>457900</v>
      </c>
      <c r="I47" s="21">
        <f t="shared" si="1"/>
        <v>459480</v>
      </c>
      <c r="J47" s="21">
        <f t="shared" si="1"/>
        <v>460860</v>
      </c>
    </row>
    <row r="48" spans="1:10" ht="15.75" x14ac:dyDescent="0.25">
      <c r="A48" s="16"/>
      <c r="B48" s="8"/>
      <c r="C48" s="21"/>
      <c r="D48" s="21"/>
      <c r="E48" s="21"/>
      <c r="F48" s="21"/>
      <c r="G48" s="21"/>
      <c r="H48" s="21"/>
      <c r="I48" s="21"/>
      <c r="J48" s="21"/>
    </row>
    <row r="49" spans="1:10" ht="15.75" x14ac:dyDescent="0.25">
      <c r="A49" s="22" t="s">
        <v>9</v>
      </c>
      <c r="B49" s="8" t="s">
        <v>50</v>
      </c>
      <c r="C49" s="9"/>
      <c r="D49" s="10">
        <v>1000</v>
      </c>
      <c r="E49" s="10">
        <v>750</v>
      </c>
      <c r="F49" s="10">
        <v>1000</v>
      </c>
      <c r="G49" s="10">
        <v>500</v>
      </c>
      <c r="H49" s="10">
        <v>500</v>
      </c>
      <c r="I49" s="10">
        <v>500</v>
      </c>
      <c r="J49" s="10">
        <v>500</v>
      </c>
    </row>
    <row r="50" spans="1:10" ht="15" x14ac:dyDescent="0.25">
      <c r="A50" s="22"/>
      <c r="B50" s="16"/>
      <c r="C50" s="17"/>
      <c r="D50" s="10"/>
      <c r="E50" s="10"/>
      <c r="F50" s="10"/>
      <c r="G50" s="10"/>
      <c r="H50" s="10"/>
      <c r="I50" s="10"/>
      <c r="J50" s="10"/>
    </row>
    <row r="51" spans="1:10" ht="15.75" x14ac:dyDescent="0.25">
      <c r="A51" s="22" t="s">
        <v>9</v>
      </c>
      <c r="B51" s="8" t="s">
        <v>51</v>
      </c>
      <c r="C51" s="17"/>
      <c r="D51" s="10"/>
      <c r="E51" s="10"/>
      <c r="F51" s="10"/>
      <c r="G51" s="10"/>
      <c r="H51" s="10"/>
      <c r="I51" s="10"/>
      <c r="J51" s="10"/>
    </row>
    <row r="52" spans="1:10" ht="14.25" x14ac:dyDescent="0.2">
      <c r="A52" s="15">
        <v>312</v>
      </c>
      <c r="B52" s="16" t="s">
        <v>52</v>
      </c>
      <c r="C52" s="17"/>
      <c r="D52" s="18">
        <v>13905</v>
      </c>
      <c r="E52" s="18">
        <v>0</v>
      </c>
      <c r="F52" s="10">
        <v>0</v>
      </c>
      <c r="G52" s="18">
        <v>0</v>
      </c>
      <c r="H52" s="10"/>
      <c r="I52" s="10"/>
      <c r="J52" s="10"/>
    </row>
    <row r="53" spans="1:10" ht="14.25" x14ac:dyDescent="0.2">
      <c r="A53" s="15">
        <v>312001</v>
      </c>
      <c r="B53" s="16" t="s">
        <v>53</v>
      </c>
      <c r="C53" s="20"/>
      <c r="D53" s="18">
        <v>1734</v>
      </c>
      <c r="E53" s="18">
        <v>480</v>
      </c>
      <c r="F53" s="18">
        <v>1070</v>
      </c>
      <c r="G53" s="18">
        <v>800</v>
      </c>
      <c r="H53" s="18">
        <v>770</v>
      </c>
      <c r="I53" s="18">
        <v>1070</v>
      </c>
      <c r="J53" s="18">
        <v>1070</v>
      </c>
    </row>
    <row r="54" spans="1:10" ht="14.25" x14ac:dyDescent="0.2">
      <c r="A54" s="15">
        <v>312001</v>
      </c>
      <c r="B54" s="16" t="s">
        <v>54</v>
      </c>
      <c r="C54" s="20"/>
      <c r="D54" s="18">
        <v>69</v>
      </c>
      <c r="E54" s="18">
        <v>188</v>
      </c>
      <c r="F54" s="18">
        <v>280</v>
      </c>
      <c r="G54" s="18">
        <v>280</v>
      </c>
      <c r="H54" s="18">
        <v>100</v>
      </c>
      <c r="I54" s="18">
        <v>100</v>
      </c>
      <c r="J54" s="18">
        <v>100</v>
      </c>
    </row>
    <row r="55" spans="1:10" ht="14.25" x14ac:dyDescent="0.2">
      <c r="A55" s="15">
        <v>312001</v>
      </c>
      <c r="B55" s="16" t="s">
        <v>55</v>
      </c>
      <c r="C55" s="17"/>
      <c r="D55" s="18">
        <v>781</v>
      </c>
      <c r="E55" s="18">
        <v>317</v>
      </c>
      <c r="F55" s="18">
        <v>0</v>
      </c>
      <c r="G55" s="18">
        <v>1500</v>
      </c>
      <c r="H55" s="18"/>
      <c r="I55" s="18"/>
      <c r="J55" s="18"/>
    </row>
    <row r="56" spans="1:10" ht="14.25" x14ac:dyDescent="0.2">
      <c r="A56" s="15">
        <v>312001</v>
      </c>
      <c r="B56" s="16" t="s">
        <v>56</v>
      </c>
      <c r="C56" s="17"/>
      <c r="D56" s="18">
        <v>4425</v>
      </c>
      <c r="E56" s="18">
        <v>1795</v>
      </c>
      <c r="F56" s="18">
        <v>0</v>
      </c>
      <c r="G56" s="18">
        <v>8540</v>
      </c>
      <c r="H56" s="18"/>
      <c r="I56" s="18"/>
      <c r="J56" s="18"/>
    </row>
    <row r="57" spans="1:10" ht="15.75" x14ac:dyDescent="0.25">
      <c r="A57" s="15">
        <v>312012</v>
      </c>
      <c r="B57" s="8" t="s">
        <v>57</v>
      </c>
      <c r="C57" s="17"/>
      <c r="D57" s="18">
        <v>8172</v>
      </c>
      <c r="E57" s="18">
        <v>0</v>
      </c>
      <c r="F57" s="18">
        <v>0</v>
      </c>
      <c r="G57" s="18">
        <v>0</v>
      </c>
      <c r="H57" s="18"/>
      <c r="I57" s="18"/>
      <c r="J57" s="18"/>
    </row>
    <row r="58" spans="1:10" ht="14.25" x14ac:dyDescent="0.2">
      <c r="A58" s="15">
        <v>312012</v>
      </c>
      <c r="B58" s="16" t="s">
        <v>58</v>
      </c>
      <c r="C58" s="17"/>
      <c r="D58" s="18">
        <v>2191</v>
      </c>
      <c r="E58" s="18">
        <v>2203</v>
      </c>
      <c r="F58" s="18">
        <v>2220</v>
      </c>
      <c r="G58" s="18">
        <v>2235</v>
      </c>
      <c r="H58" s="18">
        <v>2250</v>
      </c>
      <c r="I58" s="18">
        <v>2300</v>
      </c>
      <c r="J58" s="18">
        <v>2350</v>
      </c>
    </row>
    <row r="59" spans="1:10" ht="14.25" x14ac:dyDescent="0.2">
      <c r="A59" s="15">
        <v>312012</v>
      </c>
      <c r="B59" s="16" t="s">
        <v>59</v>
      </c>
      <c r="C59" s="17"/>
      <c r="D59" s="18">
        <v>2816</v>
      </c>
      <c r="E59" s="18">
        <v>2869</v>
      </c>
      <c r="F59" s="18">
        <v>2900</v>
      </c>
      <c r="G59" s="18">
        <v>2930</v>
      </c>
      <c r="H59" s="18">
        <v>3000</v>
      </c>
      <c r="I59" s="18">
        <v>3100</v>
      </c>
      <c r="J59" s="18">
        <v>3200</v>
      </c>
    </row>
    <row r="60" spans="1:10" ht="14.25" x14ac:dyDescent="0.2">
      <c r="A60" s="15">
        <v>312012</v>
      </c>
      <c r="B60" s="16" t="s">
        <v>60</v>
      </c>
      <c r="C60" s="20"/>
      <c r="D60" s="18">
        <v>665</v>
      </c>
      <c r="E60" s="18">
        <v>681</v>
      </c>
      <c r="F60" s="18">
        <v>690</v>
      </c>
      <c r="G60" s="18">
        <v>690</v>
      </c>
      <c r="H60" s="18">
        <v>700</v>
      </c>
      <c r="I60" s="18">
        <v>710</v>
      </c>
      <c r="J60" s="18">
        <v>720</v>
      </c>
    </row>
    <row r="61" spans="1:10" ht="14.25" x14ac:dyDescent="0.2">
      <c r="A61" s="15">
        <v>312012</v>
      </c>
      <c r="B61" s="16" t="s">
        <v>61</v>
      </c>
      <c r="C61" s="20"/>
      <c r="D61" s="18">
        <v>2240</v>
      </c>
      <c r="E61" s="18">
        <v>6021</v>
      </c>
      <c r="F61" s="18">
        <v>1500</v>
      </c>
      <c r="G61" s="18">
        <v>1280</v>
      </c>
      <c r="H61" s="18">
        <v>1500</v>
      </c>
      <c r="I61" s="18">
        <v>1500</v>
      </c>
      <c r="J61" s="18">
        <v>1500</v>
      </c>
    </row>
    <row r="62" spans="1:10" ht="14.25" x14ac:dyDescent="0.2">
      <c r="A62" s="15">
        <v>312012</v>
      </c>
      <c r="B62" s="16" t="s">
        <v>62</v>
      </c>
      <c r="C62" s="17"/>
      <c r="D62" s="18">
        <v>187</v>
      </c>
      <c r="E62" s="18">
        <v>187</v>
      </c>
      <c r="F62" s="18">
        <v>187</v>
      </c>
      <c r="G62" s="18">
        <v>187</v>
      </c>
      <c r="H62" s="18">
        <v>187</v>
      </c>
      <c r="I62" s="18">
        <v>187</v>
      </c>
      <c r="J62" s="18">
        <v>187</v>
      </c>
    </row>
    <row r="63" spans="1:10" ht="15.75" x14ac:dyDescent="0.25">
      <c r="A63" s="16"/>
      <c r="B63" s="8" t="s">
        <v>63</v>
      </c>
      <c r="C63" s="21"/>
      <c r="D63" s="21">
        <f>SUM(D52:D62)</f>
        <v>37185</v>
      </c>
      <c r="E63" s="21">
        <f>SUM(E52:E62)</f>
        <v>14741</v>
      </c>
      <c r="F63" s="21">
        <f>SUM(F52:F62)</f>
        <v>8847</v>
      </c>
      <c r="G63" s="21">
        <f>SUM(G53:G62)</f>
        <v>18442</v>
      </c>
      <c r="H63" s="21">
        <f>SUM(H52:H62)</f>
        <v>8507</v>
      </c>
      <c r="I63" s="21">
        <f>SUM(I53:I62)</f>
        <v>8967</v>
      </c>
      <c r="J63" s="21">
        <f>SUM(J53:J62)</f>
        <v>9127</v>
      </c>
    </row>
    <row r="64" spans="1:10" ht="15.75" x14ac:dyDescent="0.25">
      <c r="A64" s="8"/>
      <c r="B64" s="28" t="s">
        <v>64</v>
      </c>
      <c r="C64" s="29"/>
      <c r="D64" s="29">
        <f t="shared" ref="D64:J64" si="2">SUM(D16+D47+D49+D63)</f>
        <v>3965203</v>
      </c>
      <c r="E64" s="29">
        <f t="shared" si="2"/>
        <v>4059175</v>
      </c>
      <c r="F64" s="29">
        <f t="shared" si="2"/>
        <v>4130827</v>
      </c>
      <c r="G64" s="29">
        <f t="shared" si="2"/>
        <v>4138320</v>
      </c>
      <c r="H64" s="29">
        <f t="shared" si="2"/>
        <v>4100729</v>
      </c>
      <c r="I64" s="29">
        <f t="shared" si="2"/>
        <v>4114029</v>
      </c>
      <c r="J64" s="29">
        <f t="shared" si="2"/>
        <v>4104829</v>
      </c>
    </row>
    <row r="65" spans="1:10" x14ac:dyDescent="0.2">
      <c r="A65" s="30"/>
      <c r="B65" s="30"/>
      <c r="C65" s="18"/>
      <c r="D65" s="31"/>
      <c r="E65" s="31"/>
      <c r="F65" s="31"/>
      <c r="G65" s="31"/>
      <c r="H65" s="31"/>
      <c r="I65" s="31"/>
      <c r="J65" s="31"/>
    </row>
    <row r="66" spans="1:10" ht="15.75" x14ac:dyDescent="0.25">
      <c r="A66" s="32"/>
      <c r="B66" s="8" t="s">
        <v>65</v>
      </c>
      <c r="C66" s="33"/>
      <c r="D66" s="34"/>
      <c r="E66" s="34"/>
      <c r="F66" s="34"/>
      <c r="G66" s="34"/>
      <c r="H66" s="29"/>
      <c r="I66" s="29"/>
      <c r="J66" s="29"/>
    </row>
    <row r="67" spans="1:10" ht="14.25" x14ac:dyDescent="0.2">
      <c r="A67" s="16">
        <v>312012</v>
      </c>
      <c r="B67" s="16" t="s">
        <v>66</v>
      </c>
      <c r="C67" s="10"/>
      <c r="D67" s="12"/>
      <c r="E67" s="12"/>
      <c r="F67" s="12"/>
      <c r="G67" s="12"/>
      <c r="H67" s="20">
        <v>115200</v>
      </c>
      <c r="I67" s="20">
        <v>115200</v>
      </c>
      <c r="J67" s="20">
        <v>115200</v>
      </c>
    </row>
    <row r="68" spans="1:10" ht="14.25" x14ac:dyDescent="0.2">
      <c r="A68" s="16">
        <v>223001</v>
      </c>
      <c r="B68" s="16" t="s">
        <v>67</v>
      </c>
      <c r="C68" s="33"/>
      <c r="D68" s="34"/>
      <c r="E68" s="34"/>
      <c r="F68" s="34"/>
      <c r="G68" s="34"/>
      <c r="H68" s="20">
        <v>145845</v>
      </c>
      <c r="I68" s="20">
        <v>159826</v>
      </c>
      <c r="J68" s="20">
        <v>159826</v>
      </c>
    </row>
    <row r="69" spans="1:10" ht="15" x14ac:dyDescent="0.25">
      <c r="A69" s="32"/>
      <c r="B69" s="32" t="s">
        <v>68</v>
      </c>
      <c r="C69" s="33"/>
      <c r="D69" s="34"/>
      <c r="E69" s="34"/>
      <c r="F69" s="34"/>
      <c r="G69" s="34"/>
      <c r="H69" s="29">
        <f>SUM(H67:H68)</f>
        <v>261045</v>
      </c>
      <c r="I69" s="29">
        <f>SUM(I67:I68)</f>
        <v>275026</v>
      </c>
      <c r="J69" s="29">
        <f>SUM(J67:J68)</f>
        <v>275026</v>
      </c>
    </row>
    <row r="70" spans="1:10" ht="15" x14ac:dyDescent="0.25">
      <c r="A70" s="35"/>
      <c r="B70" s="35"/>
      <c r="C70" s="36"/>
      <c r="D70" s="37"/>
      <c r="E70" s="37"/>
      <c r="F70" s="37"/>
      <c r="G70" s="37"/>
      <c r="H70" s="38"/>
      <c r="I70" s="38"/>
      <c r="J70" s="38"/>
    </row>
    <row r="71" spans="1:10" ht="14.25" x14ac:dyDescent="0.2">
      <c r="A71" s="24"/>
      <c r="B71" s="24"/>
      <c r="C71" s="39"/>
      <c r="D71" s="40"/>
      <c r="E71" s="40"/>
      <c r="F71" s="41"/>
      <c r="G71" s="41"/>
      <c r="H71" s="41"/>
      <c r="I71" s="41"/>
      <c r="J71" s="41"/>
    </row>
    <row r="72" spans="1:10" ht="14.25" x14ac:dyDescent="0.2">
      <c r="A72" s="16"/>
      <c r="B72" s="16"/>
      <c r="C72" s="9"/>
      <c r="D72" s="27" t="s">
        <v>3</v>
      </c>
      <c r="E72" s="27" t="s">
        <v>4</v>
      </c>
      <c r="F72" s="11" t="s">
        <v>5</v>
      </c>
      <c r="G72" s="11" t="s">
        <v>5</v>
      </c>
      <c r="H72" s="11" t="s">
        <v>6</v>
      </c>
      <c r="I72" s="11" t="s">
        <v>7</v>
      </c>
      <c r="J72" s="11" t="s">
        <v>8</v>
      </c>
    </row>
    <row r="73" spans="1:10" ht="15.75" x14ac:dyDescent="0.25">
      <c r="A73" s="15"/>
      <c r="B73" s="8" t="s">
        <v>69</v>
      </c>
      <c r="C73" s="13"/>
      <c r="D73" s="13" t="s">
        <v>11</v>
      </c>
      <c r="E73" s="13" t="s">
        <v>11</v>
      </c>
      <c r="F73" s="13" t="s">
        <v>13</v>
      </c>
      <c r="G73" s="13" t="s">
        <v>40</v>
      </c>
      <c r="H73" s="13" t="s">
        <v>13</v>
      </c>
      <c r="I73" s="13" t="s">
        <v>13</v>
      </c>
      <c r="J73" s="13" t="s">
        <v>13</v>
      </c>
    </row>
    <row r="74" spans="1:10" ht="15" x14ac:dyDescent="0.2">
      <c r="A74" s="15">
        <v>312012</v>
      </c>
      <c r="B74" s="42" t="s">
        <v>70</v>
      </c>
      <c r="C74" s="13"/>
      <c r="D74" s="18">
        <v>8403</v>
      </c>
      <c r="E74" s="18">
        <v>0</v>
      </c>
      <c r="F74" s="13">
        <v>0</v>
      </c>
      <c r="G74" s="18">
        <v>0</v>
      </c>
      <c r="H74" s="13"/>
      <c r="I74" s="13"/>
      <c r="J74" s="13"/>
    </row>
    <row r="75" spans="1:10" ht="14.25" x14ac:dyDescent="0.2">
      <c r="A75" s="15"/>
      <c r="B75" s="16" t="s">
        <v>71</v>
      </c>
      <c r="C75" s="17"/>
      <c r="D75" s="18">
        <v>311964</v>
      </c>
      <c r="E75" s="18">
        <v>332110</v>
      </c>
      <c r="F75" s="18">
        <v>337368</v>
      </c>
      <c r="G75" s="18">
        <v>345000</v>
      </c>
      <c r="H75" s="18">
        <v>365000</v>
      </c>
      <c r="I75" s="18">
        <v>379400</v>
      </c>
      <c r="J75" s="18">
        <v>394600</v>
      </c>
    </row>
    <row r="76" spans="1:10" ht="14.25" x14ac:dyDescent="0.2">
      <c r="A76" s="16"/>
      <c r="B76" s="16" t="s">
        <v>72</v>
      </c>
      <c r="C76" s="17"/>
      <c r="D76" s="18">
        <v>12359</v>
      </c>
      <c r="E76" s="18">
        <v>12961</v>
      </c>
      <c r="F76" s="18">
        <v>15000</v>
      </c>
      <c r="G76" s="18">
        <v>15000</v>
      </c>
      <c r="H76" s="18">
        <v>13260</v>
      </c>
      <c r="I76" s="18">
        <v>13500</v>
      </c>
      <c r="J76" s="18">
        <v>13500</v>
      </c>
    </row>
    <row r="77" spans="1:10" ht="14.25" x14ac:dyDescent="0.2">
      <c r="A77" s="16">
        <v>223001</v>
      </c>
      <c r="B77" s="16" t="s">
        <v>73</v>
      </c>
      <c r="C77" s="17"/>
      <c r="D77" s="18">
        <v>11674</v>
      </c>
      <c r="E77" s="18">
        <v>11899</v>
      </c>
      <c r="F77" s="18">
        <v>12600</v>
      </c>
      <c r="G77" s="18">
        <v>12600</v>
      </c>
      <c r="H77" s="18">
        <v>12900</v>
      </c>
      <c r="I77" s="18">
        <v>12950</v>
      </c>
      <c r="J77" s="18">
        <v>13000</v>
      </c>
    </row>
    <row r="78" spans="1:10" ht="14.25" x14ac:dyDescent="0.2">
      <c r="A78" s="16"/>
      <c r="B78" s="16" t="s">
        <v>74</v>
      </c>
      <c r="C78" s="17"/>
      <c r="D78" s="18">
        <v>3090</v>
      </c>
      <c r="E78" s="18">
        <v>3034</v>
      </c>
      <c r="F78" s="18">
        <v>2730</v>
      </c>
      <c r="G78" s="18">
        <v>2730</v>
      </c>
      <c r="H78" s="18">
        <v>2480</v>
      </c>
      <c r="I78" s="18">
        <v>2500</v>
      </c>
      <c r="J78" s="18">
        <v>2500</v>
      </c>
    </row>
    <row r="79" spans="1:10" ht="15.75" x14ac:dyDescent="0.25">
      <c r="A79" s="8"/>
      <c r="B79" s="28" t="s">
        <v>75</v>
      </c>
      <c r="C79" s="29"/>
      <c r="D79" s="33">
        <f>SUM(D74:D78)</f>
        <v>347490</v>
      </c>
      <c r="E79" s="33">
        <f>SUM(E74:E78)</f>
        <v>360004</v>
      </c>
      <c r="F79" s="29">
        <f>SUM(F74:F78)</f>
        <v>367698</v>
      </c>
      <c r="G79" s="29">
        <f>SUM(G75:G78)</f>
        <v>375330</v>
      </c>
      <c r="H79" s="29">
        <f>SUM(H75:H78)</f>
        <v>393640</v>
      </c>
      <c r="I79" s="29">
        <f>SUM(I75:I78)</f>
        <v>408350</v>
      </c>
      <c r="J79" s="29">
        <f>SUM(J75:J78)</f>
        <v>423600</v>
      </c>
    </row>
    <row r="80" spans="1:10" ht="15.75" x14ac:dyDescent="0.25">
      <c r="A80" s="8"/>
      <c r="B80" s="8"/>
      <c r="C80" s="21"/>
      <c r="D80" s="10"/>
      <c r="E80" s="10"/>
      <c r="F80" s="21"/>
      <c r="G80" s="21"/>
      <c r="H80" s="21"/>
      <c r="I80" s="21"/>
      <c r="J80" s="21"/>
    </row>
    <row r="81" spans="1:10" ht="15.75" x14ac:dyDescent="0.25">
      <c r="A81" s="16"/>
      <c r="B81" s="43" t="s">
        <v>76</v>
      </c>
      <c r="C81" s="44"/>
      <c r="D81" s="44">
        <f>SUM(D64+D79)</f>
        <v>4312693</v>
      </c>
      <c r="E81" s="44">
        <f>SUM(E64+E79)</f>
        <v>4419179</v>
      </c>
      <c r="F81" s="44">
        <f>SUM(F64+F79)</f>
        <v>4498525</v>
      </c>
      <c r="G81" s="44">
        <f>SUM(G64+G79)</f>
        <v>4513650</v>
      </c>
      <c r="H81" s="44">
        <f>SUM(H64+H69+H79)</f>
        <v>4755414</v>
      </c>
      <c r="I81" s="44">
        <f>SUM(I64+I69+I79)</f>
        <v>4797405</v>
      </c>
      <c r="J81" s="44">
        <f>SUM(J64+J69+J79)</f>
        <v>4803455</v>
      </c>
    </row>
    <row r="82" spans="1:10" ht="14.25" x14ac:dyDescent="0.2">
      <c r="A82" s="16"/>
      <c r="B82" s="16"/>
      <c r="C82" s="17"/>
      <c r="D82" s="10"/>
      <c r="E82" s="10"/>
      <c r="F82" s="10"/>
      <c r="G82" s="10"/>
      <c r="H82" s="10"/>
      <c r="I82" s="10"/>
      <c r="J82" s="10"/>
    </row>
    <row r="83" spans="1:10" ht="15.75" x14ac:dyDescent="0.25">
      <c r="A83" s="16"/>
      <c r="B83" s="8" t="s">
        <v>77</v>
      </c>
      <c r="C83" s="17"/>
      <c r="D83" s="10"/>
      <c r="E83" s="10"/>
      <c r="F83" s="10"/>
      <c r="G83" s="10"/>
      <c r="H83" s="10"/>
      <c r="I83" s="10"/>
      <c r="J83" s="10"/>
    </row>
    <row r="84" spans="1:10" ht="14.25" x14ac:dyDescent="0.2">
      <c r="A84" s="15">
        <v>223001</v>
      </c>
      <c r="B84" s="16" t="s">
        <v>78</v>
      </c>
      <c r="C84" s="17"/>
      <c r="D84" s="18">
        <v>67013</v>
      </c>
      <c r="E84" s="18">
        <v>252620</v>
      </c>
      <c r="F84" s="18">
        <v>33510</v>
      </c>
      <c r="G84" s="18">
        <v>34555</v>
      </c>
      <c r="H84" s="18">
        <v>50000</v>
      </c>
      <c r="I84" s="18">
        <v>150000</v>
      </c>
      <c r="J84" s="18">
        <v>150000</v>
      </c>
    </row>
    <row r="85" spans="1:10" ht="15" x14ac:dyDescent="0.2">
      <c r="A85" s="15">
        <v>322002</v>
      </c>
      <c r="B85" s="42" t="s">
        <v>79</v>
      </c>
      <c r="C85" s="17"/>
      <c r="D85" s="18">
        <v>100140</v>
      </c>
      <c r="E85" s="18">
        <v>0</v>
      </c>
      <c r="F85" s="18">
        <v>94905</v>
      </c>
      <c r="G85" s="18">
        <v>94905</v>
      </c>
      <c r="H85" s="18"/>
      <c r="I85" s="18"/>
      <c r="J85" s="18"/>
    </row>
    <row r="86" spans="1:10" ht="15.75" x14ac:dyDescent="0.25">
      <c r="A86" s="16"/>
      <c r="B86" s="45" t="s">
        <v>80</v>
      </c>
      <c r="C86" s="46"/>
      <c r="D86" s="46">
        <f t="shared" ref="D86:J86" si="3">SUM(D84:D85)</f>
        <v>167153</v>
      </c>
      <c r="E86" s="46">
        <f t="shared" si="3"/>
        <v>252620</v>
      </c>
      <c r="F86" s="46">
        <f t="shared" si="3"/>
        <v>128415</v>
      </c>
      <c r="G86" s="46">
        <f t="shared" si="3"/>
        <v>129460</v>
      </c>
      <c r="H86" s="46">
        <f t="shared" si="3"/>
        <v>50000</v>
      </c>
      <c r="I86" s="46">
        <f t="shared" si="3"/>
        <v>150000</v>
      </c>
      <c r="J86" s="46">
        <f t="shared" si="3"/>
        <v>150000</v>
      </c>
    </row>
    <row r="87" spans="1:10" ht="14.25" x14ac:dyDescent="0.2">
      <c r="A87" s="16"/>
      <c r="B87" s="16"/>
      <c r="C87" s="17"/>
      <c r="D87" s="10"/>
      <c r="E87" s="10"/>
      <c r="F87" s="10"/>
      <c r="G87" s="10"/>
      <c r="H87" s="10"/>
      <c r="I87" s="10"/>
      <c r="J87" s="10"/>
    </row>
    <row r="88" spans="1:10" ht="15.75" x14ac:dyDescent="0.25">
      <c r="A88" s="47"/>
      <c r="B88" s="8" t="s">
        <v>81</v>
      </c>
      <c r="C88" s="17"/>
      <c r="D88" s="10"/>
      <c r="E88" s="10"/>
      <c r="F88" s="10"/>
      <c r="G88" s="10"/>
      <c r="H88" s="10"/>
      <c r="I88" s="10"/>
      <c r="J88" s="10"/>
    </row>
    <row r="89" spans="1:10" ht="14.25" x14ac:dyDescent="0.2">
      <c r="A89" s="47">
        <v>453</v>
      </c>
      <c r="B89" s="16" t="s">
        <v>82</v>
      </c>
      <c r="C89" s="17"/>
      <c r="D89" s="10">
        <v>14574</v>
      </c>
      <c r="E89" s="10">
        <v>9867</v>
      </c>
      <c r="F89" s="10">
        <v>7595</v>
      </c>
      <c r="G89" s="10">
        <v>7595</v>
      </c>
      <c r="H89" s="10"/>
      <c r="I89" s="10"/>
      <c r="J89" s="10"/>
    </row>
    <row r="90" spans="1:10" ht="14.25" hidden="1" x14ac:dyDescent="0.2">
      <c r="A90" s="47">
        <v>513</v>
      </c>
      <c r="B90" s="16" t="s">
        <v>83</v>
      </c>
      <c r="C90" s="17"/>
      <c r="D90" s="10"/>
      <c r="E90" s="10"/>
      <c r="F90" s="10"/>
      <c r="G90" s="10"/>
      <c r="H90" s="10"/>
      <c r="I90" s="10"/>
      <c r="J90" s="10"/>
    </row>
    <row r="91" spans="1:10" ht="14.25" x14ac:dyDescent="0.2">
      <c r="A91" s="47">
        <v>454</v>
      </c>
      <c r="B91" s="16" t="s">
        <v>84</v>
      </c>
      <c r="C91" s="17"/>
      <c r="D91" s="10"/>
      <c r="E91" s="10">
        <v>138682</v>
      </c>
      <c r="F91" s="10">
        <v>255000</v>
      </c>
      <c r="G91" s="10">
        <v>0</v>
      </c>
      <c r="H91" s="10">
        <v>228000</v>
      </c>
      <c r="I91" s="10"/>
      <c r="J91" s="10"/>
    </row>
    <row r="92" spans="1:10" ht="14.25" x14ac:dyDescent="0.2">
      <c r="A92" s="47">
        <v>454</v>
      </c>
      <c r="B92" s="16" t="s">
        <v>85</v>
      </c>
      <c r="C92" s="17"/>
      <c r="D92" s="10">
        <v>175000</v>
      </c>
      <c r="E92" s="10">
        <v>0</v>
      </c>
      <c r="F92" s="10">
        <v>58000</v>
      </c>
      <c r="G92" s="10">
        <v>58000</v>
      </c>
      <c r="H92" s="10">
        <v>20000</v>
      </c>
      <c r="I92" s="10">
        <v>20000</v>
      </c>
      <c r="J92" s="10">
        <v>20000</v>
      </c>
    </row>
    <row r="93" spans="1:10" ht="15.75" x14ac:dyDescent="0.25">
      <c r="A93" s="48"/>
      <c r="B93" s="49" t="s">
        <v>86</v>
      </c>
      <c r="C93" s="50"/>
      <c r="D93" s="51">
        <f>SUM(D89:D92)</f>
        <v>189574</v>
      </c>
      <c r="E93" s="51">
        <f>SUM(E89:E92)</f>
        <v>148549</v>
      </c>
      <c r="F93" s="51">
        <f>SUM(F89:F92)</f>
        <v>320595</v>
      </c>
      <c r="G93" s="51">
        <f>SUM(G89:G92)</f>
        <v>65595</v>
      </c>
      <c r="H93" s="51">
        <f>SUM(H89:H92)</f>
        <v>248000</v>
      </c>
      <c r="I93" s="51">
        <f>SUM(I92)</f>
        <v>20000</v>
      </c>
      <c r="J93" s="51">
        <f>SUM(J92)</f>
        <v>20000</v>
      </c>
    </row>
    <row r="94" spans="1:10" ht="14.25" x14ac:dyDescent="0.2">
      <c r="A94" s="16"/>
      <c r="B94" s="16"/>
      <c r="C94" s="17"/>
      <c r="D94" s="10"/>
      <c r="E94" s="10"/>
      <c r="F94" s="10"/>
      <c r="G94" s="10"/>
      <c r="H94" s="10"/>
      <c r="I94" s="10"/>
      <c r="J94" s="10"/>
    </row>
    <row r="95" spans="1:10" ht="18" x14ac:dyDescent="0.25">
      <c r="A95" s="52" t="s">
        <v>87</v>
      </c>
      <c r="B95" s="53"/>
      <c r="C95" s="54"/>
      <c r="D95" s="54">
        <f t="shared" ref="D95:J95" si="4">SUM(D81+D86+D93)</f>
        <v>4669420</v>
      </c>
      <c r="E95" s="54">
        <f t="shared" si="4"/>
        <v>4820348</v>
      </c>
      <c r="F95" s="54">
        <f t="shared" si="4"/>
        <v>4947535</v>
      </c>
      <c r="G95" s="54">
        <f t="shared" si="4"/>
        <v>4708705</v>
      </c>
      <c r="H95" s="54">
        <f t="shared" si="4"/>
        <v>5053414</v>
      </c>
      <c r="I95" s="54">
        <f t="shared" si="4"/>
        <v>4967405</v>
      </c>
      <c r="J95" s="54">
        <f t="shared" si="4"/>
        <v>4973455</v>
      </c>
    </row>
    <row r="96" spans="1:10" x14ac:dyDescent="0.2">
      <c r="A96" s="7"/>
      <c r="B96" s="7"/>
      <c r="C96" s="5"/>
      <c r="D96" s="5"/>
      <c r="E96" s="6"/>
      <c r="F96" s="7"/>
      <c r="G96" s="7"/>
      <c r="H96" s="7"/>
      <c r="I96" s="7"/>
      <c r="J96" s="7"/>
    </row>
    <row r="97" spans="2:2" ht="14.25" x14ac:dyDescent="0.2">
      <c r="B97" s="55"/>
    </row>
    <row r="98" spans="2:2" ht="14.25" x14ac:dyDescent="0.2">
      <c r="B98" s="55"/>
    </row>
    <row r="99" spans="2:2" ht="14.25" x14ac:dyDescent="0.2">
      <c r="B99" s="55"/>
    </row>
    <row r="100" spans="2:2" ht="14.25" x14ac:dyDescent="0.2">
      <c r="B100" s="55"/>
    </row>
    <row r="101" spans="2:2" ht="14.25" x14ac:dyDescent="0.2">
      <c r="B101" s="55"/>
    </row>
    <row r="102" spans="2:2" ht="14.25" x14ac:dyDescent="0.2">
      <c r="B102" s="55"/>
    </row>
    <row r="103" spans="2:2" ht="14.25" x14ac:dyDescent="0.2">
      <c r="B103" s="55"/>
    </row>
    <row r="104" spans="2:2" ht="14.25" x14ac:dyDescent="0.2">
      <c r="B104" s="55"/>
    </row>
    <row r="105" spans="2:2" ht="14.25" x14ac:dyDescent="0.2">
      <c r="B105" s="55"/>
    </row>
    <row r="106" spans="2:2" ht="14.25" x14ac:dyDescent="0.2">
      <c r="B106" s="55"/>
    </row>
    <row r="107" spans="2:2" ht="14.25" x14ac:dyDescent="0.2">
      <c r="B107" s="55"/>
    </row>
    <row r="108" spans="2:2" ht="14.25" x14ac:dyDescent="0.2">
      <c r="B108" s="55"/>
    </row>
    <row r="109" spans="2:2" ht="14.25" x14ac:dyDescent="0.2">
      <c r="B109" s="55"/>
    </row>
    <row r="110" spans="2:2" ht="14.25" x14ac:dyDescent="0.2">
      <c r="B110" s="55"/>
    </row>
    <row r="111" spans="2:2" ht="14.25" x14ac:dyDescent="0.2">
      <c r="B111" s="55"/>
    </row>
    <row r="112" spans="2:2" ht="14.25" x14ac:dyDescent="0.2">
      <c r="B112" s="55"/>
    </row>
  </sheetData>
  <printOptions horizontalCentered="1"/>
  <pageMargins left="0" right="0" top="0.63" bottom="0.71" header="0.33" footer="0.51181102362204722"/>
  <pageSetup paperSize="9" orientation="landscape" r:id="rId1"/>
  <headerFooter alignWithMargins="0">
    <oddFooter>Strana &amp;P</oddFooter>
  </headerFooter>
  <rowBreaks count="1" manualBreakCount="1">
    <brk id="7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P683"/>
  <sheetViews>
    <sheetView zoomScaleNormal="100" workbookViewId="0">
      <selection activeCell="L1" sqref="L1"/>
    </sheetView>
  </sheetViews>
  <sheetFormatPr defaultRowHeight="12.75" x14ac:dyDescent="0.2"/>
  <cols>
    <col min="1" max="1" width="16.5703125" customWidth="1"/>
    <col min="2" max="2" width="30.42578125" customWidth="1"/>
    <col min="3" max="3" width="11.140625" style="3" hidden="1" customWidth="1"/>
    <col min="4" max="4" width="11" style="57" customWidth="1"/>
    <col min="5" max="6" width="10.140625" style="57" hidden="1" customWidth="1"/>
    <col min="7" max="7" width="9.85546875" style="57" bestFit="1" customWidth="1"/>
    <col min="8" max="9" width="10.140625" style="57" hidden="1" customWidth="1"/>
    <col min="10" max="11" width="10.140625" style="57" bestFit="1" customWidth="1"/>
    <col min="12" max="14" width="10.28515625" style="57" customWidth="1"/>
  </cols>
  <sheetData>
    <row r="1" spans="1:14" ht="18.75" thickBot="1" x14ac:dyDescent="0.3">
      <c r="A1" s="56"/>
      <c r="B1" s="1" t="s">
        <v>88</v>
      </c>
      <c r="G1" s="58"/>
      <c r="H1" s="58"/>
      <c r="I1" s="58"/>
    </row>
    <row r="2" spans="1:14" x14ac:dyDescent="0.2">
      <c r="A2" s="59" t="s">
        <v>89</v>
      </c>
      <c r="B2" s="60"/>
      <c r="C2" s="61" t="s">
        <v>90</v>
      </c>
      <c r="D2" s="62" t="s">
        <v>90</v>
      </c>
      <c r="E2" s="62" t="s">
        <v>91</v>
      </c>
      <c r="F2" s="62" t="s">
        <v>40</v>
      </c>
      <c r="G2" s="62" t="s">
        <v>90</v>
      </c>
      <c r="H2" s="63"/>
      <c r="I2" s="62"/>
      <c r="J2" s="62" t="s">
        <v>91</v>
      </c>
      <c r="K2" s="63" t="s">
        <v>40</v>
      </c>
      <c r="L2" s="63" t="s">
        <v>91</v>
      </c>
      <c r="M2" s="63" t="s">
        <v>91</v>
      </c>
      <c r="N2" s="63" t="s">
        <v>91</v>
      </c>
    </row>
    <row r="3" spans="1:14" ht="21" customHeight="1" thickBot="1" x14ac:dyDescent="0.25">
      <c r="A3" s="64"/>
      <c r="B3" s="65"/>
      <c r="C3" s="66" t="s">
        <v>92</v>
      </c>
      <c r="D3" s="67" t="s">
        <v>3</v>
      </c>
      <c r="E3" s="68" t="s">
        <v>3</v>
      </c>
      <c r="F3" s="67" t="s">
        <v>3</v>
      </c>
      <c r="G3" s="67" t="s">
        <v>4</v>
      </c>
      <c r="H3" s="67"/>
      <c r="I3" s="68"/>
      <c r="J3" s="69" t="s">
        <v>5</v>
      </c>
      <c r="K3" s="69" t="s">
        <v>5</v>
      </c>
      <c r="L3" s="69" t="s">
        <v>6</v>
      </c>
      <c r="M3" s="69" t="s">
        <v>7</v>
      </c>
      <c r="N3" s="69" t="s">
        <v>8</v>
      </c>
    </row>
    <row r="4" spans="1:14" ht="16.5" thickBot="1" x14ac:dyDescent="0.3">
      <c r="A4" s="70" t="s">
        <v>93</v>
      </c>
      <c r="B4" s="71" t="s">
        <v>94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3"/>
    </row>
    <row r="5" spans="1:14" ht="15.75" x14ac:dyDescent="0.25">
      <c r="A5" s="74">
        <v>610</v>
      </c>
      <c r="B5" s="75" t="s">
        <v>95</v>
      </c>
      <c r="C5" s="76">
        <v>33975.61</v>
      </c>
      <c r="D5" s="77">
        <v>33088</v>
      </c>
      <c r="E5" s="78">
        <v>35000</v>
      </c>
      <c r="F5" s="78">
        <v>35000</v>
      </c>
      <c r="G5" s="77">
        <v>33907</v>
      </c>
      <c r="H5" s="77">
        <v>35500</v>
      </c>
      <c r="I5" s="79">
        <v>36000</v>
      </c>
      <c r="J5" s="80">
        <v>39500</v>
      </c>
      <c r="K5" s="80">
        <v>39000</v>
      </c>
      <c r="L5" s="81">
        <v>39000</v>
      </c>
      <c r="M5" s="81">
        <v>40000</v>
      </c>
      <c r="N5" s="81">
        <v>41000</v>
      </c>
    </row>
    <row r="6" spans="1:14" ht="15.75" x14ac:dyDescent="0.25">
      <c r="A6" s="82">
        <v>620</v>
      </c>
      <c r="B6" s="83" t="s">
        <v>96</v>
      </c>
      <c r="C6" s="84">
        <v>12779.72</v>
      </c>
      <c r="D6" s="85">
        <v>13602</v>
      </c>
      <c r="E6" s="86">
        <v>14500</v>
      </c>
      <c r="F6" s="86">
        <v>14500</v>
      </c>
      <c r="G6" s="85">
        <v>13486</v>
      </c>
      <c r="H6" s="85">
        <v>14520</v>
      </c>
      <c r="I6" s="87">
        <v>14550</v>
      </c>
      <c r="J6" s="86">
        <v>17000</v>
      </c>
      <c r="K6" s="86">
        <v>17000</v>
      </c>
      <c r="L6" s="85">
        <v>17000</v>
      </c>
      <c r="M6" s="85">
        <v>17350</v>
      </c>
      <c r="N6" s="85">
        <v>17700</v>
      </c>
    </row>
    <row r="7" spans="1:14" ht="15.75" x14ac:dyDescent="0.25">
      <c r="A7" s="82">
        <v>630</v>
      </c>
      <c r="B7" s="83" t="s">
        <v>97</v>
      </c>
      <c r="C7" s="84">
        <v>18156.04</v>
      </c>
      <c r="D7" s="85">
        <v>20416</v>
      </c>
      <c r="E7" s="86">
        <v>22000</v>
      </c>
      <c r="F7" s="86">
        <v>22000</v>
      </c>
      <c r="G7" s="85">
        <v>17953</v>
      </c>
      <c r="H7" s="85">
        <v>22000</v>
      </c>
      <c r="I7" s="87">
        <v>22000</v>
      </c>
      <c r="J7" s="86">
        <v>26000</v>
      </c>
      <c r="K7" s="86">
        <v>25000</v>
      </c>
      <c r="L7" s="85">
        <v>25000</v>
      </c>
      <c r="M7" s="85">
        <v>25000</v>
      </c>
      <c r="N7" s="85">
        <v>25000</v>
      </c>
    </row>
    <row r="8" spans="1:14" ht="16.5" thickBot="1" x14ac:dyDescent="0.3">
      <c r="A8" s="82">
        <v>640</v>
      </c>
      <c r="B8" s="88" t="s">
        <v>98</v>
      </c>
      <c r="C8" s="89">
        <v>16340.85</v>
      </c>
      <c r="D8" s="90"/>
      <c r="E8" s="90">
        <v>1000</v>
      </c>
      <c r="F8" s="90">
        <v>1000</v>
      </c>
      <c r="G8" s="90"/>
      <c r="H8" s="90">
        <v>1000</v>
      </c>
      <c r="I8" s="91">
        <v>1000</v>
      </c>
      <c r="J8" s="92">
        <v>1000</v>
      </c>
      <c r="K8" s="92">
        <v>0</v>
      </c>
      <c r="L8" s="93">
        <v>1000</v>
      </c>
      <c r="M8" s="93">
        <v>1000</v>
      </c>
      <c r="N8" s="93">
        <v>1000</v>
      </c>
    </row>
    <row r="9" spans="1:14" ht="16.5" thickBot="1" x14ac:dyDescent="0.3">
      <c r="A9" s="94"/>
      <c r="B9" s="95" t="s">
        <v>99</v>
      </c>
      <c r="C9" s="96">
        <f>C5+C6+C7+C8</f>
        <v>81252.22</v>
      </c>
      <c r="D9" s="97">
        <f t="shared" ref="D9:J9" si="0">SUM(D5:D8)</f>
        <v>67106</v>
      </c>
      <c r="E9" s="97">
        <f t="shared" si="0"/>
        <v>72500</v>
      </c>
      <c r="F9" s="97">
        <f t="shared" si="0"/>
        <v>72500</v>
      </c>
      <c r="G9" s="97">
        <f t="shared" si="0"/>
        <v>65346</v>
      </c>
      <c r="H9" s="97">
        <f t="shared" si="0"/>
        <v>73020</v>
      </c>
      <c r="I9" s="97">
        <f t="shared" si="0"/>
        <v>73550</v>
      </c>
      <c r="J9" s="98">
        <f t="shared" si="0"/>
        <v>83500</v>
      </c>
      <c r="K9" s="98">
        <f>SUM(K5:K8)</f>
        <v>81000</v>
      </c>
      <c r="L9" s="99">
        <f>SUM(L5:L8)</f>
        <v>82000</v>
      </c>
      <c r="M9" s="99">
        <f>SUM(M5:M8)</f>
        <v>83350</v>
      </c>
      <c r="N9" s="99">
        <f>SUM(N5:N8)</f>
        <v>84700</v>
      </c>
    </row>
    <row r="10" spans="1:14" ht="16.5" thickBot="1" x14ac:dyDescent="0.3">
      <c r="A10" s="100" t="s">
        <v>100</v>
      </c>
      <c r="B10" s="71" t="s">
        <v>101</v>
      </c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3"/>
    </row>
    <row r="11" spans="1:14" ht="16.5" thickBot="1" x14ac:dyDescent="0.3">
      <c r="A11" s="101">
        <v>640</v>
      </c>
      <c r="B11" s="102" t="s">
        <v>98</v>
      </c>
      <c r="C11" s="103">
        <v>732.47</v>
      </c>
      <c r="D11" s="104">
        <v>1611</v>
      </c>
      <c r="E11" s="104">
        <v>2130</v>
      </c>
      <c r="F11" s="104">
        <v>2000</v>
      </c>
      <c r="G11" s="104">
        <v>3077</v>
      </c>
      <c r="H11" s="104">
        <v>2000</v>
      </c>
      <c r="I11" s="104">
        <v>2000</v>
      </c>
      <c r="J11" s="105">
        <v>3100</v>
      </c>
      <c r="K11" s="106">
        <v>3100</v>
      </c>
      <c r="L11" s="107">
        <v>4000</v>
      </c>
      <c r="M11" s="107">
        <v>4000</v>
      </c>
      <c r="N11" s="107">
        <v>4000</v>
      </c>
    </row>
    <row r="12" spans="1:14" ht="16.5" thickBot="1" x14ac:dyDescent="0.3">
      <c r="A12" s="82"/>
      <c r="B12" s="95" t="s">
        <v>102</v>
      </c>
      <c r="C12" s="96">
        <f>C11</f>
        <v>732.47</v>
      </c>
      <c r="D12" s="97">
        <f>SUM(D11)</f>
        <v>1611</v>
      </c>
      <c r="E12" s="97">
        <v>2130</v>
      </c>
      <c r="F12" s="97">
        <f>SUM(F11)</f>
        <v>2000</v>
      </c>
      <c r="G12" s="97">
        <f>SUM(G11)</f>
        <v>3077</v>
      </c>
      <c r="H12" s="97">
        <v>2000</v>
      </c>
      <c r="I12" s="97">
        <v>2000</v>
      </c>
      <c r="J12" s="108">
        <f>SUM(J11)</f>
        <v>3100</v>
      </c>
      <c r="K12" s="109">
        <v>4000</v>
      </c>
      <c r="L12" s="110">
        <v>4000</v>
      </c>
      <c r="M12" s="110">
        <v>4000</v>
      </c>
      <c r="N12" s="110">
        <v>4000</v>
      </c>
    </row>
    <row r="13" spans="1:14" ht="16.5" thickBot="1" x14ac:dyDescent="0.3">
      <c r="A13" s="111"/>
      <c r="B13" s="112" t="s">
        <v>103</v>
      </c>
      <c r="C13" s="113">
        <f>C9+C12</f>
        <v>81984.69</v>
      </c>
      <c r="D13" s="114">
        <f t="shared" ref="D13:I13" si="1">SUM(D9+D12)</f>
        <v>68717</v>
      </c>
      <c r="E13" s="114">
        <f>E9+E12</f>
        <v>74630</v>
      </c>
      <c r="F13" s="114">
        <f t="shared" si="1"/>
        <v>74500</v>
      </c>
      <c r="G13" s="114">
        <f>SUM(G9+G12)</f>
        <v>68423</v>
      </c>
      <c r="H13" s="114">
        <f t="shared" si="1"/>
        <v>75020</v>
      </c>
      <c r="I13" s="114">
        <f t="shared" si="1"/>
        <v>75550</v>
      </c>
      <c r="J13" s="115">
        <f>SUM(J9+J12)</f>
        <v>86600</v>
      </c>
      <c r="K13" s="116">
        <f>SUM(K9+K12)</f>
        <v>85000</v>
      </c>
      <c r="L13" s="117">
        <f>SUM(L9+L12)</f>
        <v>86000</v>
      </c>
      <c r="M13" s="117">
        <f>SUM(M9+M12)</f>
        <v>87350</v>
      </c>
      <c r="N13" s="117">
        <f>SUM(N9+N12)</f>
        <v>88700</v>
      </c>
    </row>
    <row r="14" spans="1:14" ht="16.5" thickBot="1" x14ac:dyDescent="0.3">
      <c r="A14" s="82"/>
      <c r="B14" s="118" t="s">
        <v>104</v>
      </c>
      <c r="C14" s="119"/>
      <c r="D14" s="120"/>
      <c r="E14" s="120"/>
      <c r="F14" s="120"/>
      <c r="G14" s="120"/>
      <c r="H14" s="120"/>
      <c r="I14" s="120"/>
      <c r="J14" s="105"/>
      <c r="K14" s="106"/>
      <c r="L14" s="107"/>
      <c r="M14" s="107"/>
      <c r="N14" s="107"/>
    </row>
    <row r="15" spans="1:14" ht="13.5" thickBot="1" x14ac:dyDescent="0.25">
      <c r="A15" s="121"/>
      <c r="B15" s="122" t="s">
        <v>105</v>
      </c>
      <c r="C15" s="123">
        <f>C13+C14</f>
        <v>81984.69</v>
      </c>
      <c r="D15" s="124">
        <v>68717</v>
      </c>
      <c r="E15" s="124">
        <f>E13+E14</f>
        <v>74630</v>
      </c>
      <c r="F15" s="124">
        <f>F13+F14</f>
        <v>74500</v>
      </c>
      <c r="G15" s="124">
        <f>SUM(G13:G14)</f>
        <v>68423</v>
      </c>
      <c r="H15" s="124">
        <f>H13+H14</f>
        <v>75020</v>
      </c>
      <c r="I15" s="124">
        <f>I13+I14</f>
        <v>75550</v>
      </c>
      <c r="J15" s="125">
        <f>SUM(J13:J14)</f>
        <v>86600</v>
      </c>
      <c r="K15" s="126">
        <f>SUM(K13:K14)</f>
        <v>85000</v>
      </c>
      <c r="L15" s="127">
        <f>SUM(L13:L14)</f>
        <v>86000</v>
      </c>
      <c r="M15" s="127">
        <f>SUM(M13:M14)</f>
        <v>87350</v>
      </c>
      <c r="N15" s="127">
        <f>SUM(N13:N14)</f>
        <v>88700</v>
      </c>
    </row>
    <row r="16" spans="1:14" ht="25.5" customHeight="1" thickBot="1" x14ac:dyDescent="0.25">
      <c r="A16" s="7"/>
      <c r="B16" s="40"/>
      <c r="C16" s="128"/>
      <c r="D16" s="129"/>
    </row>
    <row r="17" spans="1:14" ht="16.5" customHeight="1" x14ac:dyDescent="0.2">
      <c r="A17" s="130" t="s">
        <v>106</v>
      </c>
      <c r="B17" s="131"/>
      <c r="C17" s="61" t="s">
        <v>90</v>
      </c>
      <c r="D17" s="62" t="s">
        <v>90</v>
      </c>
      <c r="E17" s="62" t="s">
        <v>91</v>
      </c>
      <c r="F17" s="62" t="s">
        <v>40</v>
      </c>
      <c r="G17" s="62" t="s">
        <v>90</v>
      </c>
      <c r="H17" s="63" t="s">
        <v>107</v>
      </c>
      <c r="I17" s="62" t="s">
        <v>91</v>
      </c>
      <c r="J17" s="62" t="s">
        <v>91</v>
      </c>
      <c r="K17" s="63" t="s">
        <v>40</v>
      </c>
      <c r="L17" s="63" t="s">
        <v>91</v>
      </c>
      <c r="M17" s="63" t="s">
        <v>91</v>
      </c>
      <c r="N17" s="63" t="s">
        <v>91</v>
      </c>
    </row>
    <row r="18" spans="1:14" ht="13.5" thickBot="1" x14ac:dyDescent="0.25">
      <c r="A18" s="132"/>
      <c r="B18" s="133"/>
      <c r="C18" s="66" t="s">
        <v>92</v>
      </c>
      <c r="D18" s="67" t="s">
        <v>3</v>
      </c>
      <c r="E18" s="68" t="s">
        <v>3</v>
      </c>
      <c r="F18" s="67" t="s">
        <v>3</v>
      </c>
      <c r="G18" s="67" t="s">
        <v>4</v>
      </c>
      <c r="H18" s="67" t="s">
        <v>108</v>
      </c>
      <c r="I18" s="68" t="s">
        <v>3</v>
      </c>
      <c r="J18" s="69" t="s">
        <v>5</v>
      </c>
      <c r="K18" s="69" t="s">
        <v>5</v>
      </c>
      <c r="L18" s="69" t="s">
        <v>6</v>
      </c>
      <c r="M18" s="69" t="s">
        <v>7</v>
      </c>
      <c r="N18" s="69" t="s">
        <v>8</v>
      </c>
    </row>
    <row r="19" spans="1:14" ht="15.75" x14ac:dyDescent="0.25">
      <c r="A19" s="134">
        <v>620</v>
      </c>
      <c r="B19" s="135" t="s">
        <v>96</v>
      </c>
      <c r="C19" s="136"/>
      <c r="D19" s="137">
        <v>961</v>
      </c>
      <c r="E19" s="137"/>
      <c r="F19" s="137">
        <v>1000</v>
      </c>
      <c r="G19" s="137">
        <v>108</v>
      </c>
      <c r="H19" s="138">
        <v>300</v>
      </c>
      <c r="I19" s="139">
        <v>300</v>
      </c>
      <c r="J19" s="80">
        <v>300</v>
      </c>
      <c r="K19" s="80">
        <v>300</v>
      </c>
      <c r="L19" s="81">
        <v>300</v>
      </c>
      <c r="M19" s="81">
        <v>300</v>
      </c>
      <c r="N19" s="81">
        <v>300</v>
      </c>
    </row>
    <row r="20" spans="1:14" x14ac:dyDescent="0.2">
      <c r="A20" s="140">
        <v>630</v>
      </c>
      <c r="B20" s="141" t="s">
        <v>97</v>
      </c>
      <c r="C20" s="142">
        <v>14698.71</v>
      </c>
      <c r="D20" s="143">
        <v>48983</v>
      </c>
      <c r="E20" s="143">
        <v>47500</v>
      </c>
      <c r="F20" s="143">
        <v>60000</v>
      </c>
      <c r="G20" s="143">
        <v>14307</v>
      </c>
      <c r="H20" s="144">
        <v>24000</v>
      </c>
      <c r="I20" s="145">
        <v>24000</v>
      </c>
      <c r="J20" s="86">
        <v>19000</v>
      </c>
      <c r="K20" s="86">
        <v>19000</v>
      </c>
      <c r="L20" s="85">
        <v>19000</v>
      </c>
      <c r="M20" s="85">
        <v>19000</v>
      </c>
      <c r="N20" s="85">
        <v>19000</v>
      </c>
    </row>
    <row r="21" spans="1:14" x14ac:dyDescent="0.2">
      <c r="A21" s="140">
        <v>640</v>
      </c>
      <c r="B21" s="141" t="s">
        <v>98</v>
      </c>
      <c r="C21" s="142">
        <v>740</v>
      </c>
      <c r="D21" s="143">
        <v>2240</v>
      </c>
      <c r="E21" s="143">
        <v>15000</v>
      </c>
      <c r="F21" s="143">
        <v>1800</v>
      </c>
      <c r="G21" s="143">
        <v>980</v>
      </c>
      <c r="H21" s="144">
        <v>4015</v>
      </c>
      <c r="I21" s="145">
        <v>4016</v>
      </c>
      <c r="J21" s="86">
        <v>5000</v>
      </c>
      <c r="K21" s="86">
        <v>2500</v>
      </c>
      <c r="L21" s="85">
        <v>5000</v>
      </c>
      <c r="M21" s="85">
        <v>5000</v>
      </c>
      <c r="N21" s="85">
        <v>5000</v>
      </c>
    </row>
    <row r="22" spans="1:14" ht="16.5" thickBot="1" x14ac:dyDescent="0.3">
      <c r="A22" s="146"/>
      <c r="B22" s="147" t="s">
        <v>109</v>
      </c>
      <c r="C22" s="148">
        <f>C20+C21</f>
        <v>15438.71</v>
      </c>
      <c r="D22" s="149">
        <f>SUM(D19:D21)</f>
        <v>52184</v>
      </c>
      <c r="E22" s="149">
        <f>E20+E21</f>
        <v>62500</v>
      </c>
      <c r="F22" s="149">
        <f t="shared" ref="F22:L22" si="2">SUM(F19:F21)</f>
        <v>62800</v>
      </c>
      <c r="G22" s="149">
        <f t="shared" si="2"/>
        <v>15395</v>
      </c>
      <c r="H22" s="149">
        <f t="shared" si="2"/>
        <v>28315</v>
      </c>
      <c r="I22" s="150">
        <f t="shared" si="2"/>
        <v>28316</v>
      </c>
      <c r="J22" s="151">
        <f t="shared" si="2"/>
        <v>24300</v>
      </c>
      <c r="K22" s="151">
        <f t="shared" si="2"/>
        <v>21800</v>
      </c>
      <c r="L22" s="152">
        <f t="shared" si="2"/>
        <v>24300</v>
      </c>
      <c r="M22" s="152">
        <f>SUM(M19:M21)</f>
        <v>24300</v>
      </c>
      <c r="N22" s="152">
        <f>SUM(M22)</f>
        <v>24300</v>
      </c>
    </row>
    <row r="23" spans="1:14" ht="16.5" thickBot="1" x14ac:dyDescent="0.3">
      <c r="A23" s="153"/>
      <c r="B23" s="154" t="s">
        <v>110</v>
      </c>
      <c r="C23" s="155"/>
      <c r="D23" s="156"/>
      <c r="E23" s="156"/>
      <c r="F23" s="156"/>
      <c r="G23" s="156"/>
      <c r="H23" s="156"/>
      <c r="I23" s="157"/>
      <c r="J23" s="158">
        <v>2000</v>
      </c>
      <c r="K23" s="158"/>
      <c r="L23" s="159">
        <v>2000</v>
      </c>
      <c r="M23" s="159"/>
      <c r="N23" s="159"/>
    </row>
    <row r="24" spans="1:14" ht="27.75" customHeight="1" thickBot="1" x14ac:dyDescent="0.3">
      <c r="A24" s="160"/>
      <c r="B24" s="161" t="s">
        <v>111</v>
      </c>
      <c r="C24" s="162">
        <f>C22+C23</f>
        <v>15438.71</v>
      </c>
      <c r="D24" s="163">
        <v>52184</v>
      </c>
      <c r="E24" s="163">
        <f>E22+E23</f>
        <v>62500</v>
      </c>
      <c r="F24" s="163">
        <f>F22+F23</f>
        <v>62800</v>
      </c>
      <c r="G24" s="163">
        <f t="shared" ref="G24:L24" si="3">SUM(G22:G23)</f>
        <v>15395</v>
      </c>
      <c r="H24" s="163">
        <f t="shared" si="3"/>
        <v>28315</v>
      </c>
      <c r="I24" s="163">
        <f t="shared" si="3"/>
        <v>28316</v>
      </c>
      <c r="J24" s="163">
        <f t="shared" si="3"/>
        <v>26300</v>
      </c>
      <c r="K24" s="163">
        <f t="shared" si="3"/>
        <v>21800</v>
      </c>
      <c r="L24" s="124">
        <f t="shared" si="3"/>
        <v>26300</v>
      </c>
      <c r="M24" s="124">
        <f>SUM(M22:M23)</f>
        <v>24300</v>
      </c>
      <c r="N24" s="124">
        <f>SUM(M24)</f>
        <v>24300</v>
      </c>
    </row>
    <row r="25" spans="1:14" ht="27.75" customHeight="1" x14ac:dyDescent="0.25">
      <c r="A25" s="164"/>
      <c r="B25" s="165"/>
      <c r="C25" s="166"/>
      <c r="D25" s="167"/>
      <c r="E25" s="167"/>
      <c r="F25" s="167"/>
      <c r="G25" s="167"/>
      <c r="H25" s="167"/>
      <c r="I25" s="167"/>
      <c r="J25" s="167"/>
      <c r="K25" s="168"/>
      <c r="L25" s="167"/>
      <c r="M25" s="167"/>
      <c r="N25" s="167"/>
    </row>
    <row r="26" spans="1:14" ht="133.5" customHeight="1" thickBot="1" x14ac:dyDescent="0.25">
      <c r="A26" s="7"/>
      <c r="B26" s="7"/>
      <c r="C26" s="169"/>
      <c r="D26" s="129"/>
      <c r="E26" s="129"/>
      <c r="F26" s="129"/>
      <c r="G26" s="129"/>
      <c r="H26" s="129"/>
      <c r="I26" s="129"/>
      <c r="K26" s="170"/>
    </row>
    <row r="27" spans="1:14" ht="16.5" customHeight="1" x14ac:dyDescent="0.2">
      <c r="A27" s="130" t="s">
        <v>112</v>
      </c>
      <c r="B27" s="131"/>
      <c r="C27" s="61" t="s">
        <v>90</v>
      </c>
      <c r="D27" s="62" t="s">
        <v>90</v>
      </c>
      <c r="E27" s="62" t="s">
        <v>91</v>
      </c>
      <c r="F27" s="62" t="s">
        <v>40</v>
      </c>
      <c r="G27" s="62" t="s">
        <v>90</v>
      </c>
      <c r="H27" s="63" t="s">
        <v>107</v>
      </c>
      <c r="I27" s="62" t="s">
        <v>91</v>
      </c>
      <c r="J27" s="62" t="s">
        <v>91</v>
      </c>
      <c r="K27" s="67" t="s">
        <v>40</v>
      </c>
      <c r="L27" s="63" t="s">
        <v>13</v>
      </c>
      <c r="M27" s="63" t="s">
        <v>13</v>
      </c>
      <c r="N27" s="63" t="s">
        <v>13</v>
      </c>
    </row>
    <row r="28" spans="1:14" ht="13.5" thickBot="1" x14ac:dyDescent="0.25">
      <c r="A28" s="171"/>
      <c r="B28" s="172"/>
      <c r="C28" s="173" t="s">
        <v>92</v>
      </c>
      <c r="D28" s="67" t="s">
        <v>3</v>
      </c>
      <c r="E28" s="68" t="s">
        <v>3</v>
      </c>
      <c r="F28" s="67" t="s">
        <v>3</v>
      </c>
      <c r="G28" s="67">
        <v>2014</v>
      </c>
      <c r="H28" s="67" t="s">
        <v>108</v>
      </c>
      <c r="I28" s="68" t="s">
        <v>3</v>
      </c>
      <c r="J28" s="69" t="s">
        <v>5</v>
      </c>
      <c r="K28" s="69" t="s">
        <v>5</v>
      </c>
      <c r="L28" s="69" t="s">
        <v>6</v>
      </c>
      <c r="M28" s="69" t="s">
        <v>7</v>
      </c>
      <c r="N28" s="69" t="s">
        <v>8</v>
      </c>
    </row>
    <row r="29" spans="1:14" ht="16.5" thickBot="1" x14ac:dyDescent="0.3">
      <c r="A29" s="174" t="s">
        <v>113</v>
      </c>
      <c r="B29" s="71" t="s">
        <v>114</v>
      </c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3"/>
    </row>
    <row r="30" spans="1:14" ht="15.75" x14ac:dyDescent="0.25">
      <c r="A30" s="175">
        <v>620</v>
      </c>
      <c r="B30" s="75" t="s">
        <v>96</v>
      </c>
      <c r="C30" s="176"/>
      <c r="D30" s="81">
        <v>4897</v>
      </c>
      <c r="E30" s="80">
        <v>13900</v>
      </c>
      <c r="F30" s="81">
        <v>7000</v>
      </c>
      <c r="G30" s="81">
        <v>636</v>
      </c>
      <c r="H30" s="81">
        <v>700</v>
      </c>
      <c r="I30" s="177">
        <v>700</v>
      </c>
      <c r="J30" s="80">
        <v>700</v>
      </c>
      <c r="K30" s="80">
        <v>700</v>
      </c>
      <c r="L30" s="178">
        <v>500</v>
      </c>
      <c r="M30" s="178">
        <v>500</v>
      </c>
      <c r="N30" s="178">
        <v>500</v>
      </c>
    </row>
    <row r="31" spans="1:14" ht="15.75" x14ac:dyDescent="0.25">
      <c r="A31" s="82">
        <v>630</v>
      </c>
      <c r="B31" s="179" t="s">
        <v>97</v>
      </c>
      <c r="C31" s="84">
        <v>2018.81</v>
      </c>
      <c r="D31" s="86">
        <v>49738</v>
      </c>
      <c r="E31" s="86">
        <v>92200</v>
      </c>
      <c r="F31" s="86">
        <v>53700</v>
      </c>
      <c r="G31" s="86">
        <v>8345</v>
      </c>
      <c r="H31" s="86">
        <v>5000</v>
      </c>
      <c r="I31" s="180">
        <v>5000</v>
      </c>
      <c r="J31" s="86">
        <v>12000</v>
      </c>
      <c r="K31" s="86">
        <v>10000</v>
      </c>
      <c r="L31" s="181">
        <v>8000</v>
      </c>
      <c r="M31" s="181">
        <v>8000</v>
      </c>
      <c r="N31" s="181">
        <v>8000</v>
      </c>
    </row>
    <row r="32" spans="1:14" ht="15.75" x14ac:dyDescent="0.25">
      <c r="A32" s="101">
        <v>642</v>
      </c>
      <c r="B32" s="179" t="s">
        <v>115</v>
      </c>
      <c r="C32" s="84"/>
      <c r="D32" s="86">
        <v>1600</v>
      </c>
      <c r="E32" s="86"/>
      <c r="F32" s="86"/>
      <c r="G32" s="86">
        <v>1100</v>
      </c>
      <c r="H32" s="86">
        <v>2000</v>
      </c>
      <c r="I32" s="180">
        <v>2000</v>
      </c>
      <c r="J32" s="86">
        <v>2000</v>
      </c>
      <c r="K32" s="86">
        <v>1500</v>
      </c>
      <c r="L32" s="181">
        <v>2000</v>
      </c>
      <c r="M32" s="181">
        <v>2000</v>
      </c>
      <c r="N32" s="181">
        <v>2000</v>
      </c>
    </row>
    <row r="33" spans="1:15" ht="16.5" thickBot="1" x14ac:dyDescent="0.3">
      <c r="A33" s="111"/>
      <c r="B33" s="182" t="s">
        <v>116</v>
      </c>
      <c r="C33" s="183">
        <f>C30+C31</f>
        <v>2018.81</v>
      </c>
      <c r="D33" s="184">
        <f>SUM(D30:D32)</f>
        <v>56235</v>
      </c>
      <c r="E33" s="184">
        <f>E30+E31</f>
        <v>106100</v>
      </c>
      <c r="F33" s="184">
        <f>SUM(F30:F31)</f>
        <v>60700</v>
      </c>
      <c r="G33" s="184">
        <f t="shared" ref="G33:L33" si="4">SUM(G30:G32)</f>
        <v>10081</v>
      </c>
      <c r="H33" s="185">
        <f t="shared" si="4"/>
        <v>7700</v>
      </c>
      <c r="I33" s="186">
        <f t="shared" si="4"/>
        <v>7700</v>
      </c>
      <c r="J33" s="187">
        <f t="shared" si="4"/>
        <v>14700</v>
      </c>
      <c r="K33" s="187">
        <f t="shared" si="4"/>
        <v>12200</v>
      </c>
      <c r="L33" s="188">
        <f t="shared" si="4"/>
        <v>10500</v>
      </c>
      <c r="M33" s="188">
        <f>SUM(M30:M32)</f>
        <v>10500</v>
      </c>
      <c r="N33" s="188">
        <f>SUM(N30:N32)</f>
        <v>10500</v>
      </c>
    </row>
    <row r="34" spans="1:15" ht="15.75" customHeight="1" thickBot="1" x14ac:dyDescent="0.3">
      <c r="A34" s="189" t="s">
        <v>117</v>
      </c>
      <c r="B34" s="71" t="s">
        <v>118</v>
      </c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3"/>
      <c r="O34" s="7"/>
    </row>
    <row r="35" spans="1:15" ht="16.5" thickBot="1" x14ac:dyDescent="0.3">
      <c r="A35" s="101">
        <v>640</v>
      </c>
      <c r="B35" s="190" t="s">
        <v>98</v>
      </c>
      <c r="C35" s="191">
        <v>6771.44</v>
      </c>
      <c r="D35" s="104">
        <v>6906</v>
      </c>
      <c r="E35" s="104">
        <v>6700</v>
      </c>
      <c r="F35" s="104">
        <v>6900</v>
      </c>
      <c r="G35" s="104">
        <v>4681</v>
      </c>
      <c r="H35" s="104">
        <v>7150</v>
      </c>
      <c r="I35" s="129">
        <v>7200</v>
      </c>
      <c r="J35" s="106">
        <v>7300</v>
      </c>
      <c r="K35" s="106">
        <v>7300</v>
      </c>
      <c r="L35" s="107">
        <v>7300</v>
      </c>
      <c r="M35" s="107">
        <v>7300</v>
      </c>
      <c r="N35" s="107">
        <v>7300</v>
      </c>
    </row>
    <row r="36" spans="1:15" ht="16.5" thickBot="1" x14ac:dyDescent="0.3">
      <c r="A36" s="111"/>
      <c r="B36" s="174" t="s">
        <v>119</v>
      </c>
      <c r="C36" s="192">
        <f>C35</f>
        <v>6771.44</v>
      </c>
      <c r="D36" s="97">
        <v>6906</v>
      </c>
      <c r="E36" s="97">
        <f>E35</f>
        <v>6700</v>
      </c>
      <c r="F36" s="97">
        <f>F35</f>
        <v>6900</v>
      </c>
      <c r="G36" s="97">
        <f t="shared" ref="G36:L36" si="5">SUM(G35)</f>
        <v>4681</v>
      </c>
      <c r="H36" s="97">
        <f t="shared" si="5"/>
        <v>7150</v>
      </c>
      <c r="I36" s="193">
        <f t="shared" si="5"/>
        <v>7200</v>
      </c>
      <c r="J36" s="98">
        <f t="shared" si="5"/>
        <v>7300</v>
      </c>
      <c r="K36" s="98">
        <f t="shared" si="5"/>
        <v>7300</v>
      </c>
      <c r="L36" s="99">
        <f t="shared" si="5"/>
        <v>7300</v>
      </c>
      <c r="M36" s="99">
        <f>SUM(M35)</f>
        <v>7300</v>
      </c>
      <c r="N36" s="99">
        <f>SUM(N35)</f>
        <v>7300</v>
      </c>
    </row>
    <row r="37" spans="1:15" ht="16.5" thickBot="1" x14ac:dyDescent="0.3">
      <c r="A37" s="70" t="s">
        <v>120</v>
      </c>
      <c r="B37" s="71" t="s">
        <v>121</v>
      </c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3"/>
    </row>
    <row r="38" spans="1:15" ht="15.75" x14ac:dyDescent="0.25">
      <c r="A38" s="101">
        <v>610</v>
      </c>
      <c r="B38" s="194" t="s">
        <v>122</v>
      </c>
      <c r="C38" s="195">
        <v>1596</v>
      </c>
      <c r="D38" s="78">
        <v>1596</v>
      </c>
      <c r="E38" s="78">
        <v>1630</v>
      </c>
      <c r="F38" s="78">
        <v>1630</v>
      </c>
      <c r="G38" s="78">
        <v>1596</v>
      </c>
      <c r="H38" s="78">
        <v>1670</v>
      </c>
      <c r="I38" s="196">
        <v>1690</v>
      </c>
      <c r="J38" s="80">
        <v>1650</v>
      </c>
      <c r="K38" s="80">
        <v>1650</v>
      </c>
      <c r="L38" s="81">
        <v>1800</v>
      </c>
      <c r="M38" s="81">
        <v>1820</v>
      </c>
      <c r="N38" s="81">
        <v>1850</v>
      </c>
    </row>
    <row r="39" spans="1:15" ht="15.75" x14ac:dyDescent="0.25">
      <c r="A39" s="82">
        <v>620</v>
      </c>
      <c r="B39" s="197" t="s">
        <v>96</v>
      </c>
      <c r="C39" s="198">
        <v>557.64</v>
      </c>
      <c r="D39" s="86">
        <v>558</v>
      </c>
      <c r="E39" s="86">
        <v>570</v>
      </c>
      <c r="F39" s="86">
        <v>570</v>
      </c>
      <c r="G39" s="86">
        <v>592</v>
      </c>
      <c r="H39" s="86">
        <v>580</v>
      </c>
      <c r="I39" s="180">
        <v>580</v>
      </c>
      <c r="J39" s="86">
        <v>580</v>
      </c>
      <c r="K39" s="86">
        <v>580</v>
      </c>
      <c r="L39" s="85">
        <v>630</v>
      </c>
      <c r="M39" s="85">
        <v>635</v>
      </c>
      <c r="N39" s="85">
        <v>640</v>
      </c>
    </row>
    <row r="40" spans="1:15" ht="16.5" thickBot="1" x14ac:dyDescent="0.3">
      <c r="A40" s="82">
        <v>630</v>
      </c>
      <c r="B40" s="199" t="s">
        <v>97</v>
      </c>
      <c r="C40" s="200">
        <v>630.51</v>
      </c>
      <c r="D40" s="90">
        <v>664</v>
      </c>
      <c r="E40" s="90">
        <v>600</v>
      </c>
      <c r="F40" s="90">
        <v>617</v>
      </c>
      <c r="G40" s="90">
        <v>681</v>
      </c>
      <c r="H40" s="90">
        <v>620</v>
      </c>
      <c r="I40" s="91">
        <v>620</v>
      </c>
      <c r="J40" s="92">
        <v>670</v>
      </c>
      <c r="K40" s="92">
        <v>700</v>
      </c>
      <c r="L40" s="93">
        <v>570</v>
      </c>
      <c r="M40" s="93">
        <v>645</v>
      </c>
      <c r="N40" s="93">
        <v>710</v>
      </c>
    </row>
    <row r="41" spans="1:15" ht="16.5" thickBot="1" x14ac:dyDescent="0.3">
      <c r="A41" s="111"/>
      <c r="B41" s="174" t="s">
        <v>123</v>
      </c>
      <c r="C41" s="192">
        <f>C38+C39+C40</f>
        <v>2784.1499999999996</v>
      </c>
      <c r="D41" s="201">
        <f>SUM(D38:D40)</f>
        <v>2818</v>
      </c>
      <c r="E41" s="201">
        <f>E38+E39+E40</f>
        <v>2800</v>
      </c>
      <c r="F41" s="201">
        <f>F38+F39+F40</f>
        <v>2817</v>
      </c>
      <c r="G41" s="201">
        <f t="shared" ref="G41:L41" si="6">SUM(G38:G40)</f>
        <v>2869</v>
      </c>
      <c r="H41" s="97">
        <f t="shared" si="6"/>
        <v>2870</v>
      </c>
      <c r="I41" s="97">
        <f t="shared" si="6"/>
        <v>2890</v>
      </c>
      <c r="J41" s="202">
        <f t="shared" si="6"/>
        <v>2900</v>
      </c>
      <c r="K41" s="98">
        <f t="shared" si="6"/>
        <v>2930</v>
      </c>
      <c r="L41" s="99">
        <f t="shared" si="6"/>
        <v>3000</v>
      </c>
      <c r="M41" s="99">
        <f>SUM(M38:M40)</f>
        <v>3100</v>
      </c>
      <c r="N41" s="99">
        <f>SUM(N38:N40)</f>
        <v>3200</v>
      </c>
    </row>
    <row r="42" spans="1:15" ht="16.5" thickBot="1" x14ac:dyDescent="0.3">
      <c r="A42" s="70" t="s">
        <v>124</v>
      </c>
      <c r="B42" s="71" t="s">
        <v>125</v>
      </c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3"/>
    </row>
    <row r="43" spans="1:15" ht="15.75" x14ac:dyDescent="0.25">
      <c r="A43" s="101">
        <v>610</v>
      </c>
      <c r="B43" s="194" t="s">
        <v>122</v>
      </c>
      <c r="C43" s="195">
        <v>396</v>
      </c>
      <c r="D43" s="78">
        <v>396</v>
      </c>
      <c r="E43" s="78">
        <v>420</v>
      </c>
      <c r="F43" s="78">
        <v>420</v>
      </c>
      <c r="G43" s="78">
        <v>396</v>
      </c>
      <c r="H43" s="78">
        <v>420</v>
      </c>
      <c r="I43" s="196">
        <v>420</v>
      </c>
      <c r="J43" s="80">
        <v>420</v>
      </c>
      <c r="K43" s="80">
        <v>420</v>
      </c>
      <c r="L43" s="81">
        <v>430</v>
      </c>
      <c r="M43" s="81">
        <v>430</v>
      </c>
      <c r="N43" s="81">
        <v>430</v>
      </c>
    </row>
    <row r="44" spans="1:15" ht="15.75" x14ac:dyDescent="0.25">
      <c r="A44" s="82">
        <v>620</v>
      </c>
      <c r="B44" s="197" t="s">
        <v>96</v>
      </c>
      <c r="C44" s="198">
        <v>138.24</v>
      </c>
      <c r="D44" s="86">
        <v>138</v>
      </c>
      <c r="E44" s="86">
        <v>150</v>
      </c>
      <c r="F44" s="86">
        <v>150</v>
      </c>
      <c r="G44" s="86">
        <v>139</v>
      </c>
      <c r="H44" s="86">
        <v>150</v>
      </c>
      <c r="I44" s="180">
        <v>150</v>
      </c>
      <c r="J44" s="86">
        <v>150</v>
      </c>
      <c r="K44" s="86">
        <v>150</v>
      </c>
      <c r="L44" s="85">
        <v>150</v>
      </c>
      <c r="M44" s="85">
        <v>150</v>
      </c>
      <c r="N44" s="85">
        <v>150</v>
      </c>
    </row>
    <row r="45" spans="1:15" ht="16.5" thickBot="1" x14ac:dyDescent="0.3">
      <c r="A45" s="82">
        <v>630</v>
      </c>
      <c r="B45" s="199" t="s">
        <v>97</v>
      </c>
      <c r="C45" s="200">
        <v>104.97</v>
      </c>
      <c r="D45" s="90">
        <v>131</v>
      </c>
      <c r="E45" s="90">
        <v>90</v>
      </c>
      <c r="F45" s="90">
        <v>95</v>
      </c>
      <c r="G45" s="90">
        <v>147</v>
      </c>
      <c r="H45" s="90">
        <v>100</v>
      </c>
      <c r="I45" s="91">
        <v>100</v>
      </c>
      <c r="J45" s="92">
        <v>120</v>
      </c>
      <c r="K45" s="92">
        <v>120</v>
      </c>
      <c r="L45" s="93">
        <v>120</v>
      </c>
      <c r="M45" s="93">
        <v>130</v>
      </c>
      <c r="N45" s="93">
        <v>140</v>
      </c>
    </row>
    <row r="46" spans="1:15" ht="16.5" thickBot="1" x14ac:dyDescent="0.3">
      <c r="A46" s="82"/>
      <c r="B46" s="174" t="s">
        <v>126</v>
      </c>
      <c r="C46" s="192">
        <f t="shared" ref="C46:I46" si="7">C43+C44+C45</f>
        <v>639.21</v>
      </c>
      <c r="D46" s="201">
        <f>SUM(D43:D45)</f>
        <v>665</v>
      </c>
      <c r="E46" s="201">
        <f t="shared" si="7"/>
        <v>660</v>
      </c>
      <c r="F46" s="201">
        <f t="shared" si="7"/>
        <v>665</v>
      </c>
      <c r="G46" s="201">
        <f>SUM(G43:G45)</f>
        <v>682</v>
      </c>
      <c r="H46" s="201">
        <f t="shared" si="7"/>
        <v>670</v>
      </c>
      <c r="I46" s="201">
        <f t="shared" si="7"/>
        <v>670</v>
      </c>
      <c r="J46" s="203">
        <f>SUM(J43:J45)</f>
        <v>690</v>
      </c>
      <c r="K46" s="203">
        <f>SUM(K43:K45)</f>
        <v>690</v>
      </c>
      <c r="L46" s="109">
        <f>SUM(L43:L45)</f>
        <v>700</v>
      </c>
      <c r="M46" s="109">
        <f>SUM(M43:M45)</f>
        <v>710</v>
      </c>
      <c r="N46" s="109">
        <f>SUM(N43:N45)</f>
        <v>720</v>
      </c>
    </row>
    <row r="47" spans="1:15" ht="16.5" thickBot="1" x14ac:dyDescent="0.3">
      <c r="A47" s="111"/>
      <c r="B47" s="112" t="s">
        <v>127</v>
      </c>
      <c r="C47" s="204">
        <f>C33+C36+C41+C46</f>
        <v>12213.61</v>
      </c>
      <c r="D47" s="205">
        <f>SUM(D33+D36+D41+D46)</f>
        <v>66624</v>
      </c>
      <c r="E47" s="205">
        <f>E33+E36+E41+E46</f>
        <v>116260</v>
      </c>
      <c r="F47" s="205">
        <f>F33+F36+F41+F46</f>
        <v>71082</v>
      </c>
      <c r="G47" s="205">
        <f t="shared" ref="G47:L47" si="8">SUM(G33+G36+G41+G46)</f>
        <v>18313</v>
      </c>
      <c r="H47" s="206">
        <f t="shared" si="8"/>
        <v>18390</v>
      </c>
      <c r="I47" s="207">
        <f t="shared" si="8"/>
        <v>18460</v>
      </c>
      <c r="J47" s="208">
        <f t="shared" si="8"/>
        <v>25590</v>
      </c>
      <c r="K47" s="208">
        <f t="shared" si="8"/>
        <v>23120</v>
      </c>
      <c r="L47" s="209">
        <f t="shared" si="8"/>
        <v>21500</v>
      </c>
      <c r="M47" s="209">
        <f>SUM(M33+M36+M41+M46)</f>
        <v>21610</v>
      </c>
      <c r="N47" s="209">
        <f>SUM(N33+N36+N41+N46)</f>
        <v>21720</v>
      </c>
    </row>
    <row r="48" spans="1:15" ht="16.5" thickBot="1" x14ac:dyDescent="0.3">
      <c r="A48" s="111"/>
      <c r="B48" s="118" t="s">
        <v>128</v>
      </c>
      <c r="C48" s="210"/>
      <c r="D48" s="211">
        <v>159319</v>
      </c>
      <c r="E48" s="211">
        <v>95000</v>
      </c>
      <c r="F48" s="211">
        <v>157796</v>
      </c>
      <c r="G48" s="211">
        <v>255</v>
      </c>
      <c r="H48" s="211">
        <v>20000</v>
      </c>
      <c r="I48" s="212">
        <v>20000</v>
      </c>
      <c r="J48" s="213">
        <v>35000</v>
      </c>
      <c r="K48" s="213">
        <v>0</v>
      </c>
      <c r="L48" s="158">
        <v>35000</v>
      </c>
      <c r="M48" s="158">
        <v>30000</v>
      </c>
      <c r="N48" s="158"/>
    </row>
    <row r="49" spans="1:14" ht="16.5" thickBot="1" x14ac:dyDescent="0.3">
      <c r="A49" s="214"/>
      <c r="B49" s="215" t="s">
        <v>129</v>
      </c>
      <c r="C49" s="216">
        <f>C47+C48</f>
        <v>12213.61</v>
      </c>
      <c r="D49" s="217">
        <f>SUM(D47:D48)</f>
        <v>225943</v>
      </c>
      <c r="E49" s="217">
        <f>E47+E48</f>
        <v>211260</v>
      </c>
      <c r="F49" s="217">
        <f>F47+F48</f>
        <v>228878</v>
      </c>
      <c r="G49" s="217">
        <f t="shared" ref="G49:L49" si="9">SUM(G47:G48)</f>
        <v>18568</v>
      </c>
      <c r="H49" s="218">
        <f t="shared" si="9"/>
        <v>38390</v>
      </c>
      <c r="I49" s="219">
        <f t="shared" si="9"/>
        <v>38460</v>
      </c>
      <c r="J49" s="220">
        <f t="shared" si="9"/>
        <v>60590</v>
      </c>
      <c r="K49" s="220">
        <f t="shared" si="9"/>
        <v>23120</v>
      </c>
      <c r="L49" s="126">
        <f t="shared" si="9"/>
        <v>56500</v>
      </c>
      <c r="M49" s="126">
        <f>SUM(M47:M48)</f>
        <v>51610</v>
      </c>
      <c r="N49" s="126">
        <f>SUM(N47:N48)</f>
        <v>21720</v>
      </c>
    </row>
    <row r="50" spans="1:14" ht="15.75" x14ac:dyDescent="0.25">
      <c r="A50" s="221"/>
      <c r="B50" s="165"/>
      <c r="C50" s="222"/>
      <c r="D50" s="223"/>
      <c r="E50" s="223"/>
      <c r="F50" s="223"/>
      <c r="G50" s="223"/>
      <c r="H50" s="223"/>
      <c r="I50" s="223"/>
      <c r="J50" s="167"/>
      <c r="K50" s="167"/>
      <c r="L50" s="167"/>
      <c r="M50" s="167"/>
      <c r="N50" s="167"/>
    </row>
    <row r="51" spans="1:14" ht="157.5" customHeight="1" thickBot="1" x14ac:dyDescent="0.3">
      <c r="A51" s="221"/>
      <c r="B51" s="224"/>
      <c r="C51" s="128"/>
    </row>
    <row r="52" spans="1:14" ht="16.5" customHeight="1" x14ac:dyDescent="0.2">
      <c r="A52" s="130" t="s">
        <v>130</v>
      </c>
      <c r="B52" s="131"/>
      <c r="C52" s="61" t="s">
        <v>90</v>
      </c>
      <c r="D52" s="62" t="s">
        <v>90</v>
      </c>
      <c r="E52" s="62" t="s">
        <v>91</v>
      </c>
      <c r="F52" s="62" t="s">
        <v>40</v>
      </c>
      <c r="G52" s="62" t="s">
        <v>90</v>
      </c>
      <c r="H52" s="63" t="s">
        <v>107</v>
      </c>
      <c r="I52" s="62" t="s">
        <v>91</v>
      </c>
      <c r="J52" s="62" t="s">
        <v>91</v>
      </c>
      <c r="K52" s="63" t="s">
        <v>40</v>
      </c>
      <c r="L52" s="63" t="s">
        <v>13</v>
      </c>
      <c r="M52" s="63" t="s">
        <v>13</v>
      </c>
      <c r="N52" s="63" t="s">
        <v>13</v>
      </c>
    </row>
    <row r="53" spans="1:14" ht="13.5" thickBot="1" x14ac:dyDescent="0.25">
      <c r="A53" s="171"/>
      <c r="B53" s="172"/>
      <c r="C53" s="173" t="s">
        <v>92</v>
      </c>
      <c r="D53" s="67" t="s">
        <v>3</v>
      </c>
      <c r="E53" s="68" t="s">
        <v>3</v>
      </c>
      <c r="F53" s="67" t="s">
        <v>3</v>
      </c>
      <c r="G53" s="67" t="s">
        <v>4</v>
      </c>
      <c r="H53" s="67" t="s">
        <v>108</v>
      </c>
      <c r="I53" s="68" t="s">
        <v>3</v>
      </c>
      <c r="J53" s="69" t="s">
        <v>5</v>
      </c>
      <c r="K53" s="69">
        <v>2015</v>
      </c>
      <c r="L53" s="69">
        <v>2016</v>
      </c>
      <c r="M53" s="69">
        <v>2017</v>
      </c>
      <c r="N53" s="69">
        <v>2018</v>
      </c>
    </row>
    <row r="54" spans="1:14" ht="16.5" thickBot="1" x14ac:dyDescent="0.3">
      <c r="A54" s="189" t="s">
        <v>131</v>
      </c>
      <c r="B54" s="71" t="s">
        <v>132</v>
      </c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3"/>
    </row>
    <row r="55" spans="1:14" ht="15.75" x14ac:dyDescent="0.25">
      <c r="A55" s="225">
        <v>610</v>
      </c>
      <c r="B55" s="226" t="s">
        <v>133</v>
      </c>
      <c r="C55" s="227"/>
      <c r="D55" s="81">
        <v>2827</v>
      </c>
      <c r="E55" s="80">
        <v>3000</v>
      </c>
      <c r="F55" s="81">
        <v>3000</v>
      </c>
      <c r="G55" s="81">
        <v>2620</v>
      </c>
      <c r="H55" s="81">
        <v>3000</v>
      </c>
      <c r="I55" s="81">
        <v>3000</v>
      </c>
      <c r="J55" s="80">
        <v>3050</v>
      </c>
      <c r="K55" s="80">
        <v>3050</v>
      </c>
      <c r="L55" s="81">
        <v>3200</v>
      </c>
      <c r="M55" s="81">
        <v>3200</v>
      </c>
      <c r="N55" s="81">
        <v>3200</v>
      </c>
    </row>
    <row r="56" spans="1:14" ht="15.75" x14ac:dyDescent="0.25">
      <c r="A56" s="82">
        <v>620</v>
      </c>
      <c r="B56" s="228" t="s">
        <v>96</v>
      </c>
      <c r="C56" s="229"/>
      <c r="D56" s="85">
        <v>980</v>
      </c>
      <c r="E56" s="86">
        <v>1050</v>
      </c>
      <c r="F56" s="85">
        <v>1000</v>
      </c>
      <c r="G56" s="85">
        <v>977</v>
      </c>
      <c r="H56" s="85">
        <v>1050</v>
      </c>
      <c r="I56" s="85">
        <v>1050</v>
      </c>
      <c r="J56" s="86">
        <v>1065</v>
      </c>
      <c r="K56" s="86">
        <v>1065</v>
      </c>
      <c r="L56" s="85">
        <v>1120</v>
      </c>
      <c r="M56" s="85">
        <v>1120</v>
      </c>
      <c r="N56" s="85">
        <v>1120</v>
      </c>
    </row>
    <row r="57" spans="1:14" ht="16.5" thickBot="1" x14ac:dyDescent="0.3">
      <c r="A57" s="82">
        <v>630</v>
      </c>
      <c r="B57" s="230" t="s">
        <v>97</v>
      </c>
      <c r="C57" s="89">
        <v>75651.38</v>
      </c>
      <c r="D57" s="231">
        <v>82461</v>
      </c>
      <c r="E57" s="90">
        <v>109000</v>
      </c>
      <c r="F57" s="231">
        <v>100000</v>
      </c>
      <c r="G57" s="231">
        <v>131641</v>
      </c>
      <c r="H57" s="231">
        <v>100000</v>
      </c>
      <c r="I57" s="231">
        <v>100000</v>
      </c>
      <c r="J57" s="92">
        <v>97000</v>
      </c>
      <c r="K57" s="92">
        <v>100000</v>
      </c>
      <c r="L57" s="93">
        <v>97000</v>
      </c>
      <c r="M57" s="93">
        <v>97500</v>
      </c>
      <c r="N57" s="93">
        <v>98000</v>
      </c>
    </row>
    <row r="58" spans="1:14" ht="16.5" thickBot="1" x14ac:dyDescent="0.3">
      <c r="A58" s="111"/>
      <c r="B58" s="174" t="s">
        <v>134</v>
      </c>
      <c r="C58" s="96">
        <f>C55+C56+C57</f>
        <v>75651.38</v>
      </c>
      <c r="D58" s="232">
        <f>SUM(D55:D57)</f>
        <v>86268</v>
      </c>
      <c r="E58" s="232">
        <f>E55+E56+E57</f>
        <v>113050</v>
      </c>
      <c r="F58" s="232">
        <f>F55+F56+F57</f>
        <v>104000</v>
      </c>
      <c r="G58" s="232">
        <f t="shared" ref="G58:L58" si="10">SUM(G55:G57)</f>
        <v>135238</v>
      </c>
      <c r="H58" s="232">
        <f t="shared" si="10"/>
        <v>104050</v>
      </c>
      <c r="I58" s="232">
        <f t="shared" si="10"/>
        <v>104050</v>
      </c>
      <c r="J58" s="187">
        <f t="shared" si="10"/>
        <v>101115</v>
      </c>
      <c r="K58" s="187">
        <f t="shared" si="10"/>
        <v>104115</v>
      </c>
      <c r="L58" s="110">
        <f t="shared" si="10"/>
        <v>101320</v>
      </c>
      <c r="M58" s="110">
        <f>SUM(M55:M57)</f>
        <v>101820</v>
      </c>
      <c r="N58" s="110">
        <f>SUM(N55:N57)</f>
        <v>102320</v>
      </c>
    </row>
    <row r="59" spans="1:14" ht="16.5" thickBot="1" x14ac:dyDescent="0.3">
      <c r="A59" s="70" t="s">
        <v>135</v>
      </c>
      <c r="B59" s="71" t="s">
        <v>136</v>
      </c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3"/>
    </row>
    <row r="60" spans="1:14" ht="15.75" x14ac:dyDescent="0.25">
      <c r="A60" s="101">
        <v>610</v>
      </c>
      <c r="B60" s="233" t="s">
        <v>133</v>
      </c>
      <c r="C60" s="76">
        <v>7431.18</v>
      </c>
      <c r="D60" s="77">
        <v>6507</v>
      </c>
      <c r="E60" s="78">
        <v>8500</v>
      </c>
      <c r="F60" s="77">
        <v>8500</v>
      </c>
      <c r="G60" s="77">
        <v>14600</v>
      </c>
      <c r="H60" s="77">
        <v>19000</v>
      </c>
      <c r="I60" s="79">
        <v>19000</v>
      </c>
      <c r="J60" s="80">
        <v>19500</v>
      </c>
      <c r="K60" s="81">
        <v>19500</v>
      </c>
      <c r="L60" s="81">
        <v>20500</v>
      </c>
      <c r="M60" s="81">
        <v>20500</v>
      </c>
      <c r="N60" s="81">
        <v>20500</v>
      </c>
    </row>
    <row r="61" spans="1:14" ht="15.75" x14ac:dyDescent="0.25">
      <c r="A61" s="82">
        <v>620</v>
      </c>
      <c r="B61" s="228" t="s">
        <v>96</v>
      </c>
      <c r="C61" s="84">
        <v>2224.9899999999998</v>
      </c>
      <c r="D61" s="85">
        <v>2472</v>
      </c>
      <c r="E61" s="86">
        <v>2970</v>
      </c>
      <c r="F61" s="85">
        <v>2970</v>
      </c>
      <c r="G61" s="85">
        <v>5057</v>
      </c>
      <c r="H61" s="85">
        <v>7000</v>
      </c>
      <c r="I61" s="87">
        <v>7000</v>
      </c>
      <c r="J61" s="86">
        <v>6820</v>
      </c>
      <c r="K61" s="85">
        <v>6820</v>
      </c>
      <c r="L61" s="85">
        <v>7000</v>
      </c>
      <c r="M61" s="85">
        <v>7000</v>
      </c>
      <c r="N61" s="85">
        <v>7000</v>
      </c>
    </row>
    <row r="62" spans="1:14" ht="15.75" x14ac:dyDescent="0.25">
      <c r="A62" s="82">
        <v>630</v>
      </c>
      <c r="B62" s="228" t="s">
        <v>97</v>
      </c>
      <c r="C62" s="84">
        <v>62857.98</v>
      </c>
      <c r="D62" s="85">
        <v>83093</v>
      </c>
      <c r="E62" s="85">
        <v>81000</v>
      </c>
      <c r="F62" s="85">
        <v>121500</v>
      </c>
      <c r="G62" s="85">
        <v>89983</v>
      </c>
      <c r="H62" s="85">
        <v>98000</v>
      </c>
      <c r="I62" s="87">
        <v>98000</v>
      </c>
      <c r="J62" s="86">
        <v>115000</v>
      </c>
      <c r="K62" s="85">
        <v>90000</v>
      </c>
      <c r="L62" s="85">
        <v>85000</v>
      </c>
      <c r="M62" s="85">
        <v>85000</v>
      </c>
      <c r="N62" s="85">
        <v>85000</v>
      </c>
    </row>
    <row r="63" spans="1:14" ht="16.5" thickBot="1" x14ac:dyDescent="0.3">
      <c r="A63" s="82">
        <v>640</v>
      </c>
      <c r="B63" s="234" t="s">
        <v>98</v>
      </c>
      <c r="C63" s="89"/>
      <c r="D63" s="231">
        <v>198</v>
      </c>
      <c r="E63" s="231">
        <v>30</v>
      </c>
      <c r="F63" s="231">
        <v>200</v>
      </c>
      <c r="G63" s="231"/>
      <c r="H63" s="231">
        <v>100</v>
      </c>
      <c r="I63" s="235">
        <v>100</v>
      </c>
      <c r="J63" s="92">
        <v>100</v>
      </c>
      <c r="K63" s="93">
        <v>100</v>
      </c>
      <c r="L63" s="93">
        <v>100</v>
      </c>
      <c r="M63" s="93">
        <v>100</v>
      </c>
      <c r="N63" s="93">
        <v>100</v>
      </c>
    </row>
    <row r="64" spans="1:14" ht="16.5" thickBot="1" x14ac:dyDescent="0.3">
      <c r="A64" s="111"/>
      <c r="B64" s="174" t="s">
        <v>137</v>
      </c>
      <c r="C64" s="236">
        <f>C60+C61+C62+C63</f>
        <v>72514.150000000009</v>
      </c>
      <c r="D64" s="97">
        <f>SUM(D60:D63)</f>
        <v>92270</v>
      </c>
      <c r="E64" s="97">
        <f>E60+E61+E62+E63</f>
        <v>92500</v>
      </c>
      <c r="F64" s="97">
        <f>F60+F61+F62+F63</f>
        <v>133170</v>
      </c>
      <c r="G64" s="97">
        <f t="shared" ref="G64:L64" si="11">SUM(G60:G63)</f>
        <v>109640</v>
      </c>
      <c r="H64" s="97">
        <f t="shared" si="11"/>
        <v>124100</v>
      </c>
      <c r="I64" s="97">
        <f t="shared" si="11"/>
        <v>124100</v>
      </c>
      <c r="J64" s="109">
        <f t="shared" si="11"/>
        <v>141420</v>
      </c>
      <c r="K64" s="110">
        <f t="shared" si="11"/>
        <v>116420</v>
      </c>
      <c r="L64" s="110">
        <f t="shared" si="11"/>
        <v>112600</v>
      </c>
      <c r="M64" s="110">
        <f>SUM(M60:M63)</f>
        <v>112600</v>
      </c>
      <c r="N64" s="110">
        <f>SUM(N60:N63)</f>
        <v>112600</v>
      </c>
    </row>
    <row r="65" spans="1:14" ht="16.5" thickBot="1" x14ac:dyDescent="0.3">
      <c r="A65" s="70" t="s">
        <v>138</v>
      </c>
      <c r="B65" s="71" t="s">
        <v>139</v>
      </c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3"/>
    </row>
    <row r="66" spans="1:14" ht="16.5" thickBot="1" x14ac:dyDescent="0.3">
      <c r="A66" s="237">
        <v>630</v>
      </c>
      <c r="B66" s="238" t="s">
        <v>97</v>
      </c>
      <c r="C66" s="66"/>
      <c r="D66" s="239"/>
      <c r="E66" s="239">
        <v>1000</v>
      </c>
      <c r="F66" s="239">
        <v>1000</v>
      </c>
      <c r="G66" s="239">
        <v>766</v>
      </c>
      <c r="H66" s="239">
        <v>1000</v>
      </c>
      <c r="I66" s="129">
        <v>1000</v>
      </c>
      <c r="J66" s="240"/>
      <c r="K66" s="240"/>
      <c r="L66" s="241"/>
      <c r="M66" s="241"/>
      <c r="N66" s="241"/>
    </row>
    <row r="67" spans="1:14" ht="16.5" thickBot="1" x14ac:dyDescent="0.3">
      <c r="A67" s="242"/>
      <c r="B67" s="174" t="s">
        <v>140</v>
      </c>
      <c r="C67" s="243">
        <f>C66</f>
        <v>0</v>
      </c>
      <c r="D67" s="244"/>
      <c r="E67" s="244">
        <f>E66</f>
        <v>1000</v>
      </c>
      <c r="F67" s="244">
        <f>F66</f>
        <v>1000</v>
      </c>
      <c r="G67" s="244">
        <f>SUM(G66)</f>
        <v>766</v>
      </c>
      <c r="H67" s="244">
        <f>SUM(H66)</f>
        <v>1000</v>
      </c>
      <c r="I67" s="245">
        <f>SUM(I66)</f>
        <v>1000</v>
      </c>
      <c r="J67" s="109"/>
      <c r="K67" s="109"/>
      <c r="L67" s="110"/>
      <c r="M67" s="110"/>
      <c r="N67" s="110"/>
    </row>
    <row r="68" spans="1:14" ht="16.5" thickBot="1" x14ac:dyDescent="0.3">
      <c r="A68" s="246"/>
      <c r="B68" s="247" t="s">
        <v>141</v>
      </c>
      <c r="C68" s="248">
        <f>C58+C64+C67</f>
        <v>148165.53000000003</v>
      </c>
      <c r="D68" s="249">
        <f>SUM(D58+D64)</f>
        <v>178538</v>
      </c>
      <c r="E68" s="249">
        <f>SUM(E58+E64)</f>
        <v>205550</v>
      </c>
      <c r="F68" s="249">
        <f>SUM(F58+F64)</f>
        <v>237170</v>
      </c>
      <c r="G68" s="249">
        <f>G58+G64+G67</f>
        <v>245644</v>
      </c>
      <c r="H68" s="249">
        <f>SUM(H58+H64+H67)</f>
        <v>229150</v>
      </c>
      <c r="I68" s="250">
        <f>SUM(H68)</f>
        <v>229150</v>
      </c>
      <c r="J68" s="251">
        <f>SUM(J58+J64+J67)</f>
        <v>242535</v>
      </c>
      <c r="K68" s="251">
        <f>SUM(K58+K64)</f>
        <v>220535</v>
      </c>
      <c r="L68" s="252">
        <f>SUM(L58+L64)</f>
        <v>213920</v>
      </c>
      <c r="M68" s="252">
        <f>SUM(M58+M64)</f>
        <v>214420</v>
      </c>
      <c r="N68" s="252">
        <f>SUM(N58+N64)</f>
        <v>214920</v>
      </c>
    </row>
    <row r="69" spans="1:14" ht="16.5" thickBot="1" x14ac:dyDescent="0.3">
      <c r="A69" s="246"/>
      <c r="B69" s="154" t="s">
        <v>142</v>
      </c>
      <c r="C69" s="253">
        <v>18700</v>
      </c>
      <c r="D69" s="254">
        <v>607436</v>
      </c>
      <c r="E69" s="254">
        <v>602776</v>
      </c>
      <c r="F69" s="254">
        <v>670542</v>
      </c>
      <c r="G69" s="254">
        <v>10545</v>
      </c>
      <c r="H69" s="254">
        <v>100000</v>
      </c>
      <c r="I69" s="255">
        <v>0</v>
      </c>
      <c r="J69" s="256">
        <v>144000</v>
      </c>
      <c r="K69" s="256">
        <v>88440</v>
      </c>
      <c r="L69" s="257">
        <v>143000</v>
      </c>
      <c r="M69" s="257">
        <v>350000</v>
      </c>
      <c r="N69" s="257">
        <v>50000</v>
      </c>
    </row>
    <row r="70" spans="1:14" ht="16.5" thickBot="1" x14ac:dyDescent="0.3">
      <c r="A70" s="258"/>
      <c r="B70" s="259" t="s">
        <v>143</v>
      </c>
      <c r="C70" s="260">
        <f>C68+C69</f>
        <v>166865.53000000003</v>
      </c>
      <c r="D70" s="261">
        <f>SUM(D68:D69)</f>
        <v>785974</v>
      </c>
      <c r="E70" s="262">
        <f>E68+E69</f>
        <v>808326</v>
      </c>
      <c r="F70" s="263">
        <f>F68+F69</f>
        <v>907712</v>
      </c>
      <c r="G70" s="261">
        <f t="shared" ref="G70:L70" si="12">SUM(G68:G69)</f>
        <v>256189</v>
      </c>
      <c r="H70" s="262">
        <f t="shared" si="12"/>
        <v>329150</v>
      </c>
      <c r="I70" s="263">
        <f t="shared" si="12"/>
        <v>229150</v>
      </c>
      <c r="J70" s="126">
        <f t="shared" si="12"/>
        <v>386535</v>
      </c>
      <c r="K70" s="126">
        <f t="shared" si="12"/>
        <v>308975</v>
      </c>
      <c r="L70" s="127">
        <f t="shared" si="12"/>
        <v>356920</v>
      </c>
      <c r="M70" s="127">
        <f>SUM(M68:M69)</f>
        <v>564420</v>
      </c>
      <c r="N70" s="127">
        <f>SUM(N68:N69)</f>
        <v>264920</v>
      </c>
    </row>
    <row r="71" spans="1:14" ht="78" customHeight="1" thickBot="1" x14ac:dyDescent="0.25">
      <c r="C71" s="264"/>
    </row>
    <row r="72" spans="1:14" ht="15.75" customHeight="1" x14ac:dyDescent="0.2">
      <c r="A72" s="130" t="s">
        <v>144</v>
      </c>
      <c r="B72" s="131"/>
      <c r="C72" s="61" t="s">
        <v>90</v>
      </c>
      <c r="D72" s="62" t="s">
        <v>90</v>
      </c>
      <c r="E72" s="62" t="s">
        <v>91</v>
      </c>
      <c r="F72" s="62" t="s">
        <v>40</v>
      </c>
      <c r="G72" s="62" t="s">
        <v>90</v>
      </c>
      <c r="H72" s="63" t="s">
        <v>107</v>
      </c>
      <c r="I72" s="62" t="s">
        <v>91</v>
      </c>
      <c r="J72" s="62" t="s">
        <v>91</v>
      </c>
      <c r="K72" s="63" t="s">
        <v>40</v>
      </c>
      <c r="L72" s="63" t="s">
        <v>13</v>
      </c>
      <c r="M72" s="63" t="s">
        <v>13</v>
      </c>
      <c r="N72" s="63" t="s">
        <v>13</v>
      </c>
    </row>
    <row r="73" spans="1:14" ht="13.5" thickBot="1" x14ac:dyDescent="0.25">
      <c r="A73" s="132"/>
      <c r="B73" s="133"/>
      <c r="C73" s="66" t="s">
        <v>92</v>
      </c>
      <c r="D73" s="67" t="s">
        <v>3</v>
      </c>
      <c r="E73" s="68" t="s">
        <v>3</v>
      </c>
      <c r="F73" s="67" t="s">
        <v>3</v>
      </c>
      <c r="G73" s="67" t="s">
        <v>4</v>
      </c>
      <c r="H73" s="67" t="s">
        <v>108</v>
      </c>
      <c r="I73" s="68" t="s">
        <v>3</v>
      </c>
      <c r="J73" s="69" t="s">
        <v>5</v>
      </c>
      <c r="K73" s="69" t="s">
        <v>5</v>
      </c>
      <c r="L73" s="69" t="s">
        <v>6</v>
      </c>
      <c r="M73" s="69" t="s">
        <v>7</v>
      </c>
      <c r="N73" s="69" t="s">
        <v>8</v>
      </c>
    </row>
    <row r="74" spans="1:14" ht="16.5" thickBot="1" x14ac:dyDescent="0.3">
      <c r="A74" s="265">
        <v>630</v>
      </c>
      <c r="B74" s="266" t="s">
        <v>97</v>
      </c>
      <c r="C74" s="61">
        <v>8525.66</v>
      </c>
      <c r="D74" s="241">
        <v>8005</v>
      </c>
      <c r="E74" s="241">
        <v>22000</v>
      </c>
      <c r="F74" s="241">
        <v>20000</v>
      </c>
      <c r="G74" s="241">
        <v>15665</v>
      </c>
      <c r="H74" s="241">
        <v>20000</v>
      </c>
      <c r="I74" s="241">
        <v>20000</v>
      </c>
      <c r="J74" s="240">
        <v>50000</v>
      </c>
      <c r="K74" s="240">
        <v>30000</v>
      </c>
      <c r="L74" s="241">
        <v>50000</v>
      </c>
      <c r="M74" s="241">
        <v>30000</v>
      </c>
      <c r="N74" s="241">
        <v>30000</v>
      </c>
    </row>
    <row r="75" spans="1:14" ht="16.5" thickBot="1" x14ac:dyDescent="0.3">
      <c r="A75" s="265">
        <v>620</v>
      </c>
      <c r="B75" s="266" t="s">
        <v>145</v>
      </c>
      <c r="C75" s="61"/>
      <c r="D75" s="241">
        <v>209</v>
      </c>
      <c r="E75" s="241"/>
      <c r="F75" s="241"/>
      <c r="G75" s="241">
        <v>1077</v>
      </c>
      <c r="H75" s="241"/>
      <c r="I75" s="241"/>
      <c r="J75" s="106">
        <v>1000</v>
      </c>
      <c r="K75" s="106">
        <v>1000</v>
      </c>
      <c r="L75" s="107">
        <v>700</v>
      </c>
      <c r="M75" s="107"/>
      <c r="N75" s="107"/>
    </row>
    <row r="76" spans="1:14" ht="15.75" x14ac:dyDescent="0.25">
      <c r="A76" s="225"/>
      <c r="B76" s="267" t="s">
        <v>146</v>
      </c>
      <c r="C76" s="268">
        <f>C74</f>
        <v>8525.66</v>
      </c>
      <c r="D76" s="269">
        <f>SUM(D74:D75)</f>
        <v>8214</v>
      </c>
      <c r="E76" s="269">
        <f>E74</f>
        <v>22000</v>
      </c>
      <c r="F76" s="269">
        <f>F74</f>
        <v>20000</v>
      </c>
      <c r="G76" s="269">
        <f>SUM(G74:G75)</f>
        <v>16742</v>
      </c>
      <c r="H76" s="269">
        <f>SUM(H74)</f>
        <v>20000</v>
      </c>
      <c r="I76" s="269">
        <f>SUM(I74)</f>
        <v>20000</v>
      </c>
      <c r="J76" s="270">
        <f>SUM(J74:J75)</f>
        <v>51000</v>
      </c>
      <c r="K76" s="270">
        <f>SUM(K74:K75)</f>
        <v>31000</v>
      </c>
      <c r="L76" s="271">
        <f>SUM(L74:L75)</f>
        <v>50700</v>
      </c>
      <c r="M76" s="271">
        <f>SUM(M74:M75)</f>
        <v>30000</v>
      </c>
      <c r="N76" s="271">
        <f>SUM(N74:N75)</f>
        <v>30000</v>
      </c>
    </row>
    <row r="77" spans="1:14" ht="16.5" thickBot="1" x14ac:dyDescent="0.3">
      <c r="A77" s="82"/>
      <c r="B77" s="272" t="s">
        <v>147</v>
      </c>
      <c r="C77" s="273">
        <v>120290.03</v>
      </c>
      <c r="D77" s="274">
        <v>166365</v>
      </c>
      <c r="E77" s="274">
        <v>286000</v>
      </c>
      <c r="F77" s="274">
        <v>264637</v>
      </c>
      <c r="G77" s="274">
        <v>642851</v>
      </c>
      <c r="H77" s="274">
        <v>290000</v>
      </c>
      <c r="I77" s="274">
        <v>130000</v>
      </c>
      <c r="J77" s="275">
        <v>635700</v>
      </c>
      <c r="K77" s="275">
        <v>515339</v>
      </c>
      <c r="L77" s="276">
        <v>226000</v>
      </c>
      <c r="M77" s="276">
        <v>20000</v>
      </c>
      <c r="N77" s="276">
        <v>20000</v>
      </c>
    </row>
    <row r="78" spans="1:14" ht="16.5" thickBot="1" x14ac:dyDescent="0.3">
      <c r="A78" s="214"/>
      <c r="B78" s="277" t="s">
        <v>148</v>
      </c>
      <c r="C78" s="278">
        <f>C76+C77</f>
        <v>128815.69</v>
      </c>
      <c r="D78" s="279">
        <f>SUM(D76:D77)</f>
        <v>174579</v>
      </c>
      <c r="E78" s="279">
        <f>E76+E77</f>
        <v>308000</v>
      </c>
      <c r="F78" s="279">
        <f>F76+F77</f>
        <v>284637</v>
      </c>
      <c r="G78" s="279">
        <f t="shared" ref="G78:L78" si="13">SUM(G76:G77)</f>
        <v>659593</v>
      </c>
      <c r="H78" s="279">
        <f t="shared" si="13"/>
        <v>310000</v>
      </c>
      <c r="I78" s="279">
        <f t="shared" si="13"/>
        <v>150000</v>
      </c>
      <c r="J78" s="163">
        <f t="shared" si="13"/>
        <v>686700</v>
      </c>
      <c r="K78" s="163">
        <f t="shared" si="13"/>
        <v>546339</v>
      </c>
      <c r="L78" s="124">
        <f t="shared" si="13"/>
        <v>276700</v>
      </c>
      <c r="M78" s="124">
        <f>SUM(M76:M77)</f>
        <v>50000</v>
      </c>
      <c r="N78" s="124">
        <f>SUM(N76:N77)</f>
        <v>50000</v>
      </c>
    </row>
    <row r="79" spans="1:14" ht="62.25" customHeight="1" thickBot="1" x14ac:dyDescent="0.25">
      <c r="A79" s="280"/>
      <c r="B79" s="280"/>
      <c r="C79" s="128"/>
      <c r="D79" s="170"/>
    </row>
    <row r="80" spans="1:14" ht="15.75" customHeight="1" x14ac:dyDescent="0.2">
      <c r="A80" s="59" t="s">
        <v>149</v>
      </c>
      <c r="B80" s="60"/>
      <c r="C80" s="61" t="s">
        <v>90</v>
      </c>
      <c r="D80" s="62" t="s">
        <v>90</v>
      </c>
      <c r="E80" s="62" t="s">
        <v>91</v>
      </c>
      <c r="F80" s="62" t="s">
        <v>40</v>
      </c>
      <c r="G80" s="62" t="s">
        <v>90</v>
      </c>
      <c r="H80" s="63" t="s">
        <v>107</v>
      </c>
      <c r="I80" s="62" t="s">
        <v>91</v>
      </c>
      <c r="J80" s="62" t="s">
        <v>91</v>
      </c>
      <c r="K80" s="63" t="s">
        <v>40</v>
      </c>
      <c r="L80" s="63" t="s">
        <v>91</v>
      </c>
      <c r="M80" s="63" t="s">
        <v>91</v>
      </c>
      <c r="N80" s="63" t="s">
        <v>91</v>
      </c>
    </row>
    <row r="81" spans="1:14" ht="16.5" customHeight="1" thickBot="1" x14ac:dyDescent="0.25">
      <c r="A81" s="64"/>
      <c r="B81" s="65"/>
      <c r="C81" s="173" t="s">
        <v>92</v>
      </c>
      <c r="D81" s="67" t="s">
        <v>3</v>
      </c>
      <c r="E81" s="68" t="s">
        <v>3</v>
      </c>
      <c r="F81" s="67" t="s">
        <v>3</v>
      </c>
      <c r="G81" s="67" t="s">
        <v>4</v>
      </c>
      <c r="H81" s="67" t="s">
        <v>108</v>
      </c>
      <c r="I81" s="68" t="s">
        <v>3</v>
      </c>
      <c r="J81" s="69" t="s">
        <v>5</v>
      </c>
      <c r="K81" s="69" t="s">
        <v>5</v>
      </c>
      <c r="L81" s="69" t="s">
        <v>6</v>
      </c>
      <c r="M81" s="69" t="s">
        <v>7</v>
      </c>
      <c r="N81" s="69" t="s">
        <v>8</v>
      </c>
    </row>
    <row r="82" spans="1:14" ht="16.5" thickBot="1" x14ac:dyDescent="0.3">
      <c r="A82" s="281" t="s">
        <v>150</v>
      </c>
      <c r="B82" s="71" t="s">
        <v>151</v>
      </c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3"/>
    </row>
    <row r="83" spans="1:14" ht="16.5" thickBot="1" x14ac:dyDescent="0.3">
      <c r="A83" s="282">
        <v>620</v>
      </c>
      <c r="B83" s="283" t="s">
        <v>96</v>
      </c>
      <c r="C83" s="284"/>
      <c r="D83" s="285">
        <v>392</v>
      </c>
      <c r="E83" s="286"/>
      <c r="F83" s="286"/>
      <c r="G83" s="285"/>
      <c r="H83" s="287"/>
      <c r="I83" s="288"/>
      <c r="J83" s="106"/>
      <c r="K83" s="106"/>
      <c r="L83" s="107"/>
      <c r="M83" s="107"/>
      <c r="N83" s="107"/>
    </row>
    <row r="84" spans="1:14" ht="16.5" thickBot="1" x14ac:dyDescent="0.3">
      <c r="A84" s="289">
        <v>630</v>
      </c>
      <c r="B84" s="283" t="s">
        <v>97</v>
      </c>
      <c r="C84" s="284"/>
      <c r="D84" s="285">
        <v>2007</v>
      </c>
      <c r="E84" s="286"/>
      <c r="F84" s="286"/>
      <c r="G84" s="285"/>
      <c r="H84" s="287"/>
      <c r="I84" s="288"/>
      <c r="J84" s="290">
        <v>12000</v>
      </c>
      <c r="K84" s="290">
        <v>12000</v>
      </c>
      <c r="L84" s="291"/>
      <c r="M84" s="291"/>
      <c r="N84" s="291"/>
    </row>
    <row r="85" spans="1:14" ht="15.75" x14ac:dyDescent="0.25">
      <c r="A85" s="292" t="s">
        <v>152</v>
      </c>
      <c r="B85" s="293" t="s">
        <v>153</v>
      </c>
      <c r="C85" s="294"/>
      <c r="D85" s="295"/>
      <c r="E85" s="295"/>
      <c r="F85" s="295"/>
      <c r="G85" s="295"/>
      <c r="H85" s="295"/>
      <c r="I85" s="296"/>
      <c r="J85" s="80"/>
      <c r="K85" s="80"/>
      <c r="L85" s="81"/>
      <c r="M85" s="81"/>
      <c r="N85" s="81"/>
    </row>
    <row r="86" spans="1:14" ht="15.75" x14ac:dyDescent="0.25">
      <c r="A86" s="175">
        <v>620</v>
      </c>
      <c r="B86" s="297" t="s">
        <v>96</v>
      </c>
      <c r="C86" s="298"/>
      <c r="D86" s="77">
        <v>359</v>
      </c>
      <c r="E86" s="77"/>
      <c r="F86" s="77">
        <v>800</v>
      </c>
      <c r="G86" s="77"/>
      <c r="H86" s="77"/>
      <c r="I86" s="77"/>
      <c r="J86" s="86"/>
      <c r="K86" s="86"/>
      <c r="L86" s="85"/>
      <c r="M86" s="85"/>
      <c r="N86" s="85"/>
    </row>
    <row r="87" spans="1:14" ht="15.75" x14ac:dyDescent="0.25">
      <c r="A87" s="82">
        <v>630</v>
      </c>
      <c r="B87" s="228" t="s">
        <v>97</v>
      </c>
      <c r="C87" s="229">
        <v>11393.77</v>
      </c>
      <c r="D87" s="85">
        <v>3809</v>
      </c>
      <c r="E87" s="86">
        <v>1975</v>
      </c>
      <c r="F87" s="85">
        <v>6000</v>
      </c>
      <c r="G87" s="85">
        <v>16746</v>
      </c>
      <c r="H87" s="85">
        <v>2000</v>
      </c>
      <c r="I87" s="85">
        <v>2000</v>
      </c>
      <c r="J87" s="78">
        <v>2000</v>
      </c>
      <c r="K87" s="78">
        <v>2000</v>
      </c>
      <c r="L87" s="77">
        <v>2000</v>
      </c>
      <c r="M87" s="77">
        <v>2000</v>
      </c>
      <c r="N87" s="77">
        <v>2000</v>
      </c>
    </row>
    <row r="88" spans="1:14" ht="16.5" thickBot="1" x14ac:dyDescent="0.3">
      <c r="A88" s="82">
        <v>640</v>
      </c>
      <c r="B88" s="234" t="s">
        <v>98</v>
      </c>
      <c r="C88" s="89">
        <v>1202.1600000000001</v>
      </c>
      <c r="D88" s="231"/>
      <c r="E88" s="90"/>
      <c r="F88" s="231"/>
      <c r="G88" s="231"/>
      <c r="H88" s="231"/>
      <c r="I88" s="231"/>
      <c r="J88" s="90"/>
      <c r="K88" s="90"/>
      <c r="L88" s="231"/>
      <c r="M88" s="231"/>
      <c r="N88" s="231"/>
    </row>
    <row r="89" spans="1:14" ht="16.5" thickBot="1" x14ac:dyDescent="0.3">
      <c r="A89" s="82"/>
      <c r="B89" s="174" t="s">
        <v>154</v>
      </c>
      <c r="C89" s="236">
        <f>C86+C87</f>
        <v>11393.77</v>
      </c>
      <c r="D89" s="97">
        <f>SUM(D83:D88)</f>
        <v>6567</v>
      </c>
      <c r="E89" s="97">
        <f>E86+E87</f>
        <v>1975</v>
      </c>
      <c r="F89" s="97">
        <f>SUM(F86:F88)</f>
        <v>6800</v>
      </c>
      <c r="G89" s="97">
        <f>SUM(G87:G88)</f>
        <v>16746</v>
      </c>
      <c r="H89" s="97">
        <f>SUM(H87:H88)</f>
        <v>2000</v>
      </c>
      <c r="I89" s="97">
        <f>SUM(I87:I88)</f>
        <v>2000</v>
      </c>
      <c r="J89" s="109">
        <f>SUM(J84:J88)</f>
        <v>14000</v>
      </c>
      <c r="K89" s="109">
        <f>SUM(K84:K88)</f>
        <v>14000</v>
      </c>
      <c r="L89" s="110">
        <f>SUM(L84:L88)</f>
        <v>2000</v>
      </c>
      <c r="M89" s="110">
        <f>SUM(M87:M88)</f>
        <v>2000</v>
      </c>
      <c r="N89" s="110">
        <f>SUM(N87:N88)</f>
        <v>2000</v>
      </c>
    </row>
    <row r="90" spans="1:14" ht="16.5" thickBot="1" x14ac:dyDescent="0.3">
      <c r="A90" s="299" t="s">
        <v>155</v>
      </c>
      <c r="B90" s="174" t="s">
        <v>156</v>
      </c>
      <c r="C90" s="236"/>
      <c r="D90" s="97"/>
      <c r="E90" s="97"/>
      <c r="F90" s="97"/>
      <c r="G90" s="97"/>
      <c r="H90" s="97"/>
      <c r="I90" s="97"/>
      <c r="J90" s="104"/>
      <c r="K90" s="104"/>
      <c r="L90" s="239"/>
      <c r="M90" s="239"/>
      <c r="N90" s="239"/>
    </row>
    <row r="91" spans="1:14" ht="16.5" thickBot="1" x14ac:dyDescent="0.3">
      <c r="A91" s="82">
        <v>640</v>
      </c>
      <c r="B91" s="300" t="s">
        <v>98</v>
      </c>
      <c r="C91" s="236"/>
      <c r="D91" s="97">
        <v>225</v>
      </c>
      <c r="E91" s="97"/>
      <c r="F91" s="285">
        <v>300</v>
      </c>
      <c r="G91" s="97">
        <v>225</v>
      </c>
      <c r="H91" s="97">
        <v>300</v>
      </c>
      <c r="I91" s="97">
        <v>300</v>
      </c>
      <c r="J91" s="109">
        <v>300</v>
      </c>
      <c r="K91" s="109">
        <v>195</v>
      </c>
      <c r="L91" s="110">
        <v>300</v>
      </c>
      <c r="M91" s="110">
        <v>300</v>
      </c>
      <c r="N91" s="110">
        <v>300</v>
      </c>
    </row>
    <row r="92" spans="1:14" ht="16.5" thickBot="1" x14ac:dyDescent="0.3">
      <c r="A92" s="111"/>
      <c r="B92" s="112" t="s">
        <v>157</v>
      </c>
      <c r="C92" s="301">
        <f>C89</f>
        <v>11393.77</v>
      </c>
      <c r="D92" s="206">
        <f>SUM(D89:D91)</f>
        <v>6792</v>
      </c>
      <c r="E92" s="206">
        <f>E89</f>
        <v>1975</v>
      </c>
      <c r="F92" s="206">
        <f>F89+F91</f>
        <v>7100</v>
      </c>
      <c r="G92" s="206">
        <f>SUM(G89:G91)</f>
        <v>16971</v>
      </c>
      <c r="H92" s="206">
        <f>SUM(H89:H91)</f>
        <v>2300</v>
      </c>
      <c r="I92" s="206">
        <f>SUM(I89:I91)</f>
        <v>2300</v>
      </c>
      <c r="J92" s="116">
        <f>SUM(J89:J91)</f>
        <v>14300</v>
      </c>
      <c r="K92" s="116">
        <v>14225</v>
      </c>
      <c r="L92" s="117">
        <v>2300</v>
      </c>
      <c r="M92" s="117">
        <f>SUM(M89:M91)</f>
        <v>2300</v>
      </c>
      <c r="N92" s="117">
        <f>SUM(N89:N91)</f>
        <v>2300</v>
      </c>
    </row>
    <row r="93" spans="1:14" ht="16.5" thickBot="1" x14ac:dyDescent="0.3">
      <c r="A93" s="111"/>
      <c r="B93" s="154" t="s">
        <v>158</v>
      </c>
      <c r="C93" s="302">
        <v>466912.39</v>
      </c>
      <c r="D93" s="303">
        <v>929231</v>
      </c>
      <c r="E93" s="254">
        <v>445000</v>
      </c>
      <c r="F93" s="303">
        <v>939249</v>
      </c>
      <c r="G93" s="303">
        <v>73226</v>
      </c>
      <c r="H93" s="303">
        <v>0</v>
      </c>
      <c r="I93" s="303">
        <v>0</v>
      </c>
      <c r="J93" s="156">
        <v>5000</v>
      </c>
      <c r="K93" s="156">
        <v>10000</v>
      </c>
      <c r="L93" s="157">
        <v>5000</v>
      </c>
      <c r="M93" s="157">
        <v>50000</v>
      </c>
      <c r="N93" s="157">
        <v>50000</v>
      </c>
    </row>
    <row r="94" spans="1:14" ht="16.5" thickBot="1" x14ac:dyDescent="0.3">
      <c r="A94" s="304"/>
      <c r="B94" s="161" t="s">
        <v>159</v>
      </c>
      <c r="C94" s="123">
        <f>C92+C93</f>
        <v>478306.16000000003</v>
      </c>
      <c r="D94" s="124">
        <f>SUM(D92:D93)</f>
        <v>936023</v>
      </c>
      <c r="E94" s="124">
        <f>E92+E93</f>
        <v>446975</v>
      </c>
      <c r="F94" s="124">
        <f>F92+F93</f>
        <v>946349</v>
      </c>
      <c r="G94" s="124">
        <f t="shared" ref="G94:L94" si="14">SUM(G92:G93)</f>
        <v>90197</v>
      </c>
      <c r="H94" s="124">
        <f t="shared" si="14"/>
        <v>2300</v>
      </c>
      <c r="I94" s="124">
        <f t="shared" si="14"/>
        <v>2300</v>
      </c>
      <c r="J94" s="163">
        <f t="shared" si="14"/>
        <v>19300</v>
      </c>
      <c r="K94" s="163">
        <f t="shared" si="14"/>
        <v>24225</v>
      </c>
      <c r="L94" s="124">
        <f t="shared" si="14"/>
        <v>7300</v>
      </c>
      <c r="M94" s="124">
        <f>SUM(M92:M93)</f>
        <v>52300</v>
      </c>
      <c r="N94" s="124">
        <f>SUM(N92:N93)</f>
        <v>52300</v>
      </c>
    </row>
    <row r="95" spans="1:14" ht="15.75" x14ac:dyDescent="0.25">
      <c r="A95" s="7"/>
      <c r="B95" s="165"/>
      <c r="C95" s="166"/>
      <c r="D95" s="167"/>
      <c r="E95" s="167"/>
      <c r="F95" s="167"/>
      <c r="G95" s="167"/>
      <c r="H95" s="167"/>
      <c r="I95" s="167"/>
      <c r="J95" s="167"/>
      <c r="K95" s="167"/>
      <c r="L95" s="167"/>
      <c r="M95" s="167"/>
      <c r="N95" s="167"/>
    </row>
    <row r="96" spans="1:14" ht="18" customHeight="1" thickBot="1" x14ac:dyDescent="0.25">
      <c r="A96" s="7"/>
      <c r="B96" s="7"/>
      <c r="C96" s="169"/>
      <c r="E96" s="129"/>
      <c r="F96" s="129"/>
      <c r="G96" s="129"/>
      <c r="H96" s="129"/>
      <c r="I96" s="129"/>
    </row>
    <row r="97" spans="1:14" ht="15.75" customHeight="1" x14ac:dyDescent="0.2">
      <c r="A97" s="130" t="s">
        <v>160</v>
      </c>
      <c r="B97" s="131"/>
      <c r="C97" s="61" t="s">
        <v>90</v>
      </c>
      <c r="D97" s="62" t="s">
        <v>90</v>
      </c>
      <c r="E97" s="62" t="s">
        <v>91</v>
      </c>
      <c r="F97" s="62" t="s">
        <v>40</v>
      </c>
      <c r="G97" s="62" t="s">
        <v>90</v>
      </c>
      <c r="H97" s="63" t="s">
        <v>107</v>
      </c>
      <c r="I97" s="62" t="s">
        <v>91</v>
      </c>
      <c r="J97" s="62" t="s">
        <v>91</v>
      </c>
      <c r="K97" s="63" t="s">
        <v>40</v>
      </c>
      <c r="L97" s="63" t="s">
        <v>13</v>
      </c>
      <c r="M97" s="63" t="s">
        <v>13</v>
      </c>
      <c r="N97" s="63" t="s">
        <v>13</v>
      </c>
    </row>
    <row r="98" spans="1:14" ht="13.5" thickBot="1" x14ac:dyDescent="0.25">
      <c r="A98" s="171"/>
      <c r="B98" s="172"/>
      <c r="C98" s="173" t="s">
        <v>92</v>
      </c>
      <c r="D98" s="67" t="s">
        <v>3</v>
      </c>
      <c r="E98" s="68" t="s">
        <v>3</v>
      </c>
      <c r="F98" s="67" t="s">
        <v>3</v>
      </c>
      <c r="G98" s="67" t="s">
        <v>4</v>
      </c>
      <c r="H98" s="67" t="s">
        <v>108</v>
      </c>
      <c r="I98" s="68" t="s">
        <v>3</v>
      </c>
      <c r="J98" s="69" t="s">
        <v>5</v>
      </c>
      <c r="K98" s="69" t="s">
        <v>5</v>
      </c>
      <c r="L98" s="69">
        <v>2016</v>
      </c>
      <c r="M98" s="69">
        <v>2017</v>
      </c>
      <c r="N98" s="69">
        <v>2018</v>
      </c>
    </row>
    <row r="99" spans="1:14" ht="16.5" thickBot="1" x14ac:dyDescent="0.3">
      <c r="A99" s="100" t="s">
        <v>161</v>
      </c>
      <c r="B99" s="71" t="s">
        <v>162</v>
      </c>
      <c r="C99" s="72"/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3"/>
    </row>
    <row r="100" spans="1:14" ht="15.75" x14ac:dyDescent="0.25">
      <c r="A100" s="225">
        <v>610</v>
      </c>
      <c r="B100" s="226" t="s">
        <v>95</v>
      </c>
      <c r="C100" s="176">
        <v>24700.22</v>
      </c>
      <c r="D100" s="81">
        <v>20158</v>
      </c>
      <c r="E100" s="80">
        <v>20500</v>
      </c>
      <c r="F100" s="80">
        <v>20500</v>
      </c>
      <c r="G100" s="81">
        <v>26952</v>
      </c>
      <c r="H100" s="81">
        <v>27000</v>
      </c>
      <c r="I100" s="81">
        <v>27000</v>
      </c>
      <c r="J100" s="80">
        <v>27500</v>
      </c>
      <c r="K100" s="80">
        <v>24000</v>
      </c>
      <c r="L100" s="81">
        <v>29000</v>
      </c>
      <c r="M100" s="81">
        <v>29000</v>
      </c>
      <c r="N100" s="81">
        <v>29000</v>
      </c>
    </row>
    <row r="101" spans="1:14" ht="15.75" x14ac:dyDescent="0.25">
      <c r="A101" s="82">
        <v>620</v>
      </c>
      <c r="B101" s="228" t="s">
        <v>96</v>
      </c>
      <c r="C101" s="84">
        <v>8981.15</v>
      </c>
      <c r="D101" s="85">
        <v>9878</v>
      </c>
      <c r="E101" s="86">
        <v>10770</v>
      </c>
      <c r="F101" s="86">
        <v>10770</v>
      </c>
      <c r="G101" s="85">
        <v>9550</v>
      </c>
      <c r="H101" s="85">
        <v>10000</v>
      </c>
      <c r="I101" s="85">
        <v>10000</v>
      </c>
      <c r="J101" s="90">
        <v>10000</v>
      </c>
      <c r="K101" s="90">
        <v>10000</v>
      </c>
      <c r="L101" s="231">
        <v>11000</v>
      </c>
      <c r="M101" s="231">
        <v>11000</v>
      </c>
      <c r="N101" s="231">
        <v>11000</v>
      </c>
    </row>
    <row r="102" spans="1:14" ht="15.75" customHeight="1" thickBot="1" x14ac:dyDescent="0.3">
      <c r="A102" s="111">
        <v>630</v>
      </c>
      <c r="B102" s="234" t="s">
        <v>97</v>
      </c>
      <c r="C102" s="305">
        <v>41542.160000000003</v>
      </c>
      <c r="D102" s="231">
        <v>63975</v>
      </c>
      <c r="E102" s="90">
        <v>67000</v>
      </c>
      <c r="F102" s="90">
        <v>65900</v>
      </c>
      <c r="G102" s="231">
        <v>50606</v>
      </c>
      <c r="H102" s="231">
        <v>55000</v>
      </c>
      <c r="I102" s="231">
        <v>55000</v>
      </c>
      <c r="J102" s="90">
        <v>59800</v>
      </c>
      <c r="K102" s="90">
        <v>59800</v>
      </c>
      <c r="L102" s="231">
        <v>55000</v>
      </c>
      <c r="M102" s="231">
        <v>50000</v>
      </c>
      <c r="N102" s="231">
        <v>50000</v>
      </c>
    </row>
    <row r="103" spans="1:14" ht="16.5" thickBot="1" x14ac:dyDescent="0.3">
      <c r="A103" s="225">
        <v>640</v>
      </c>
      <c r="B103" s="226" t="s">
        <v>98</v>
      </c>
      <c r="C103" s="227">
        <v>97.74</v>
      </c>
      <c r="D103" s="81"/>
      <c r="E103" s="81">
        <v>150</v>
      </c>
      <c r="F103" s="81">
        <v>150</v>
      </c>
      <c r="G103" s="81">
        <v>6</v>
      </c>
      <c r="H103" s="81">
        <v>100</v>
      </c>
      <c r="I103" s="81">
        <v>100</v>
      </c>
      <c r="J103" s="106">
        <v>100</v>
      </c>
      <c r="K103" s="106">
        <v>100</v>
      </c>
      <c r="L103" s="107">
        <v>100</v>
      </c>
      <c r="M103" s="107">
        <v>100</v>
      </c>
      <c r="N103" s="107">
        <v>100</v>
      </c>
    </row>
    <row r="104" spans="1:14" ht="16.5" thickBot="1" x14ac:dyDescent="0.3">
      <c r="A104" s="214"/>
      <c r="B104" s="306" t="s">
        <v>163</v>
      </c>
      <c r="C104" s="307">
        <f>C100+C101+C102+C103</f>
        <v>75321.27</v>
      </c>
      <c r="D104" s="308">
        <f>SUM(D100:D103)</f>
        <v>94011</v>
      </c>
      <c r="E104" s="308">
        <f>E100+E101+E102+E103</f>
        <v>98420</v>
      </c>
      <c r="F104" s="308">
        <f>F100+F101+F102+F103</f>
        <v>97320</v>
      </c>
      <c r="G104" s="308">
        <f t="shared" ref="G104:L104" si="15">SUM(G100:G103)</f>
        <v>87114</v>
      </c>
      <c r="H104" s="308">
        <f t="shared" si="15"/>
        <v>92100</v>
      </c>
      <c r="I104" s="308">
        <f t="shared" si="15"/>
        <v>92100</v>
      </c>
      <c r="J104" s="109">
        <f t="shared" si="15"/>
        <v>97400</v>
      </c>
      <c r="K104" s="109">
        <f t="shared" si="15"/>
        <v>93900</v>
      </c>
      <c r="L104" s="110">
        <f t="shared" si="15"/>
        <v>95100</v>
      </c>
      <c r="M104" s="110">
        <f>SUM(M100:M103)</f>
        <v>90100</v>
      </c>
      <c r="N104" s="110">
        <f>SUM(N100:N103)</f>
        <v>90100</v>
      </c>
    </row>
    <row r="105" spans="1:14" ht="16.5" thickBot="1" x14ac:dyDescent="0.3">
      <c r="A105" s="100" t="s">
        <v>164</v>
      </c>
      <c r="B105" s="71" t="s">
        <v>165</v>
      </c>
      <c r="C105" s="72"/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3"/>
    </row>
    <row r="106" spans="1:14" ht="16.5" thickBot="1" x14ac:dyDescent="0.3">
      <c r="A106" s="309" t="s">
        <v>166</v>
      </c>
      <c r="B106" s="310"/>
      <c r="C106" s="310"/>
      <c r="D106" s="310"/>
      <c r="E106" s="310"/>
      <c r="F106" s="310"/>
      <c r="G106" s="310"/>
      <c r="H106" s="310"/>
      <c r="I106" s="310"/>
      <c r="J106" s="310"/>
      <c r="K106" s="310"/>
      <c r="L106" s="310"/>
      <c r="M106" s="310"/>
      <c r="N106" s="311"/>
    </row>
    <row r="107" spans="1:14" ht="15.75" x14ac:dyDescent="0.25">
      <c r="A107" s="225">
        <v>630</v>
      </c>
      <c r="B107" s="233" t="s">
        <v>97</v>
      </c>
      <c r="C107" s="76">
        <v>32305.96</v>
      </c>
      <c r="D107" s="78">
        <v>960</v>
      </c>
      <c r="E107" s="78"/>
      <c r="F107" s="78">
        <v>960</v>
      </c>
      <c r="G107" s="78"/>
      <c r="H107" s="78"/>
      <c r="I107" s="78"/>
      <c r="J107" s="80"/>
      <c r="K107" s="80"/>
      <c r="L107" s="81"/>
      <c r="M107" s="81"/>
      <c r="N107" s="81"/>
    </row>
    <row r="108" spans="1:14" ht="16.5" thickBot="1" x14ac:dyDescent="0.3">
      <c r="A108" s="82">
        <v>640</v>
      </c>
      <c r="B108" s="230" t="s">
        <v>98</v>
      </c>
      <c r="C108" s="89">
        <v>97700</v>
      </c>
      <c r="D108" s="90">
        <v>115000</v>
      </c>
      <c r="E108" s="90">
        <v>115000</v>
      </c>
      <c r="F108" s="90">
        <v>115000</v>
      </c>
      <c r="G108" s="90">
        <v>28750</v>
      </c>
      <c r="H108" s="90">
        <v>135000</v>
      </c>
      <c r="I108" s="90">
        <v>135000</v>
      </c>
      <c r="J108" s="90">
        <v>148000</v>
      </c>
      <c r="K108" s="90">
        <v>148000</v>
      </c>
      <c r="L108" s="231">
        <v>128000</v>
      </c>
      <c r="M108" s="231">
        <v>120000</v>
      </c>
      <c r="N108" s="231">
        <v>120000</v>
      </c>
    </row>
    <row r="109" spans="1:14" ht="16.5" thickBot="1" x14ac:dyDescent="0.3">
      <c r="A109" s="214"/>
      <c r="B109" s="312" t="s">
        <v>167</v>
      </c>
      <c r="C109" s="313">
        <f t="shared" ref="C109:I109" si="16">C107+C108</f>
        <v>130005.95999999999</v>
      </c>
      <c r="D109" s="314">
        <f>SUM(D107:D108)</f>
        <v>115960</v>
      </c>
      <c r="E109" s="314">
        <f t="shared" si="16"/>
        <v>115000</v>
      </c>
      <c r="F109" s="314">
        <f t="shared" si="16"/>
        <v>115960</v>
      </c>
      <c r="G109" s="314">
        <f>SUM(G108)</f>
        <v>28750</v>
      </c>
      <c r="H109" s="314">
        <f t="shared" si="16"/>
        <v>135000</v>
      </c>
      <c r="I109" s="314">
        <f t="shared" si="16"/>
        <v>135000</v>
      </c>
      <c r="J109" s="315">
        <f>SUM(J108)</f>
        <v>148000</v>
      </c>
      <c r="K109" s="315">
        <f>SUM(K108)</f>
        <v>148000</v>
      </c>
      <c r="L109" s="314">
        <f>SUM(L108)</f>
        <v>128000</v>
      </c>
      <c r="M109" s="314">
        <f>SUM(M108)</f>
        <v>120000</v>
      </c>
      <c r="N109" s="314">
        <f>SUM(N108)</f>
        <v>120000</v>
      </c>
    </row>
    <row r="110" spans="1:14" ht="13.5" thickBot="1" x14ac:dyDescent="0.25">
      <c r="A110" s="316" t="s">
        <v>168</v>
      </c>
      <c r="B110" s="317"/>
      <c r="C110" s="317"/>
      <c r="D110" s="317"/>
      <c r="E110" s="317"/>
      <c r="F110" s="317"/>
      <c r="G110" s="317"/>
      <c r="H110" s="317"/>
      <c r="I110" s="317"/>
      <c r="J110" s="317"/>
      <c r="K110" s="317"/>
      <c r="L110" s="317"/>
      <c r="M110" s="317"/>
      <c r="N110" s="318"/>
    </row>
    <row r="111" spans="1:14" ht="16.5" hidden="1" thickBot="1" x14ac:dyDescent="0.3">
      <c r="A111" s="225">
        <v>630</v>
      </c>
      <c r="B111" s="233" t="s">
        <v>97</v>
      </c>
      <c r="C111" s="298">
        <v>21034.880000000001</v>
      </c>
      <c r="D111" s="78">
        <v>21462</v>
      </c>
      <c r="E111" s="78"/>
      <c r="F111" s="78"/>
      <c r="G111" s="78"/>
      <c r="H111" s="78"/>
      <c r="I111" s="78"/>
      <c r="J111" s="80"/>
      <c r="K111" s="80"/>
      <c r="L111" s="81"/>
      <c r="M111" s="81"/>
      <c r="N111" s="81"/>
    </row>
    <row r="112" spans="1:14" ht="16.5" thickBot="1" x14ac:dyDescent="0.3">
      <c r="A112" s="214">
        <v>640</v>
      </c>
      <c r="B112" s="312" t="s">
        <v>98</v>
      </c>
      <c r="C112" s="313" t="e">
        <f>C111+#REF!</f>
        <v>#REF!</v>
      </c>
      <c r="D112" s="314">
        <v>26000</v>
      </c>
      <c r="E112" s="314" t="e">
        <f>E111+#REF!</f>
        <v>#REF!</v>
      </c>
      <c r="F112" s="314" t="e">
        <f>F111+#REF!</f>
        <v>#REF!</v>
      </c>
      <c r="G112" s="314">
        <v>6500</v>
      </c>
      <c r="H112" s="314" t="e">
        <f>H111+#REF!</f>
        <v>#REF!</v>
      </c>
      <c r="I112" s="314" t="e">
        <f>I111+#REF!</f>
        <v>#REF!</v>
      </c>
      <c r="J112" s="315">
        <v>27000</v>
      </c>
      <c r="K112" s="315">
        <v>27000</v>
      </c>
      <c r="L112" s="314">
        <v>27000</v>
      </c>
      <c r="M112" s="315">
        <v>27000</v>
      </c>
      <c r="N112" s="314">
        <v>27000</v>
      </c>
    </row>
    <row r="113" spans="1:14" ht="13.5" thickBot="1" x14ac:dyDescent="0.25">
      <c r="A113" s="319" t="s">
        <v>169</v>
      </c>
      <c r="B113" s="320"/>
      <c r="C113" s="320"/>
      <c r="D113" s="320"/>
      <c r="E113" s="320"/>
      <c r="F113" s="320"/>
      <c r="G113" s="320"/>
      <c r="H113" s="320"/>
      <c r="I113" s="320"/>
      <c r="J113" s="320"/>
      <c r="K113" s="320"/>
      <c r="L113" s="320"/>
      <c r="M113" s="320"/>
      <c r="N113" s="321"/>
    </row>
    <row r="114" spans="1:14" x14ac:dyDescent="0.2">
      <c r="A114" s="225"/>
      <c r="B114" s="322"/>
      <c r="C114" s="298"/>
      <c r="D114" s="77"/>
      <c r="E114" s="78"/>
      <c r="F114" s="78"/>
      <c r="G114" s="78"/>
      <c r="H114" s="78"/>
      <c r="I114" s="78"/>
      <c r="J114" s="80"/>
      <c r="K114" s="80"/>
      <c r="L114" s="80"/>
      <c r="M114" s="80"/>
      <c r="N114" s="80"/>
    </row>
    <row r="115" spans="1:14" ht="15.75" x14ac:dyDescent="0.25">
      <c r="A115" s="82">
        <v>630</v>
      </c>
      <c r="B115" s="228" t="s">
        <v>97</v>
      </c>
      <c r="C115" s="84"/>
      <c r="D115" s="86">
        <v>140</v>
      </c>
      <c r="E115" s="86"/>
      <c r="F115" s="86">
        <v>140</v>
      </c>
      <c r="G115" s="86"/>
      <c r="H115" s="86"/>
      <c r="I115" s="86"/>
      <c r="J115" s="86"/>
      <c r="K115" s="86"/>
      <c r="L115" s="86"/>
      <c r="M115" s="86"/>
      <c r="N115" s="86"/>
    </row>
    <row r="116" spans="1:14" ht="17.25" customHeight="1" thickBot="1" x14ac:dyDescent="0.3">
      <c r="A116" s="82">
        <v>640</v>
      </c>
      <c r="B116" s="234" t="s">
        <v>98</v>
      </c>
      <c r="C116" s="323">
        <v>4100</v>
      </c>
      <c r="D116" s="324">
        <v>6000</v>
      </c>
      <c r="E116" s="324">
        <v>6000</v>
      </c>
      <c r="F116" s="324">
        <v>6000</v>
      </c>
      <c r="G116" s="324">
        <v>1750</v>
      </c>
      <c r="H116" s="324">
        <v>7000</v>
      </c>
      <c r="I116" s="324">
        <v>7000</v>
      </c>
      <c r="J116" s="104">
        <v>8000</v>
      </c>
      <c r="K116" s="104">
        <v>10000</v>
      </c>
      <c r="L116" s="239">
        <v>10000</v>
      </c>
      <c r="M116" s="239">
        <v>8000</v>
      </c>
      <c r="N116" s="239">
        <v>8000</v>
      </c>
    </row>
    <row r="117" spans="1:14" ht="16.5" thickBot="1" x14ac:dyDescent="0.3">
      <c r="A117" s="214"/>
      <c r="B117" s="312" t="s">
        <v>170</v>
      </c>
      <c r="C117" s="313">
        <f t="shared" ref="C117:I117" si="17">C114+C115+C116</f>
        <v>4100</v>
      </c>
      <c r="D117" s="314">
        <f>SUM(D115:D116)</f>
        <v>6140</v>
      </c>
      <c r="E117" s="314">
        <f t="shared" si="17"/>
        <v>6000</v>
      </c>
      <c r="F117" s="314">
        <f t="shared" si="17"/>
        <v>6140</v>
      </c>
      <c r="G117" s="314">
        <f>SUM(G115:G116)</f>
        <v>1750</v>
      </c>
      <c r="H117" s="314">
        <f t="shared" si="17"/>
        <v>7000</v>
      </c>
      <c r="I117" s="314">
        <f t="shared" si="17"/>
        <v>7000</v>
      </c>
      <c r="J117" s="315">
        <f>SUM(J116)</f>
        <v>8000</v>
      </c>
      <c r="K117" s="315">
        <f>SUM(K116)</f>
        <v>10000</v>
      </c>
      <c r="L117" s="314">
        <f>SUM(L116)</f>
        <v>10000</v>
      </c>
      <c r="M117" s="314">
        <f>SUM(M116)</f>
        <v>8000</v>
      </c>
      <c r="N117" s="314">
        <f>SUM(N116)</f>
        <v>8000</v>
      </c>
    </row>
    <row r="118" spans="1:14" ht="13.5" thickBot="1" x14ac:dyDescent="0.25">
      <c r="A118" s="316" t="s">
        <v>171</v>
      </c>
      <c r="B118" s="317"/>
      <c r="C118" s="317"/>
      <c r="D118" s="317"/>
      <c r="E118" s="317"/>
      <c r="F118" s="317"/>
      <c r="G118" s="317"/>
      <c r="H118" s="317"/>
      <c r="I118" s="317"/>
      <c r="J118" s="317"/>
      <c r="K118" s="317"/>
      <c r="L118" s="317"/>
      <c r="M118" s="317"/>
      <c r="N118" s="318"/>
    </row>
    <row r="119" spans="1:14" ht="16.5" thickBot="1" x14ac:dyDescent="0.3">
      <c r="A119" s="94">
        <v>640</v>
      </c>
      <c r="B119" s="325" t="s">
        <v>98</v>
      </c>
      <c r="C119" s="326">
        <v>2500</v>
      </c>
      <c r="D119" s="327">
        <v>2000</v>
      </c>
      <c r="E119" s="327">
        <v>2000</v>
      </c>
      <c r="F119" s="327">
        <v>2000</v>
      </c>
      <c r="G119" s="327">
        <v>500</v>
      </c>
      <c r="H119" s="327">
        <v>2000</v>
      </c>
      <c r="I119" s="327">
        <v>2000</v>
      </c>
      <c r="J119" s="315">
        <v>2000</v>
      </c>
      <c r="K119" s="315">
        <v>2000</v>
      </c>
      <c r="L119" s="315">
        <v>2000</v>
      </c>
      <c r="M119" s="315">
        <v>2000</v>
      </c>
      <c r="N119" s="315">
        <v>2000</v>
      </c>
    </row>
    <row r="120" spans="1:14" ht="13.5" thickBot="1" x14ac:dyDescent="0.25">
      <c r="A120" s="316" t="s">
        <v>172</v>
      </c>
      <c r="B120" s="317"/>
      <c r="C120" s="317"/>
      <c r="D120" s="317"/>
      <c r="E120" s="317"/>
      <c r="F120" s="317"/>
      <c r="G120" s="317"/>
      <c r="H120" s="317"/>
      <c r="I120" s="317"/>
      <c r="J120" s="317"/>
      <c r="K120" s="317"/>
      <c r="L120" s="317"/>
      <c r="M120" s="317"/>
      <c r="N120" s="318"/>
    </row>
    <row r="121" spans="1:14" ht="16.5" thickBot="1" x14ac:dyDescent="0.3">
      <c r="A121" s="94">
        <v>640</v>
      </c>
      <c r="B121" s="328" t="s">
        <v>98</v>
      </c>
      <c r="C121" s="329">
        <v>2612.9299999999998</v>
      </c>
      <c r="D121" s="330">
        <v>1660</v>
      </c>
      <c r="E121" s="330">
        <v>1660</v>
      </c>
      <c r="F121" s="330">
        <v>1660</v>
      </c>
      <c r="G121" s="330">
        <v>415</v>
      </c>
      <c r="H121" s="330">
        <v>1660</v>
      </c>
      <c r="I121" s="330">
        <v>1660</v>
      </c>
      <c r="J121" s="315">
        <v>1660</v>
      </c>
      <c r="K121" s="315">
        <v>1660</v>
      </c>
      <c r="L121" s="315">
        <v>2000</v>
      </c>
      <c r="M121" s="315">
        <v>2000</v>
      </c>
      <c r="N121" s="315">
        <v>2000</v>
      </c>
    </row>
    <row r="122" spans="1:14" ht="13.5" thickBot="1" x14ac:dyDescent="0.25">
      <c r="A122" s="316" t="s">
        <v>173</v>
      </c>
      <c r="B122" s="317"/>
      <c r="C122" s="317"/>
      <c r="D122" s="317"/>
      <c r="E122" s="317"/>
      <c r="F122" s="317"/>
      <c r="G122" s="317"/>
      <c r="H122" s="317"/>
      <c r="I122" s="317"/>
      <c r="J122" s="317"/>
      <c r="K122" s="317"/>
      <c r="L122" s="317"/>
      <c r="M122" s="317"/>
      <c r="N122" s="318"/>
    </row>
    <row r="123" spans="1:14" ht="16.5" thickBot="1" x14ac:dyDescent="0.3">
      <c r="A123" s="94">
        <v>640</v>
      </c>
      <c r="B123" s="328" t="s">
        <v>98</v>
      </c>
      <c r="C123" s="329">
        <v>1330.2</v>
      </c>
      <c r="D123" s="330">
        <v>1500</v>
      </c>
      <c r="E123" s="330">
        <v>1500</v>
      </c>
      <c r="F123" s="330">
        <v>1500</v>
      </c>
      <c r="G123" s="330">
        <v>375</v>
      </c>
      <c r="H123" s="330">
        <v>1500</v>
      </c>
      <c r="I123" s="330"/>
      <c r="J123" s="315">
        <v>1500</v>
      </c>
      <c r="K123" s="315">
        <v>1500</v>
      </c>
      <c r="L123" s="315">
        <v>1500</v>
      </c>
      <c r="M123" s="315">
        <v>1500</v>
      </c>
      <c r="N123" s="315">
        <v>1500</v>
      </c>
    </row>
    <row r="124" spans="1:14" ht="13.5" thickBot="1" x14ac:dyDescent="0.25">
      <c r="A124" s="316" t="s">
        <v>174</v>
      </c>
      <c r="B124" s="317"/>
      <c r="C124" s="317"/>
      <c r="D124" s="317"/>
      <c r="E124" s="317"/>
      <c r="F124" s="317"/>
      <c r="G124" s="317"/>
      <c r="H124" s="317"/>
      <c r="I124" s="317"/>
      <c r="J124" s="317"/>
      <c r="K124" s="317"/>
      <c r="L124" s="317"/>
      <c r="M124" s="317"/>
      <c r="N124" s="318"/>
    </row>
    <row r="125" spans="1:14" ht="16.5" thickBot="1" x14ac:dyDescent="0.3">
      <c r="A125" s="265">
        <v>640</v>
      </c>
      <c r="B125" s="331" t="s">
        <v>98</v>
      </c>
      <c r="C125" s="313">
        <v>1000</v>
      </c>
      <c r="D125" s="315">
        <v>1000</v>
      </c>
      <c r="E125" s="315">
        <v>1000</v>
      </c>
      <c r="F125" s="315">
        <v>1000</v>
      </c>
      <c r="G125" s="315">
        <v>250</v>
      </c>
      <c r="H125" s="315">
        <v>1000</v>
      </c>
      <c r="I125" s="315">
        <v>1000</v>
      </c>
      <c r="J125" s="315">
        <v>1000</v>
      </c>
      <c r="K125" s="315">
        <v>1000</v>
      </c>
      <c r="L125" s="315">
        <v>1500</v>
      </c>
      <c r="M125" s="315">
        <v>1500</v>
      </c>
      <c r="N125" s="315">
        <v>1500</v>
      </c>
    </row>
    <row r="126" spans="1:14" ht="12" customHeight="1" x14ac:dyDescent="0.25">
      <c r="A126" s="332"/>
      <c r="B126" s="190"/>
      <c r="C126" s="333"/>
      <c r="D126" s="334"/>
      <c r="E126" s="334"/>
      <c r="F126" s="334"/>
      <c r="G126" s="334"/>
      <c r="H126" s="334"/>
      <c r="I126" s="334"/>
      <c r="J126" s="335"/>
      <c r="K126" s="335"/>
      <c r="L126" s="129"/>
      <c r="M126" s="129"/>
      <c r="N126" s="129"/>
    </row>
    <row r="127" spans="1:14" ht="12" customHeight="1" x14ac:dyDescent="0.25">
      <c r="A127" s="221"/>
      <c r="B127" s="190"/>
      <c r="C127" s="333"/>
      <c r="D127" s="334"/>
      <c r="E127" s="334"/>
      <c r="F127" s="334"/>
      <c r="G127" s="334"/>
      <c r="H127" s="334"/>
      <c r="I127" s="334"/>
      <c r="J127" s="129"/>
      <c r="K127" s="129"/>
      <c r="L127" s="129"/>
      <c r="M127" s="129"/>
      <c r="N127" s="129"/>
    </row>
    <row r="128" spans="1:14" ht="65.25" customHeight="1" x14ac:dyDescent="0.25">
      <c r="A128" s="221"/>
      <c r="B128" s="190"/>
      <c r="C128" s="333"/>
      <c r="D128" s="334"/>
      <c r="E128" s="334"/>
      <c r="F128" s="334"/>
      <c r="G128" s="334"/>
      <c r="H128" s="334"/>
      <c r="I128" s="334"/>
      <c r="J128" s="129"/>
      <c r="K128" s="129"/>
      <c r="L128" s="129"/>
      <c r="M128" s="129"/>
      <c r="N128" s="129"/>
    </row>
    <row r="129" spans="1:16" ht="17.25" customHeight="1" thickBot="1" x14ac:dyDescent="0.3">
      <c r="A129" s="221"/>
      <c r="B129" s="190"/>
      <c r="C129" s="333"/>
      <c r="D129" s="334"/>
      <c r="E129" s="334"/>
      <c r="F129" s="334"/>
      <c r="G129" s="334"/>
      <c r="H129" s="334"/>
      <c r="I129" s="334"/>
      <c r="J129" s="129"/>
      <c r="K129" s="129"/>
      <c r="L129" s="129"/>
      <c r="M129" s="129"/>
      <c r="N129" s="129"/>
    </row>
    <row r="130" spans="1:16" ht="16.5" customHeight="1" x14ac:dyDescent="0.2">
      <c r="A130" s="336" t="s">
        <v>175</v>
      </c>
      <c r="B130" s="337"/>
      <c r="C130" s="338"/>
      <c r="D130" s="339" t="s">
        <v>90</v>
      </c>
      <c r="E130" s="340" t="s">
        <v>91</v>
      </c>
      <c r="F130" s="340" t="s">
        <v>40</v>
      </c>
      <c r="G130" s="340" t="s">
        <v>90</v>
      </c>
      <c r="H130" s="340" t="s">
        <v>107</v>
      </c>
      <c r="I130" s="340" t="s">
        <v>91</v>
      </c>
      <c r="J130" s="340" t="s">
        <v>91</v>
      </c>
      <c r="K130" s="340" t="s">
        <v>40</v>
      </c>
      <c r="L130" s="340" t="s">
        <v>13</v>
      </c>
      <c r="M130" s="340" t="s">
        <v>13</v>
      </c>
      <c r="N130" s="341" t="s">
        <v>13</v>
      </c>
    </row>
    <row r="131" spans="1:16" ht="13.5" thickBot="1" x14ac:dyDescent="0.25">
      <c r="A131" s="342"/>
      <c r="B131" s="343"/>
      <c r="C131" s="344"/>
      <c r="D131" s="345" t="s">
        <v>3</v>
      </c>
      <c r="E131" s="346" t="s">
        <v>3</v>
      </c>
      <c r="F131" s="346" t="s">
        <v>3</v>
      </c>
      <c r="G131" s="346" t="s">
        <v>4</v>
      </c>
      <c r="H131" s="346" t="s">
        <v>108</v>
      </c>
      <c r="I131" s="346" t="s">
        <v>3</v>
      </c>
      <c r="J131" s="346" t="s">
        <v>5</v>
      </c>
      <c r="K131" s="346" t="s">
        <v>5</v>
      </c>
      <c r="L131" s="346">
        <v>2016</v>
      </c>
      <c r="M131" s="346">
        <v>2017</v>
      </c>
      <c r="N131" s="347">
        <v>2018</v>
      </c>
    </row>
    <row r="132" spans="1:16" ht="15.75" x14ac:dyDescent="0.25">
      <c r="A132" s="101">
        <v>610</v>
      </c>
      <c r="B132" s="233" t="s">
        <v>95</v>
      </c>
      <c r="C132" s="76">
        <v>2300</v>
      </c>
      <c r="D132" s="78">
        <v>7430</v>
      </c>
      <c r="E132" s="78">
        <v>8000</v>
      </c>
      <c r="F132" s="78">
        <v>8000</v>
      </c>
      <c r="G132" s="78">
        <v>7897</v>
      </c>
      <c r="H132" s="78">
        <v>8000</v>
      </c>
      <c r="I132" s="78">
        <v>8000</v>
      </c>
      <c r="J132" s="78">
        <v>8500</v>
      </c>
      <c r="K132" s="78">
        <v>8500</v>
      </c>
      <c r="L132" s="78">
        <v>9600</v>
      </c>
      <c r="M132" s="78">
        <v>9600</v>
      </c>
      <c r="N132" s="78">
        <v>9600</v>
      </c>
    </row>
    <row r="133" spans="1:16" ht="15.75" x14ac:dyDescent="0.25">
      <c r="A133" s="82">
        <v>620</v>
      </c>
      <c r="B133" s="83" t="s">
        <v>96</v>
      </c>
      <c r="C133" s="84">
        <v>800</v>
      </c>
      <c r="D133" s="86">
        <v>1993</v>
      </c>
      <c r="E133" s="86">
        <v>3000</v>
      </c>
      <c r="F133" s="86">
        <v>3000</v>
      </c>
      <c r="G133" s="86">
        <v>2359</v>
      </c>
      <c r="H133" s="86">
        <v>3000</v>
      </c>
      <c r="I133" s="86">
        <v>3000</v>
      </c>
      <c r="J133" s="86">
        <v>2950</v>
      </c>
      <c r="K133" s="86">
        <v>2950</v>
      </c>
      <c r="L133" s="86">
        <v>3300</v>
      </c>
      <c r="M133" s="86">
        <v>3300</v>
      </c>
      <c r="N133" s="86">
        <v>3300</v>
      </c>
    </row>
    <row r="134" spans="1:16" ht="16.5" thickBot="1" x14ac:dyDescent="0.3">
      <c r="A134" s="111">
        <v>630</v>
      </c>
      <c r="B134" s="230" t="s">
        <v>97</v>
      </c>
      <c r="C134" s="89">
        <v>1348.6</v>
      </c>
      <c r="D134" s="90">
        <v>6721</v>
      </c>
      <c r="E134" s="90">
        <v>10000</v>
      </c>
      <c r="F134" s="90">
        <v>10000</v>
      </c>
      <c r="G134" s="90">
        <v>5876</v>
      </c>
      <c r="H134" s="90">
        <v>13000</v>
      </c>
      <c r="I134" s="90">
        <v>13000</v>
      </c>
      <c r="J134" s="90">
        <v>9500</v>
      </c>
      <c r="K134" s="90">
        <v>7000</v>
      </c>
      <c r="L134" s="90">
        <v>7000</v>
      </c>
      <c r="M134" s="90">
        <v>5000</v>
      </c>
      <c r="N134" s="90">
        <v>5000</v>
      </c>
    </row>
    <row r="135" spans="1:16" ht="16.5" thickBot="1" x14ac:dyDescent="0.3">
      <c r="A135" s="348"/>
      <c r="B135" s="349" t="s">
        <v>176</v>
      </c>
      <c r="C135" s="313">
        <f>C132+C133+C134</f>
        <v>4448.6000000000004</v>
      </c>
      <c r="D135" s="314">
        <f>SUM(D132:D134)</f>
        <v>16144</v>
      </c>
      <c r="E135" s="314">
        <f>E132+E133+E134</f>
        <v>21000</v>
      </c>
      <c r="F135" s="314">
        <f>F132+F133+F134</f>
        <v>21000</v>
      </c>
      <c r="G135" s="314">
        <f>SUM(G132:G134)</f>
        <v>16132</v>
      </c>
      <c r="H135" s="314">
        <f>H132+H133+H134</f>
        <v>24000</v>
      </c>
      <c r="I135" s="314">
        <f>I132+I133+I134</f>
        <v>24000</v>
      </c>
      <c r="J135" s="314">
        <f>SUM(J132:J134)</f>
        <v>20950</v>
      </c>
      <c r="K135" s="314">
        <f>SUM(K132:K134)</f>
        <v>18450</v>
      </c>
      <c r="L135" s="314">
        <f>SUM(L132:L134)</f>
        <v>19900</v>
      </c>
      <c r="M135" s="314">
        <f>SUM(M132:M134)</f>
        <v>17900</v>
      </c>
      <c r="N135" s="314">
        <f>SUM(N132:N134)</f>
        <v>17900</v>
      </c>
    </row>
    <row r="136" spans="1:16" ht="13.5" thickBot="1" x14ac:dyDescent="0.25">
      <c r="A136" s="316" t="s">
        <v>177</v>
      </c>
      <c r="B136" s="317"/>
      <c r="C136" s="317"/>
      <c r="D136" s="317"/>
      <c r="E136" s="317"/>
      <c r="F136" s="317"/>
      <c r="G136" s="317"/>
      <c r="H136" s="317"/>
      <c r="I136" s="317"/>
      <c r="J136" s="317"/>
      <c r="K136" s="317"/>
      <c r="L136" s="317"/>
      <c r="M136" s="317"/>
      <c r="N136" s="318"/>
    </row>
    <row r="137" spans="1:16" ht="16.5" thickBot="1" x14ac:dyDescent="0.3">
      <c r="A137" s="265">
        <v>640</v>
      </c>
      <c r="B137" s="266" t="s">
        <v>98</v>
      </c>
      <c r="C137" s="350">
        <v>2700</v>
      </c>
      <c r="D137" s="327">
        <v>4000</v>
      </c>
      <c r="E137" s="351">
        <v>4000</v>
      </c>
      <c r="F137" s="351">
        <v>4000</v>
      </c>
      <c r="G137" s="351">
        <v>4000</v>
      </c>
      <c r="H137" s="351">
        <v>4000</v>
      </c>
      <c r="I137" s="351">
        <v>4000</v>
      </c>
      <c r="J137" s="351">
        <v>4000</v>
      </c>
      <c r="K137" s="351">
        <v>4000</v>
      </c>
      <c r="L137" s="351">
        <v>4000</v>
      </c>
      <c r="M137" s="351">
        <v>4000</v>
      </c>
      <c r="N137" s="351">
        <v>4000</v>
      </c>
    </row>
    <row r="138" spans="1:16" ht="13.5" thickBot="1" x14ac:dyDescent="0.25">
      <c r="A138" s="319" t="s">
        <v>178</v>
      </c>
      <c r="B138" s="320"/>
      <c r="C138" s="320"/>
      <c r="D138" s="320"/>
      <c r="E138" s="320"/>
      <c r="F138" s="320"/>
      <c r="G138" s="320"/>
      <c r="H138" s="320"/>
      <c r="I138" s="320"/>
      <c r="J138" s="320"/>
      <c r="K138" s="320"/>
      <c r="L138" s="320"/>
      <c r="M138" s="320"/>
      <c r="N138" s="321"/>
    </row>
    <row r="139" spans="1:16" ht="16.5" thickBot="1" x14ac:dyDescent="0.3">
      <c r="A139" s="265">
        <v>640</v>
      </c>
      <c r="B139" s="266" t="s">
        <v>98</v>
      </c>
      <c r="C139" s="350">
        <v>10000</v>
      </c>
      <c r="D139" s="327">
        <v>10000</v>
      </c>
      <c r="E139" s="351">
        <v>10000</v>
      </c>
      <c r="F139" s="351">
        <v>10000</v>
      </c>
      <c r="G139" s="351">
        <v>10000</v>
      </c>
      <c r="H139" s="351">
        <v>10000</v>
      </c>
      <c r="I139" s="351">
        <v>10000</v>
      </c>
      <c r="J139" s="351">
        <v>10000</v>
      </c>
      <c r="K139" s="351">
        <v>10000</v>
      </c>
      <c r="L139" s="351">
        <v>8000</v>
      </c>
      <c r="M139" s="351">
        <v>5000</v>
      </c>
      <c r="N139" s="351">
        <v>5000</v>
      </c>
    </row>
    <row r="140" spans="1:16" ht="13.5" thickBot="1" x14ac:dyDescent="0.25">
      <c r="A140" s="316" t="s">
        <v>179</v>
      </c>
      <c r="B140" s="317"/>
      <c r="C140" s="317"/>
      <c r="D140" s="317"/>
      <c r="E140" s="317"/>
      <c r="F140" s="317"/>
      <c r="G140" s="317"/>
      <c r="H140" s="317"/>
      <c r="I140" s="317"/>
      <c r="J140" s="317"/>
      <c r="K140" s="317"/>
      <c r="L140" s="317"/>
      <c r="M140" s="317"/>
      <c r="N140" s="318"/>
    </row>
    <row r="141" spans="1:16" ht="16.5" thickBot="1" x14ac:dyDescent="0.3">
      <c r="A141" s="94">
        <v>640</v>
      </c>
      <c r="B141" s="328" t="s">
        <v>180</v>
      </c>
      <c r="C141" s="329">
        <v>6000</v>
      </c>
      <c r="D141" s="352">
        <v>6000</v>
      </c>
      <c r="E141" s="352">
        <v>6000</v>
      </c>
      <c r="F141" s="352">
        <v>6000</v>
      </c>
      <c r="G141" s="352">
        <v>6000</v>
      </c>
      <c r="H141" s="352">
        <v>6000</v>
      </c>
      <c r="I141" s="352">
        <v>6000</v>
      </c>
      <c r="J141" s="314">
        <v>6000</v>
      </c>
      <c r="K141" s="314">
        <v>6000</v>
      </c>
      <c r="L141" s="314">
        <v>6000</v>
      </c>
      <c r="M141" s="314">
        <v>6000</v>
      </c>
      <c r="N141" s="314">
        <v>6000</v>
      </c>
    </row>
    <row r="142" spans="1:16" ht="13.5" thickBot="1" x14ac:dyDescent="0.25">
      <c r="A142" s="316" t="s">
        <v>181</v>
      </c>
      <c r="B142" s="317"/>
      <c r="C142" s="317"/>
      <c r="D142" s="317"/>
      <c r="E142" s="317"/>
      <c r="F142" s="317"/>
      <c r="G142" s="317"/>
      <c r="H142" s="317"/>
      <c r="I142" s="317"/>
      <c r="J142" s="317"/>
      <c r="K142" s="317"/>
      <c r="L142" s="317"/>
      <c r="M142" s="317"/>
      <c r="N142" s="318"/>
      <c r="P142" s="3"/>
    </row>
    <row r="143" spans="1:16" ht="16.5" thickBot="1" x14ac:dyDescent="0.3">
      <c r="A143" s="111">
        <v>640</v>
      </c>
      <c r="B143" s="238" t="s">
        <v>98</v>
      </c>
      <c r="C143" s="329"/>
      <c r="D143" s="352">
        <v>1200</v>
      </c>
      <c r="E143" s="352"/>
      <c r="F143" s="352"/>
      <c r="G143" s="352">
        <v>300</v>
      </c>
      <c r="H143" s="314"/>
      <c r="I143" s="314"/>
      <c r="J143" s="314">
        <v>1500</v>
      </c>
      <c r="K143" s="314">
        <v>1500</v>
      </c>
      <c r="L143" s="314">
        <v>2000</v>
      </c>
      <c r="M143" s="314">
        <v>2000</v>
      </c>
      <c r="N143" s="314">
        <v>2000</v>
      </c>
    </row>
    <row r="144" spans="1:16" ht="16.5" thickBot="1" x14ac:dyDescent="0.3">
      <c r="A144" s="322" t="s">
        <v>182</v>
      </c>
      <c r="B144" s="353" t="s">
        <v>183</v>
      </c>
      <c r="C144" s="313"/>
      <c r="D144" s="314"/>
      <c r="E144" s="314"/>
      <c r="F144" s="314"/>
      <c r="G144" s="314"/>
      <c r="H144" s="354"/>
      <c r="I144" s="354"/>
      <c r="J144" s="355"/>
      <c r="K144" s="355"/>
      <c r="L144" s="355"/>
      <c r="M144" s="355"/>
      <c r="N144" s="355"/>
    </row>
    <row r="145" spans="1:14" ht="15.75" x14ac:dyDescent="0.25">
      <c r="A145" s="111">
        <v>640</v>
      </c>
      <c r="B145" s="356" t="s">
        <v>184</v>
      </c>
      <c r="C145" s="357"/>
      <c r="D145" s="354"/>
      <c r="E145" s="354"/>
      <c r="F145" s="354"/>
      <c r="G145" s="354">
        <v>116520</v>
      </c>
      <c r="H145" s="358"/>
      <c r="I145" s="358"/>
      <c r="J145" s="359">
        <v>190660</v>
      </c>
      <c r="K145" s="359"/>
      <c r="L145" s="360">
        <v>164000</v>
      </c>
      <c r="M145" s="358"/>
      <c r="N145" s="358"/>
    </row>
    <row r="146" spans="1:14" ht="16.5" thickBot="1" x14ac:dyDescent="0.3">
      <c r="A146" s="111"/>
      <c r="B146" s="230"/>
      <c r="C146" s="361"/>
      <c r="D146" s="362"/>
      <c r="E146" s="362"/>
      <c r="F146" s="362"/>
      <c r="G146" s="362"/>
      <c r="H146" s="362">
        <v>1201</v>
      </c>
      <c r="I146" s="362">
        <v>1202</v>
      </c>
      <c r="J146" s="362"/>
      <c r="K146" s="362"/>
      <c r="L146" s="362"/>
      <c r="M146" s="362"/>
      <c r="N146" s="362"/>
    </row>
    <row r="147" spans="1:14" ht="16.5" thickBot="1" x14ac:dyDescent="0.3">
      <c r="A147" s="348"/>
      <c r="B147" s="174" t="s">
        <v>185</v>
      </c>
      <c r="C147" s="96" t="e">
        <f>C109+C112+C117+C119+C121+C123+C125+C135+C137+C139+C141+C146</f>
        <v>#REF!</v>
      </c>
      <c r="D147" s="232">
        <f>SUM(D109+D112+D117+D119+D121+D123+D125+D135+D137+D139+D141+D143+D143)</f>
        <v>192804</v>
      </c>
      <c r="E147" s="232" t="e">
        <f>E109+E112+E117+E119+E121+E123+E125+E135+E137+E139+E141+E146</f>
        <v>#REF!</v>
      </c>
      <c r="F147" s="232" t="e">
        <f>F109+F112+F117+F119+F121+F123+F125+F135+F137+F139+F141+F146</f>
        <v>#REF!</v>
      </c>
      <c r="G147" s="232">
        <f>SUM(G109+G112+G117+G119+G121+G123+G125+G135+G137+G139+G141+G143+G145)</f>
        <v>191492</v>
      </c>
      <c r="H147" s="232" t="e">
        <f>H109+H112+H117+H119+H121+H123+H125+H135+H137+H139+H141+H146</f>
        <v>#REF!</v>
      </c>
      <c r="I147" s="232" t="e">
        <f>I109+I112+I117+I119+I121+I123+I125+I135+I137+I139+I141+I146</f>
        <v>#REF!</v>
      </c>
      <c r="J147" s="232">
        <f>SUM(J109+J112+J117+J119+J121+J123+J125+J135+J137+J139+J141+J143)</f>
        <v>231610</v>
      </c>
      <c r="K147" s="232">
        <f>SUM(K109+K112+K117+K119+K121+K123+K125+K135+K137+K139+K141+K143)</f>
        <v>231110</v>
      </c>
      <c r="L147" s="232">
        <f>SUM(L109+L112+L117+L119+L121+L123+L125+L135+L137+L139+L141+L143)</f>
        <v>211900</v>
      </c>
      <c r="M147" s="232">
        <f>SUM(M109+M112+M117+M119+M121+M123+M125+M135+M137+M139+M141+M143)</f>
        <v>196900</v>
      </c>
      <c r="N147" s="232">
        <f>SUM(N109+N112+N117+N119+N121+N123+N125+N135+N137+N139+N141+N143)</f>
        <v>196900</v>
      </c>
    </row>
    <row r="148" spans="1:14" ht="15.75" customHeight="1" x14ac:dyDescent="0.2">
      <c r="A148" s="363" t="s">
        <v>186</v>
      </c>
      <c r="B148" s="364" t="s">
        <v>187</v>
      </c>
      <c r="C148" s="365"/>
      <c r="D148" s="365"/>
      <c r="E148" s="365"/>
      <c r="F148" s="365"/>
      <c r="G148" s="365"/>
      <c r="H148" s="365"/>
      <c r="I148" s="365"/>
      <c r="J148" s="365"/>
      <c r="K148" s="365"/>
      <c r="L148" s="365"/>
      <c r="M148" s="365"/>
      <c r="N148" s="366"/>
    </row>
    <row r="149" spans="1:14" ht="13.5" thickBot="1" x14ac:dyDescent="0.25">
      <c r="A149" s="367"/>
      <c r="B149" s="368"/>
      <c r="C149" s="369"/>
      <c r="D149" s="369"/>
      <c r="E149" s="369"/>
      <c r="F149" s="369"/>
      <c r="G149" s="369"/>
      <c r="H149" s="369"/>
      <c r="I149" s="369"/>
      <c r="J149" s="369"/>
      <c r="K149" s="369"/>
      <c r="L149" s="369"/>
      <c r="M149" s="369"/>
      <c r="N149" s="370"/>
    </row>
    <row r="150" spans="1:14" ht="15.75" x14ac:dyDescent="0.25">
      <c r="A150" s="101">
        <v>630</v>
      </c>
      <c r="B150" s="233" t="s">
        <v>97</v>
      </c>
      <c r="C150" s="298">
        <v>648.09</v>
      </c>
      <c r="D150" s="77">
        <v>1666</v>
      </c>
      <c r="E150" s="77">
        <v>2500</v>
      </c>
      <c r="F150" s="77">
        <v>2500</v>
      </c>
      <c r="G150" s="77">
        <v>2673</v>
      </c>
      <c r="H150" s="77">
        <v>2500</v>
      </c>
      <c r="I150" s="77">
        <v>2500</v>
      </c>
      <c r="J150" s="81">
        <v>2700</v>
      </c>
      <c r="K150" s="81">
        <v>2700</v>
      </c>
      <c r="L150" s="81">
        <v>2700</v>
      </c>
      <c r="M150" s="81">
        <v>2700</v>
      </c>
      <c r="N150" s="81">
        <v>2700</v>
      </c>
    </row>
    <row r="151" spans="1:14" ht="16.5" thickBot="1" x14ac:dyDescent="0.3">
      <c r="A151" s="82">
        <v>640</v>
      </c>
      <c r="B151" s="230" t="s">
        <v>98</v>
      </c>
      <c r="C151" s="89"/>
      <c r="D151" s="231"/>
      <c r="E151" s="231">
        <v>500</v>
      </c>
      <c r="F151" s="231">
        <v>500</v>
      </c>
      <c r="G151" s="231">
        <v>0</v>
      </c>
      <c r="H151" s="231">
        <v>500</v>
      </c>
      <c r="I151" s="231">
        <v>500</v>
      </c>
      <c r="J151" s="231">
        <v>500</v>
      </c>
      <c r="K151" s="231">
        <v>0</v>
      </c>
      <c r="L151" s="231">
        <v>500</v>
      </c>
      <c r="M151" s="231">
        <v>500</v>
      </c>
      <c r="N151" s="231">
        <v>500</v>
      </c>
    </row>
    <row r="152" spans="1:14" ht="16.5" thickBot="1" x14ac:dyDescent="0.3">
      <c r="A152" s="82"/>
      <c r="B152" s="174" t="s">
        <v>188</v>
      </c>
      <c r="C152" s="96">
        <f>C150+C151</f>
        <v>648.09</v>
      </c>
      <c r="D152" s="232">
        <f>SUM(D150:D151)</f>
        <v>1666</v>
      </c>
      <c r="E152" s="232">
        <f>E150+E151</f>
        <v>3000</v>
      </c>
      <c r="F152" s="232">
        <f>F150+F151</f>
        <v>3000</v>
      </c>
      <c r="G152" s="232">
        <f>SUM(G150:G151)</f>
        <v>2673</v>
      </c>
      <c r="H152" s="232">
        <f>H150+H151</f>
        <v>3000</v>
      </c>
      <c r="I152" s="232">
        <f>I150+I151</f>
        <v>3000</v>
      </c>
      <c r="J152" s="232">
        <f>SUM(J150:J151)</f>
        <v>3200</v>
      </c>
      <c r="K152" s="232">
        <f>SUM(K150:K151)</f>
        <v>2700</v>
      </c>
      <c r="L152" s="232">
        <f>SUM(L150:L151)</f>
        <v>3200</v>
      </c>
      <c r="M152" s="232">
        <f>SUM(M150:M151)</f>
        <v>3200</v>
      </c>
      <c r="N152" s="232">
        <f>SUM(N150:N151)</f>
        <v>3200</v>
      </c>
    </row>
    <row r="153" spans="1:14" ht="16.5" thickBot="1" x14ac:dyDescent="0.3">
      <c r="A153" s="111"/>
      <c r="B153" s="112" t="s">
        <v>189</v>
      </c>
      <c r="C153" s="371" t="e">
        <f>C104+C147+C152</f>
        <v>#REF!</v>
      </c>
      <c r="D153" s="372">
        <f t="shared" ref="D153:N153" si="18">SUM(D104+D147+D152)</f>
        <v>288481</v>
      </c>
      <c r="E153" s="372" t="e">
        <f t="shared" si="18"/>
        <v>#REF!</v>
      </c>
      <c r="F153" s="372" t="e">
        <f t="shared" si="18"/>
        <v>#REF!</v>
      </c>
      <c r="G153" s="372">
        <f t="shared" si="18"/>
        <v>281279</v>
      </c>
      <c r="H153" s="372" t="e">
        <f t="shared" si="18"/>
        <v>#REF!</v>
      </c>
      <c r="I153" s="372" t="e">
        <f t="shared" si="18"/>
        <v>#REF!</v>
      </c>
      <c r="J153" s="372">
        <f t="shared" si="18"/>
        <v>332210</v>
      </c>
      <c r="K153" s="372">
        <f t="shared" si="18"/>
        <v>327710</v>
      </c>
      <c r="L153" s="372">
        <f t="shared" si="18"/>
        <v>310200</v>
      </c>
      <c r="M153" s="372">
        <f t="shared" si="18"/>
        <v>290200</v>
      </c>
      <c r="N153" s="372">
        <f t="shared" si="18"/>
        <v>290200</v>
      </c>
    </row>
    <row r="154" spans="1:14" ht="16.5" thickBot="1" x14ac:dyDescent="0.3">
      <c r="A154" s="111"/>
      <c r="B154" s="118" t="s">
        <v>190</v>
      </c>
      <c r="C154" s="373"/>
      <c r="D154" s="374">
        <v>24491</v>
      </c>
      <c r="E154" s="375">
        <v>17800</v>
      </c>
      <c r="F154" s="374">
        <v>24491</v>
      </c>
      <c r="G154" s="374">
        <v>30391</v>
      </c>
      <c r="H154" s="374">
        <v>29501</v>
      </c>
      <c r="I154" s="374">
        <v>29502</v>
      </c>
      <c r="J154" s="374">
        <v>55000</v>
      </c>
      <c r="K154" s="374">
        <v>10000</v>
      </c>
      <c r="L154" s="374">
        <v>136000</v>
      </c>
      <c r="M154" s="374">
        <v>100000</v>
      </c>
      <c r="N154" s="374">
        <v>120000</v>
      </c>
    </row>
    <row r="155" spans="1:14" ht="16.5" thickBot="1" x14ac:dyDescent="0.3">
      <c r="A155" s="214"/>
      <c r="B155" s="215" t="s">
        <v>191</v>
      </c>
      <c r="C155" s="376" t="e">
        <f>C153+C154</f>
        <v>#REF!</v>
      </c>
      <c r="D155" s="377">
        <f>SUM(D153:D154)</f>
        <v>312972</v>
      </c>
      <c r="E155" s="377" t="e">
        <f t="shared" ref="E155:J155" si="19">SUM(E153:E154)</f>
        <v>#REF!</v>
      </c>
      <c r="F155" s="377" t="e">
        <f t="shared" si="19"/>
        <v>#REF!</v>
      </c>
      <c r="G155" s="377">
        <f t="shared" si="19"/>
        <v>311670</v>
      </c>
      <c r="H155" s="377" t="e">
        <f t="shared" si="19"/>
        <v>#REF!</v>
      </c>
      <c r="I155" s="377" t="e">
        <f t="shared" si="19"/>
        <v>#REF!</v>
      </c>
      <c r="J155" s="377">
        <f t="shared" si="19"/>
        <v>387210</v>
      </c>
      <c r="K155" s="377">
        <f>SUM(K153:K154)</f>
        <v>337710</v>
      </c>
      <c r="L155" s="377">
        <f>SUM(L153:L154)</f>
        <v>446200</v>
      </c>
      <c r="M155" s="377">
        <f>SUM(M153:M154)</f>
        <v>390200</v>
      </c>
      <c r="N155" s="377">
        <f>SUM(N153:N154)</f>
        <v>410200</v>
      </c>
    </row>
    <row r="156" spans="1:14" ht="10.5" customHeight="1" x14ac:dyDescent="0.25">
      <c r="A156" s="221"/>
      <c r="B156" s="165"/>
      <c r="C156" s="378"/>
      <c r="D156" s="379"/>
      <c r="E156" s="379"/>
      <c r="F156" s="379"/>
      <c r="G156" s="379"/>
      <c r="H156" s="379"/>
      <c r="I156" s="379"/>
      <c r="J156" s="379"/>
      <c r="K156" s="379"/>
      <c r="L156" s="379"/>
      <c r="M156" s="379"/>
      <c r="N156" s="379"/>
    </row>
    <row r="157" spans="1:14" ht="84" customHeight="1" thickBot="1" x14ac:dyDescent="0.3">
      <c r="A157" s="221"/>
      <c r="B157" s="165"/>
      <c r="C157" s="378"/>
      <c r="D157" s="379"/>
      <c r="E157" s="379"/>
      <c r="F157" s="379"/>
      <c r="G157" s="379"/>
      <c r="H157" s="379"/>
      <c r="I157" s="379"/>
      <c r="J157" s="379"/>
      <c r="K157" s="379"/>
      <c r="L157" s="379"/>
      <c r="M157" s="379"/>
      <c r="N157" s="379"/>
    </row>
    <row r="158" spans="1:14" ht="197.25" hidden="1" customHeight="1" thickBot="1" x14ac:dyDescent="0.25">
      <c r="A158" s="7"/>
      <c r="C158" s="128"/>
      <c r="D158" s="170"/>
    </row>
    <row r="159" spans="1:14" ht="16.5" customHeight="1" x14ac:dyDescent="0.2">
      <c r="A159" s="130" t="s">
        <v>192</v>
      </c>
      <c r="B159" s="131"/>
      <c r="C159" s="61" t="s">
        <v>90</v>
      </c>
      <c r="D159" s="63" t="s">
        <v>107</v>
      </c>
      <c r="E159" s="62" t="s">
        <v>91</v>
      </c>
      <c r="F159" s="62" t="s">
        <v>40</v>
      </c>
      <c r="G159" s="62" t="s">
        <v>90</v>
      </c>
      <c r="H159" s="63" t="s">
        <v>107</v>
      </c>
      <c r="I159" s="62" t="s">
        <v>91</v>
      </c>
      <c r="J159" s="62" t="s">
        <v>91</v>
      </c>
      <c r="K159" s="63" t="s">
        <v>40</v>
      </c>
      <c r="L159" s="63" t="s">
        <v>13</v>
      </c>
      <c r="M159" s="63" t="s">
        <v>13</v>
      </c>
      <c r="N159" s="63" t="s">
        <v>13</v>
      </c>
    </row>
    <row r="160" spans="1:14" ht="13.5" thickBot="1" x14ac:dyDescent="0.25">
      <c r="A160" s="171"/>
      <c r="B160" s="172"/>
      <c r="C160" s="173" t="s">
        <v>92</v>
      </c>
      <c r="D160" s="67" t="s">
        <v>3</v>
      </c>
      <c r="E160" s="68" t="s">
        <v>3</v>
      </c>
      <c r="F160" s="67" t="s">
        <v>3</v>
      </c>
      <c r="G160" s="67" t="s">
        <v>4</v>
      </c>
      <c r="H160" s="67" t="s">
        <v>108</v>
      </c>
      <c r="I160" s="68" t="s">
        <v>3</v>
      </c>
      <c r="J160" s="69" t="s">
        <v>5</v>
      </c>
      <c r="K160" s="69">
        <v>2015</v>
      </c>
      <c r="L160" s="69">
        <v>2016</v>
      </c>
      <c r="M160" s="69">
        <v>2017</v>
      </c>
      <c r="N160" s="69">
        <v>2018</v>
      </c>
    </row>
    <row r="161" spans="1:14" ht="16.5" thickBot="1" x14ac:dyDescent="0.3">
      <c r="A161" s="70" t="s">
        <v>193</v>
      </c>
      <c r="B161" s="380" t="s">
        <v>194</v>
      </c>
      <c r="C161" s="381"/>
      <c r="D161" s="381"/>
      <c r="E161" s="381"/>
      <c r="F161" s="381"/>
      <c r="G161" s="381"/>
      <c r="H161" s="381"/>
      <c r="I161" s="381"/>
      <c r="J161" s="381"/>
      <c r="K161" s="381"/>
      <c r="L161" s="381"/>
      <c r="M161" s="381"/>
      <c r="N161" s="382"/>
    </row>
    <row r="162" spans="1:14" ht="16.5" thickBot="1" x14ac:dyDescent="0.3">
      <c r="A162" s="225">
        <v>620</v>
      </c>
      <c r="B162" s="300" t="s">
        <v>96</v>
      </c>
      <c r="C162" s="173"/>
      <c r="D162" s="291">
        <v>112</v>
      </c>
      <c r="E162" s="290">
        <v>200</v>
      </c>
      <c r="F162" s="291">
        <v>150</v>
      </c>
      <c r="G162" s="291">
        <v>226.28</v>
      </c>
      <c r="H162" s="291">
        <v>250</v>
      </c>
      <c r="I162" s="291">
        <v>250</v>
      </c>
      <c r="J162" s="107">
        <v>300</v>
      </c>
      <c r="K162" s="107">
        <v>300</v>
      </c>
      <c r="L162" s="107">
        <v>300</v>
      </c>
      <c r="M162" s="107">
        <v>330</v>
      </c>
      <c r="N162" s="107">
        <v>350</v>
      </c>
    </row>
    <row r="163" spans="1:14" ht="16.5" thickBot="1" x14ac:dyDescent="0.3">
      <c r="A163" s="101">
        <v>630</v>
      </c>
      <c r="B163" s="266" t="s">
        <v>195</v>
      </c>
      <c r="C163" s="61">
        <v>2159</v>
      </c>
      <c r="D163" s="241">
        <v>3943</v>
      </c>
      <c r="E163" s="240">
        <v>2900</v>
      </c>
      <c r="F163" s="241">
        <v>4050</v>
      </c>
      <c r="G163" s="241">
        <v>4531.1899999999996</v>
      </c>
      <c r="H163" s="241">
        <v>3980</v>
      </c>
      <c r="I163" s="241">
        <v>3980</v>
      </c>
      <c r="J163" s="241">
        <v>7000</v>
      </c>
      <c r="K163" s="241">
        <v>5000</v>
      </c>
      <c r="L163" s="241">
        <v>8500</v>
      </c>
      <c r="M163" s="241">
        <v>5000</v>
      </c>
      <c r="N163" s="241">
        <v>5000</v>
      </c>
    </row>
    <row r="164" spans="1:14" ht="16.5" thickBot="1" x14ac:dyDescent="0.3">
      <c r="A164" s="214"/>
      <c r="B164" s="174" t="s">
        <v>196</v>
      </c>
      <c r="C164" s="96">
        <f>C163</f>
        <v>2159</v>
      </c>
      <c r="D164" s="232">
        <f>SUM(D162:D163)</f>
        <v>4055</v>
      </c>
      <c r="E164" s="232">
        <f>E163</f>
        <v>2900</v>
      </c>
      <c r="F164" s="232">
        <f>F163</f>
        <v>4050</v>
      </c>
      <c r="G164" s="232">
        <f>SUM(G162:G163)</f>
        <v>4757.4699999999993</v>
      </c>
      <c r="H164" s="232">
        <f>H162+H163</f>
        <v>4230</v>
      </c>
      <c r="I164" s="232">
        <f>I162+I163</f>
        <v>4230</v>
      </c>
      <c r="J164" s="232">
        <f>SUM(J162:J163)</f>
        <v>7300</v>
      </c>
      <c r="K164" s="232">
        <f>SUM(K162:K163)</f>
        <v>5300</v>
      </c>
      <c r="L164" s="232">
        <f>SUM(L162:L163)</f>
        <v>8800</v>
      </c>
      <c r="M164" s="232">
        <f>SUM(M162:M163)</f>
        <v>5330</v>
      </c>
      <c r="N164" s="232">
        <f>SUM(N162:N163)</f>
        <v>5350</v>
      </c>
    </row>
    <row r="165" spans="1:14" ht="16.5" thickBot="1" x14ac:dyDescent="0.3">
      <c r="A165" s="383" t="s">
        <v>197</v>
      </c>
      <c r="B165" s="71" t="s">
        <v>198</v>
      </c>
      <c r="C165" s="72"/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3"/>
    </row>
    <row r="166" spans="1:14" ht="15.75" x14ac:dyDescent="0.25">
      <c r="A166" s="225">
        <v>620</v>
      </c>
      <c r="B166" s="297" t="s">
        <v>96</v>
      </c>
      <c r="C166" s="298"/>
      <c r="D166" s="78">
        <v>344</v>
      </c>
      <c r="E166" s="78"/>
      <c r="F166" s="78"/>
      <c r="G166" s="78">
        <v>553</v>
      </c>
      <c r="H166" s="78">
        <v>850</v>
      </c>
      <c r="I166" s="78">
        <v>850</v>
      </c>
      <c r="J166" s="78">
        <v>900</v>
      </c>
      <c r="K166" s="78">
        <v>500</v>
      </c>
      <c r="L166" s="78">
        <v>500</v>
      </c>
      <c r="M166" s="78">
        <v>500</v>
      </c>
      <c r="N166" s="78">
        <v>500</v>
      </c>
    </row>
    <row r="167" spans="1:14" ht="16.5" thickBot="1" x14ac:dyDescent="0.3">
      <c r="A167" s="111">
        <v>630</v>
      </c>
      <c r="B167" s="234" t="s">
        <v>97</v>
      </c>
      <c r="C167" s="89">
        <v>17496.87</v>
      </c>
      <c r="D167" s="90">
        <v>19192</v>
      </c>
      <c r="E167" s="90">
        <v>20000</v>
      </c>
      <c r="F167" s="90">
        <v>22000</v>
      </c>
      <c r="G167" s="90">
        <v>24192</v>
      </c>
      <c r="H167" s="90">
        <v>21100</v>
      </c>
      <c r="I167" s="90">
        <v>21100</v>
      </c>
      <c r="J167" s="90">
        <v>28000</v>
      </c>
      <c r="K167" s="90">
        <v>28000</v>
      </c>
      <c r="L167" s="90">
        <v>28000</v>
      </c>
      <c r="M167" s="90">
        <v>28000</v>
      </c>
      <c r="N167" s="90">
        <v>28000</v>
      </c>
    </row>
    <row r="168" spans="1:14" ht="15.75" x14ac:dyDescent="0.25">
      <c r="A168" s="225">
        <v>640</v>
      </c>
      <c r="B168" s="226" t="s">
        <v>199</v>
      </c>
      <c r="C168" s="176">
        <v>1000</v>
      </c>
      <c r="D168" s="80">
        <v>4200</v>
      </c>
      <c r="E168" s="80">
        <v>4200</v>
      </c>
      <c r="F168" s="80">
        <v>4200</v>
      </c>
      <c r="G168" s="80">
        <v>3000</v>
      </c>
      <c r="H168" s="80">
        <v>5000</v>
      </c>
      <c r="I168" s="80">
        <v>5000</v>
      </c>
      <c r="J168" s="80">
        <v>4500</v>
      </c>
      <c r="K168" s="80">
        <v>5890</v>
      </c>
      <c r="L168" s="80">
        <v>5000</v>
      </c>
      <c r="M168" s="80">
        <v>5000</v>
      </c>
      <c r="N168" s="80">
        <v>5000</v>
      </c>
    </row>
    <row r="169" spans="1:14" ht="15.75" x14ac:dyDescent="0.25">
      <c r="A169" s="94">
        <v>640</v>
      </c>
      <c r="B169" s="328" t="s">
        <v>200</v>
      </c>
      <c r="C169" s="66"/>
      <c r="D169" s="239"/>
      <c r="E169" s="104"/>
      <c r="F169" s="239"/>
      <c r="G169" s="239">
        <v>2000</v>
      </c>
      <c r="H169" s="104"/>
      <c r="I169" s="104"/>
      <c r="J169" s="104">
        <v>3000</v>
      </c>
      <c r="K169" s="104">
        <v>0</v>
      </c>
      <c r="L169" s="104">
        <v>2500</v>
      </c>
      <c r="M169" s="104">
        <v>2500</v>
      </c>
      <c r="N169" s="104">
        <v>2500</v>
      </c>
    </row>
    <row r="170" spans="1:14" ht="15.75" x14ac:dyDescent="0.25">
      <c r="A170" s="94">
        <v>640</v>
      </c>
      <c r="B170" s="328" t="s">
        <v>201</v>
      </c>
      <c r="C170" s="66"/>
      <c r="D170" s="239"/>
      <c r="E170" s="104"/>
      <c r="F170" s="239"/>
      <c r="G170" s="239"/>
      <c r="H170" s="104"/>
      <c r="I170" s="104"/>
      <c r="J170" s="104"/>
      <c r="K170" s="104"/>
      <c r="L170" s="104">
        <v>1000</v>
      </c>
      <c r="M170" s="104">
        <v>1000</v>
      </c>
      <c r="N170" s="104">
        <v>1000</v>
      </c>
    </row>
    <row r="171" spans="1:14" ht="15.75" x14ac:dyDescent="0.25">
      <c r="A171" s="94">
        <v>640</v>
      </c>
      <c r="B171" s="328" t="s">
        <v>202</v>
      </c>
      <c r="C171" s="66"/>
      <c r="D171" s="239"/>
      <c r="E171" s="104"/>
      <c r="F171" s="239"/>
      <c r="G171" s="239">
        <v>0</v>
      </c>
      <c r="H171" s="104"/>
      <c r="I171" s="104"/>
      <c r="J171" s="104">
        <v>1500</v>
      </c>
      <c r="K171" s="104">
        <v>300</v>
      </c>
      <c r="L171" s="104">
        <v>500</v>
      </c>
      <c r="M171" s="104">
        <v>500</v>
      </c>
      <c r="N171" s="104">
        <v>500</v>
      </c>
    </row>
    <row r="172" spans="1:14" ht="16.5" thickBot="1" x14ac:dyDescent="0.3">
      <c r="A172" s="384"/>
      <c r="B172" s="182" t="s">
        <v>203</v>
      </c>
      <c r="C172" s="385">
        <f>C167+C168</f>
        <v>18496.87</v>
      </c>
      <c r="D172" s="386">
        <f>SUM(D166:D171)</f>
        <v>23736</v>
      </c>
      <c r="E172" s="184">
        <f>E167+E168</f>
        <v>24200</v>
      </c>
      <c r="F172" s="386">
        <f>SUM(F167:F168)</f>
        <v>26200</v>
      </c>
      <c r="G172" s="184">
        <f>SUM(G166:G171)</f>
        <v>29745</v>
      </c>
      <c r="H172" s="184">
        <f>SUM(K166:K171)</f>
        <v>34690</v>
      </c>
      <c r="I172" s="184">
        <f>SUM(L166:L171)</f>
        <v>37500</v>
      </c>
      <c r="J172" s="184">
        <f>SUM(J166:J171)</f>
        <v>37900</v>
      </c>
      <c r="K172" s="184">
        <f>SUM(K166:K171)</f>
        <v>34690</v>
      </c>
      <c r="L172" s="184">
        <f>SUM(L166:L171)</f>
        <v>37500</v>
      </c>
      <c r="M172" s="184">
        <f>SUM(M166:M171)</f>
        <v>37500</v>
      </c>
      <c r="N172" s="184">
        <f>SUM(N166:N171)</f>
        <v>37500</v>
      </c>
    </row>
    <row r="173" spans="1:14" ht="16.5" thickBot="1" x14ac:dyDescent="0.3">
      <c r="A173" s="70" t="s">
        <v>204</v>
      </c>
      <c r="B173" s="71" t="s">
        <v>205</v>
      </c>
      <c r="C173" s="72"/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3"/>
    </row>
    <row r="174" spans="1:14" ht="15.75" x14ac:dyDescent="0.25">
      <c r="A174" s="101">
        <v>620</v>
      </c>
      <c r="B174" s="233" t="s">
        <v>96</v>
      </c>
      <c r="C174" s="298"/>
      <c r="D174" s="78">
        <v>1020</v>
      </c>
      <c r="E174" s="78">
        <v>800</v>
      </c>
      <c r="F174" s="78">
        <v>1025</v>
      </c>
      <c r="G174" s="78">
        <v>470</v>
      </c>
      <c r="H174" s="78">
        <v>1000</v>
      </c>
      <c r="I174" s="78">
        <v>1000</v>
      </c>
      <c r="J174" s="80">
        <v>700</v>
      </c>
      <c r="K174" s="80">
        <v>120</v>
      </c>
      <c r="L174" s="80">
        <v>500</v>
      </c>
      <c r="M174" s="80">
        <v>500</v>
      </c>
      <c r="N174" s="80">
        <v>500</v>
      </c>
    </row>
    <row r="175" spans="1:14" ht="15.75" x14ac:dyDescent="0.25">
      <c r="A175" s="111">
        <v>630</v>
      </c>
      <c r="B175" s="230" t="s">
        <v>97</v>
      </c>
      <c r="C175" s="89">
        <v>79498.27</v>
      </c>
      <c r="D175" s="90">
        <v>70932</v>
      </c>
      <c r="E175" s="90">
        <v>86200</v>
      </c>
      <c r="F175" s="90">
        <v>70000</v>
      </c>
      <c r="G175" s="90">
        <v>66105</v>
      </c>
      <c r="H175" s="90">
        <v>76000</v>
      </c>
      <c r="I175" s="90">
        <v>76000</v>
      </c>
      <c r="J175" s="90">
        <v>75000</v>
      </c>
      <c r="K175" s="90">
        <v>59880</v>
      </c>
      <c r="L175" s="90">
        <v>89500</v>
      </c>
      <c r="M175" s="90">
        <v>80000</v>
      </c>
      <c r="N175" s="90">
        <v>80000</v>
      </c>
    </row>
    <row r="176" spans="1:14" ht="16.5" thickBot="1" x14ac:dyDescent="0.3">
      <c r="A176" s="101">
        <v>640</v>
      </c>
      <c r="B176" s="387" t="s">
        <v>98</v>
      </c>
      <c r="C176" s="66"/>
      <c r="D176" s="104">
        <v>5500</v>
      </c>
      <c r="E176" s="104"/>
      <c r="F176" s="104">
        <v>5500</v>
      </c>
      <c r="G176" s="104">
        <v>0</v>
      </c>
      <c r="H176" s="104"/>
      <c r="I176" s="104"/>
      <c r="J176" s="104"/>
      <c r="K176" s="104">
        <v>5000</v>
      </c>
      <c r="L176" s="104"/>
      <c r="M176" s="104"/>
      <c r="N176" s="104"/>
    </row>
    <row r="177" spans="1:14" ht="16.5" thickBot="1" x14ac:dyDescent="0.3">
      <c r="A177" s="111"/>
      <c r="B177" s="174" t="s">
        <v>206</v>
      </c>
      <c r="C177" s="236">
        <f>C175+C176</f>
        <v>79498.27</v>
      </c>
      <c r="D177" s="97">
        <f>SUM(D174:D176)</f>
        <v>77452</v>
      </c>
      <c r="E177" s="97">
        <f>E175+E176</f>
        <v>86200</v>
      </c>
      <c r="F177" s="97">
        <f>SUM(F174:F176)</f>
        <v>76525</v>
      </c>
      <c r="G177" s="97">
        <f>SUM(G174:G176)</f>
        <v>66575</v>
      </c>
      <c r="H177" s="97">
        <f>H174+H175</f>
        <v>77000</v>
      </c>
      <c r="I177" s="97">
        <f>I174+I175</f>
        <v>77000</v>
      </c>
      <c r="J177" s="97">
        <f>SUM(J174:J176)</f>
        <v>75700</v>
      </c>
      <c r="K177" s="97">
        <f>SUM(K174:K176)</f>
        <v>65000</v>
      </c>
      <c r="L177" s="97">
        <f>SUM(L174:L176)</f>
        <v>90000</v>
      </c>
      <c r="M177" s="97">
        <f>SUM(M174:M176)</f>
        <v>80500</v>
      </c>
      <c r="N177" s="97">
        <f>SUM(N174:N176)</f>
        <v>80500</v>
      </c>
    </row>
    <row r="178" spans="1:14" ht="16.5" thickBot="1" x14ac:dyDescent="0.3">
      <c r="A178" s="70" t="s">
        <v>207</v>
      </c>
      <c r="B178" s="71" t="s">
        <v>208</v>
      </c>
      <c r="C178" s="72"/>
      <c r="D178" s="72"/>
      <c r="E178" s="72"/>
      <c r="F178" s="72"/>
      <c r="G178" s="72"/>
      <c r="H178" s="72"/>
      <c r="I178" s="73"/>
      <c r="J178" s="105"/>
      <c r="K178" s="105"/>
      <c r="L178" s="105"/>
      <c r="M178" s="105"/>
      <c r="N178" s="107"/>
    </row>
    <row r="179" spans="1:14" ht="15.75" x14ac:dyDescent="0.25">
      <c r="A179" s="101">
        <v>630</v>
      </c>
      <c r="B179" s="233" t="s">
        <v>97</v>
      </c>
      <c r="C179" s="76"/>
      <c r="D179" s="77"/>
      <c r="E179" s="78">
        <v>1000</v>
      </c>
      <c r="F179" s="78">
        <v>1000</v>
      </c>
      <c r="G179" s="78">
        <v>0</v>
      </c>
      <c r="H179" s="78">
        <v>1000</v>
      </c>
      <c r="I179" s="78">
        <v>1000</v>
      </c>
      <c r="J179" s="80"/>
      <c r="K179" s="80"/>
      <c r="L179" s="80"/>
      <c r="M179" s="80"/>
      <c r="N179" s="80"/>
    </row>
    <row r="180" spans="1:14" ht="16.5" thickBot="1" x14ac:dyDescent="0.3">
      <c r="A180" s="82">
        <v>640</v>
      </c>
      <c r="B180" s="230" t="s">
        <v>98</v>
      </c>
      <c r="C180" s="305">
        <v>520</v>
      </c>
      <c r="D180" s="231">
        <v>250</v>
      </c>
      <c r="E180" s="231">
        <v>1500</v>
      </c>
      <c r="F180" s="231">
        <v>1500</v>
      </c>
      <c r="G180" s="231">
        <v>400</v>
      </c>
      <c r="H180" s="231">
        <v>1500</v>
      </c>
      <c r="I180" s="231">
        <v>1500</v>
      </c>
      <c r="J180" s="231"/>
      <c r="K180" s="231"/>
      <c r="L180" s="231"/>
      <c r="M180" s="231"/>
      <c r="N180" s="231"/>
    </row>
    <row r="181" spans="1:14" ht="16.5" thickBot="1" x14ac:dyDescent="0.3">
      <c r="A181" s="214"/>
      <c r="B181" s="174" t="s">
        <v>209</v>
      </c>
      <c r="C181" s="236">
        <f>C179+C180</f>
        <v>520</v>
      </c>
      <c r="D181" s="97">
        <f>SUM(D179:D180)</f>
        <v>250</v>
      </c>
      <c r="E181" s="97">
        <f>E179+E180</f>
        <v>2500</v>
      </c>
      <c r="F181" s="97">
        <f>F179+F180</f>
        <v>2500</v>
      </c>
      <c r="G181" s="97">
        <f>SUM(G179:G180)</f>
        <v>400</v>
      </c>
      <c r="H181" s="97">
        <f>H179+H180</f>
        <v>2500</v>
      </c>
      <c r="I181" s="97">
        <f>I179+I180</f>
        <v>2500</v>
      </c>
      <c r="J181" s="97"/>
      <c r="K181" s="97"/>
      <c r="L181" s="97"/>
      <c r="M181" s="97"/>
      <c r="N181" s="97"/>
    </row>
    <row r="182" spans="1:14" ht="16.5" thickBot="1" x14ac:dyDescent="0.3">
      <c r="A182" s="70" t="s">
        <v>210</v>
      </c>
      <c r="B182" s="71" t="s">
        <v>211</v>
      </c>
      <c r="C182" s="72"/>
      <c r="D182" s="72"/>
      <c r="E182" s="72"/>
      <c r="F182" s="72"/>
      <c r="G182" s="72"/>
      <c r="H182" s="72"/>
      <c r="I182" s="73"/>
      <c r="J182" s="105"/>
      <c r="K182" s="105"/>
      <c r="L182" s="105"/>
      <c r="M182" s="105"/>
      <c r="N182" s="107"/>
    </row>
    <row r="183" spans="1:14" ht="15.75" x14ac:dyDescent="0.25">
      <c r="A183" s="101">
        <v>630</v>
      </c>
      <c r="B183" s="233" t="s">
        <v>97</v>
      </c>
      <c r="C183" s="76">
        <v>269</v>
      </c>
      <c r="D183" s="77">
        <v>260</v>
      </c>
      <c r="E183" s="77">
        <v>500</v>
      </c>
      <c r="F183" s="77">
        <v>500</v>
      </c>
      <c r="G183" s="77">
        <v>588</v>
      </c>
      <c r="H183" s="77">
        <v>500</v>
      </c>
      <c r="I183" s="77">
        <v>500</v>
      </c>
      <c r="J183" s="81"/>
      <c r="K183" s="81"/>
      <c r="L183" s="81"/>
      <c r="M183" s="81"/>
      <c r="N183" s="81"/>
    </row>
    <row r="184" spans="1:14" ht="16.5" thickBot="1" x14ac:dyDescent="0.3">
      <c r="A184" s="82">
        <v>640</v>
      </c>
      <c r="B184" s="230" t="s">
        <v>98</v>
      </c>
      <c r="C184" s="305">
        <v>200</v>
      </c>
      <c r="D184" s="231"/>
      <c r="E184" s="231">
        <v>200</v>
      </c>
      <c r="F184" s="231">
        <v>200</v>
      </c>
      <c r="G184" s="231">
        <v>200</v>
      </c>
      <c r="H184" s="231">
        <v>200</v>
      </c>
      <c r="I184" s="231">
        <v>200</v>
      </c>
      <c r="J184" s="231"/>
      <c r="K184" s="231"/>
      <c r="L184" s="231"/>
      <c r="M184" s="231"/>
      <c r="N184" s="231"/>
    </row>
    <row r="185" spans="1:14" ht="16.5" thickBot="1" x14ac:dyDescent="0.3">
      <c r="A185" s="82"/>
      <c r="B185" s="174" t="s">
        <v>212</v>
      </c>
      <c r="C185" s="236">
        <f>C183+C184</f>
        <v>469</v>
      </c>
      <c r="D185" s="97">
        <f>SUM(D183:D184)</f>
        <v>260</v>
      </c>
      <c r="E185" s="97">
        <f>E183+E184</f>
        <v>700</v>
      </c>
      <c r="F185" s="97">
        <f>F183+F184</f>
        <v>700</v>
      </c>
      <c r="G185" s="97">
        <f>SUM(G183:G184)</f>
        <v>788</v>
      </c>
      <c r="H185" s="97">
        <f>H183+H184</f>
        <v>700</v>
      </c>
      <c r="I185" s="97">
        <f>I183+I184</f>
        <v>700</v>
      </c>
      <c r="J185" s="97"/>
      <c r="K185" s="97"/>
      <c r="L185" s="97"/>
      <c r="M185" s="97"/>
      <c r="N185" s="97"/>
    </row>
    <row r="186" spans="1:14" ht="16.5" thickBot="1" x14ac:dyDescent="0.3">
      <c r="A186" s="388" t="s">
        <v>213</v>
      </c>
      <c r="B186" s="71" t="s">
        <v>214</v>
      </c>
      <c r="C186" s="72"/>
      <c r="D186" s="72"/>
      <c r="E186" s="72"/>
      <c r="F186" s="72"/>
      <c r="G186" s="72"/>
      <c r="H186" s="72"/>
      <c r="I186" s="72"/>
      <c r="J186" s="72"/>
      <c r="K186" s="72"/>
      <c r="L186" s="72"/>
      <c r="M186" s="72"/>
      <c r="N186" s="73"/>
    </row>
    <row r="187" spans="1:14" ht="16.5" thickBot="1" x14ac:dyDescent="0.3">
      <c r="A187" s="82">
        <v>640</v>
      </c>
      <c r="B187" s="328" t="s">
        <v>98</v>
      </c>
      <c r="C187" s="389">
        <v>12796.8</v>
      </c>
      <c r="D187" s="390">
        <v>19885</v>
      </c>
      <c r="E187" s="390">
        <v>20000</v>
      </c>
      <c r="F187" s="390">
        <v>20000</v>
      </c>
      <c r="G187" s="390">
        <v>30000</v>
      </c>
      <c r="H187" s="390">
        <v>30001</v>
      </c>
      <c r="I187" s="390">
        <v>30002</v>
      </c>
      <c r="J187" s="391">
        <v>37000</v>
      </c>
      <c r="K187" s="391">
        <v>37000</v>
      </c>
      <c r="L187" s="391">
        <v>12500</v>
      </c>
      <c r="M187" s="391">
        <v>10000</v>
      </c>
      <c r="N187" s="391">
        <v>10000</v>
      </c>
    </row>
    <row r="188" spans="1:14" ht="16.5" thickBot="1" x14ac:dyDescent="0.3">
      <c r="A188" s="111"/>
      <c r="B188" s="174" t="s">
        <v>215</v>
      </c>
      <c r="C188" s="236">
        <f>C187</f>
        <v>12796.8</v>
      </c>
      <c r="D188" s="97">
        <f>SUM(D187)</f>
        <v>19885</v>
      </c>
      <c r="E188" s="97">
        <f>E187</f>
        <v>20000</v>
      </c>
      <c r="F188" s="97">
        <f>F187</f>
        <v>20000</v>
      </c>
      <c r="G188" s="97">
        <f>SUM(G187)</f>
        <v>30000</v>
      </c>
      <c r="H188" s="97">
        <f>H187</f>
        <v>30001</v>
      </c>
      <c r="I188" s="97">
        <f>I187</f>
        <v>30002</v>
      </c>
      <c r="J188" s="97">
        <f>SUM(J187)</f>
        <v>37000</v>
      </c>
      <c r="K188" s="97">
        <f>SUM(K187)</f>
        <v>37000</v>
      </c>
      <c r="L188" s="97">
        <f>SUM(L187)</f>
        <v>12500</v>
      </c>
      <c r="M188" s="97">
        <f>SUM(M187)</f>
        <v>10000</v>
      </c>
      <c r="N188" s="97">
        <f>SUM(N187)</f>
        <v>10000</v>
      </c>
    </row>
    <row r="189" spans="1:14" ht="16.5" thickBot="1" x14ac:dyDescent="0.3">
      <c r="A189" s="70" t="s">
        <v>216</v>
      </c>
      <c r="B189" s="71" t="s">
        <v>217</v>
      </c>
      <c r="C189" s="72"/>
      <c r="D189" s="72"/>
      <c r="E189" s="72"/>
      <c r="F189" s="72"/>
      <c r="G189" s="72"/>
      <c r="H189" s="72"/>
      <c r="I189" s="72"/>
      <c r="J189" s="72"/>
      <c r="K189" s="72"/>
      <c r="L189" s="72"/>
      <c r="M189" s="72"/>
      <c r="N189" s="73"/>
    </row>
    <row r="190" spans="1:14" ht="16.5" thickBot="1" x14ac:dyDescent="0.3">
      <c r="A190" s="94">
        <v>630</v>
      </c>
      <c r="B190" s="328" t="s">
        <v>97</v>
      </c>
      <c r="C190" s="389"/>
      <c r="D190" s="390"/>
      <c r="E190" s="390">
        <v>1000</v>
      </c>
      <c r="F190" s="390">
        <v>0</v>
      </c>
      <c r="G190" s="390">
        <v>845</v>
      </c>
      <c r="H190" s="390">
        <v>1001</v>
      </c>
      <c r="I190" s="390">
        <v>1002</v>
      </c>
      <c r="J190" s="391"/>
      <c r="K190" s="391"/>
      <c r="L190" s="391"/>
      <c r="M190" s="391"/>
      <c r="N190" s="391"/>
    </row>
    <row r="191" spans="1:14" ht="16.5" thickBot="1" x14ac:dyDescent="0.3">
      <c r="A191" s="348"/>
      <c r="B191" s="392" t="s">
        <v>218</v>
      </c>
      <c r="C191" s="96">
        <f>C190</f>
        <v>0</v>
      </c>
      <c r="D191" s="232"/>
      <c r="E191" s="232">
        <f>E190</f>
        <v>1000</v>
      </c>
      <c r="F191" s="232">
        <f>F190</f>
        <v>0</v>
      </c>
      <c r="G191" s="232">
        <f>SUM(G190)</f>
        <v>845</v>
      </c>
      <c r="H191" s="232">
        <f>H190</f>
        <v>1001</v>
      </c>
      <c r="I191" s="232">
        <f>I190</f>
        <v>1002</v>
      </c>
      <c r="J191" s="232"/>
      <c r="K191" s="232"/>
      <c r="L191" s="232"/>
      <c r="M191" s="232"/>
      <c r="N191" s="232"/>
    </row>
    <row r="192" spans="1:14" ht="15.75" x14ac:dyDescent="0.25">
      <c r="A192" s="221"/>
      <c r="B192" s="393"/>
      <c r="C192" s="394"/>
      <c r="D192" s="395"/>
      <c r="E192" s="395"/>
      <c r="F192" s="395"/>
      <c r="G192" s="395"/>
      <c r="H192" s="395"/>
      <c r="I192" s="396"/>
      <c r="J192" s="395"/>
      <c r="K192" s="395"/>
      <c r="L192" s="395"/>
      <c r="M192" s="395"/>
      <c r="N192" s="395"/>
    </row>
    <row r="193" spans="1:14" ht="13.5" customHeight="1" x14ac:dyDescent="0.25">
      <c r="A193" s="221"/>
      <c r="B193" s="393"/>
      <c r="C193" s="394"/>
    </row>
    <row r="194" spans="1:14" ht="16.5" thickBot="1" x14ac:dyDescent="0.3">
      <c r="A194" s="221"/>
      <c r="B194" s="393"/>
      <c r="C194" s="394"/>
    </row>
    <row r="195" spans="1:14" ht="12.75" customHeight="1" x14ac:dyDescent="0.25">
      <c r="A195" s="397" t="s">
        <v>219</v>
      </c>
      <c r="B195" s="398" t="s">
        <v>220</v>
      </c>
      <c r="C195" s="399"/>
      <c r="D195" s="339" t="s">
        <v>107</v>
      </c>
      <c r="E195" s="340" t="s">
        <v>91</v>
      </c>
      <c r="F195" s="340" t="s">
        <v>40</v>
      </c>
      <c r="G195" s="340" t="s">
        <v>90</v>
      </c>
      <c r="H195" s="340" t="s">
        <v>107</v>
      </c>
      <c r="I195" s="340" t="s">
        <v>91</v>
      </c>
      <c r="J195" s="340" t="s">
        <v>91</v>
      </c>
      <c r="K195" s="340" t="s">
        <v>40</v>
      </c>
      <c r="L195" s="340" t="s">
        <v>13</v>
      </c>
      <c r="M195" s="340" t="s">
        <v>13</v>
      </c>
      <c r="N195" s="341" t="s">
        <v>13</v>
      </c>
    </row>
    <row r="196" spans="1:14" ht="13.5" customHeight="1" thickBot="1" x14ac:dyDescent="0.3">
      <c r="A196" s="400"/>
      <c r="B196" s="401"/>
      <c r="C196" s="402"/>
      <c r="D196" s="345" t="s">
        <v>3</v>
      </c>
      <c r="E196" s="346" t="s">
        <v>3</v>
      </c>
      <c r="F196" s="346" t="s">
        <v>3</v>
      </c>
      <c r="G196" s="346" t="s">
        <v>4</v>
      </c>
      <c r="H196" s="346" t="s">
        <v>108</v>
      </c>
      <c r="I196" s="346" t="s">
        <v>3</v>
      </c>
      <c r="J196" s="346" t="s">
        <v>5</v>
      </c>
      <c r="K196" s="346">
        <v>2015</v>
      </c>
      <c r="L196" s="346">
        <v>2016</v>
      </c>
      <c r="M196" s="346">
        <v>2017</v>
      </c>
      <c r="N196" s="347">
        <v>2018</v>
      </c>
    </row>
    <row r="197" spans="1:14" ht="15.75" x14ac:dyDescent="0.25">
      <c r="A197" s="101">
        <v>610</v>
      </c>
      <c r="B197" s="233" t="s">
        <v>122</v>
      </c>
      <c r="C197" s="76">
        <v>12504.82</v>
      </c>
      <c r="D197" s="77">
        <v>16671</v>
      </c>
      <c r="E197" s="77">
        <v>17000</v>
      </c>
      <c r="F197" s="77">
        <v>17000</v>
      </c>
      <c r="G197" s="77">
        <v>16430</v>
      </c>
      <c r="H197" s="77">
        <v>17000</v>
      </c>
      <c r="I197" s="77">
        <v>17000</v>
      </c>
      <c r="J197" s="77">
        <v>18000</v>
      </c>
      <c r="K197" s="77">
        <v>17500</v>
      </c>
      <c r="L197" s="77">
        <v>19000</v>
      </c>
      <c r="M197" s="77">
        <v>19000</v>
      </c>
      <c r="N197" s="77">
        <v>19000</v>
      </c>
    </row>
    <row r="198" spans="1:14" ht="15.75" x14ac:dyDescent="0.25">
      <c r="A198" s="82">
        <v>620</v>
      </c>
      <c r="B198" s="228" t="s">
        <v>96</v>
      </c>
      <c r="C198" s="84">
        <v>4467.3100000000004</v>
      </c>
      <c r="D198" s="85">
        <v>7330</v>
      </c>
      <c r="E198" s="85">
        <v>8040</v>
      </c>
      <c r="F198" s="85">
        <v>8040</v>
      </c>
      <c r="G198" s="85">
        <v>8270</v>
      </c>
      <c r="H198" s="85">
        <v>8000</v>
      </c>
      <c r="I198" s="85">
        <v>8000</v>
      </c>
      <c r="J198" s="85">
        <v>8300</v>
      </c>
      <c r="K198" s="85">
        <v>7500</v>
      </c>
      <c r="L198" s="85">
        <v>7700</v>
      </c>
      <c r="M198" s="85">
        <v>7700</v>
      </c>
      <c r="N198" s="85">
        <v>7700</v>
      </c>
    </row>
    <row r="199" spans="1:14" ht="15.75" x14ac:dyDescent="0.25">
      <c r="A199" s="82">
        <v>630</v>
      </c>
      <c r="B199" s="228" t="s">
        <v>97</v>
      </c>
      <c r="C199" s="84">
        <v>46353.23</v>
      </c>
      <c r="D199" s="85">
        <v>31878</v>
      </c>
      <c r="E199" s="85">
        <v>36000</v>
      </c>
      <c r="F199" s="85">
        <v>36000</v>
      </c>
      <c r="G199" s="85">
        <v>54080</v>
      </c>
      <c r="H199" s="85">
        <v>37000</v>
      </c>
      <c r="I199" s="85">
        <v>37000</v>
      </c>
      <c r="J199" s="85">
        <v>59000</v>
      </c>
      <c r="K199" s="85">
        <v>30000</v>
      </c>
      <c r="L199" s="403">
        <v>50000</v>
      </c>
      <c r="M199" s="85">
        <v>30000</v>
      </c>
      <c r="N199" s="85">
        <v>30000</v>
      </c>
    </row>
    <row r="200" spans="1:14" ht="16.5" thickBot="1" x14ac:dyDescent="0.3">
      <c r="A200" s="82">
        <v>640</v>
      </c>
      <c r="B200" s="230" t="s">
        <v>98</v>
      </c>
      <c r="C200" s="305"/>
      <c r="D200" s="231">
        <v>94</v>
      </c>
      <c r="E200" s="231">
        <v>100</v>
      </c>
      <c r="F200" s="231">
        <v>100</v>
      </c>
      <c r="G200" s="231">
        <v>0</v>
      </c>
      <c r="H200" s="231">
        <v>100</v>
      </c>
      <c r="I200" s="231">
        <v>100</v>
      </c>
      <c r="J200" s="231">
        <v>300</v>
      </c>
      <c r="K200" s="231">
        <v>100</v>
      </c>
      <c r="L200" s="231">
        <v>100</v>
      </c>
      <c r="M200" s="231">
        <v>100</v>
      </c>
      <c r="N200" s="231">
        <v>100</v>
      </c>
    </row>
    <row r="201" spans="1:14" ht="16.5" thickBot="1" x14ac:dyDescent="0.3">
      <c r="A201" s="82"/>
      <c r="B201" s="174" t="s">
        <v>221</v>
      </c>
      <c r="C201" s="236">
        <f t="shared" ref="C201:J201" si="20">SUM(C197:C200)</f>
        <v>63325.36</v>
      </c>
      <c r="D201" s="97">
        <f t="shared" si="20"/>
        <v>55973</v>
      </c>
      <c r="E201" s="97">
        <f t="shared" si="20"/>
        <v>61140</v>
      </c>
      <c r="F201" s="97">
        <f t="shared" si="20"/>
        <v>61140</v>
      </c>
      <c r="G201" s="97">
        <f t="shared" si="20"/>
        <v>78780</v>
      </c>
      <c r="H201" s="97">
        <f t="shared" si="20"/>
        <v>62100</v>
      </c>
      <c r="I201" s="97">
        <f t="shared" si="20"/>
        <v>62100</v>
      </c>
      <c r="J201" s="97">
        <f t="shared" si="20"/>
        <v>85600</v>
      </c>
      <c r="K201" s="97">
        <f>SUM(K197:K200)</f>
        <v>55100</v>
      </c>
      <c r="L201" s="97">
        <f>SUM(L197:L200)</f>
        <v>76800</v>
      </c>
      <c r="M201" s="97">
        <f>SUM(M197:M200)</f>
        <v>56800</v>
      </c>
      <c r="N201" s="97">
        <f>SUM(N197:N200)</f>
        <v>56800</v>
      </c>
    </row>
    <row r="202" spans="1:14" ht="16.5" thickBot="1" x14ac:dyDescent="0.3">
      <c r="A202" s="82"/>
      <c r="B202" s="112" t="s">
        <v>222</v>
      </c>
      <c r="C202" s="301">
        <f>C164+C172+C177+C181+C185+C188+C191+C201</f>
        <v>177265.3</v>
      </c>
      <c r="D202" s="404">
        <f>D164+D172+D177+D181+D185+D188+D201</f>
        <v>181611</v>
      </c>
      <c r="E202" s="206">
        <f>SUM(E164+E172+E177+E181+E185+E188+E201)</f>
        <v>197640</v>
      </c>
      <c r="F202" s="206">
        <f>SUM(F164+F172+F177+F181+F185+F188+F201)</f>
        <v>191115</v>
      </c>
      <c r="G202" s="206">
        <f>G164+G172+G177+G181+G185+G188+G191+G201</f>
        <v>211890.47</v>
      </c>
      <c r="H202" s="206">
        <f>SUM(H164+H172+H177+H181+H185+H188+H201)</f>
        <v>211221</v>
      </c>
      <c r="I202" s="206">
        <f>SUM(I164+I172+I177+I181+I185+I188+I201)</f>
        <v>214032</v>
      </c>
      <c r="J202" s="206">
        <f>J164+J172+J177+J188+J201</f>
        <v>243500</v>
      </c>
      <c r="K202" s="249">
        <f>SUM(K164+K172+K177+K201)</f>
        <v>160090</v>
      </c>
      <c r="L202" s="249">
        <f>SUM(L164+L172+L177+L188+L201)</f>
        <v>225600</v>
      </c>
      <c r="M202" s="249">
        <f>SUM(M164+M172+M177+M188+M201)</f>
        <v>190130</v>
      </c>
      <c r="N202" s="249">
        <f>SUM(N164+N172+N177+N188+N201)</f>
        <v>190150</v>
      </c>
    </row>
    <row r="203" spans="1:14" ht="16.5" thickBot="1" x14ac:dyDescent="0.3">
      <c r="A203" s="111"/>
      <c r="B203" s="154" t="s">
        <v>223</v>
      </c>
      <c r="C203" s="253">
        <v>7140</v>
      </c>
      <c r="D203" s="303">
        <v>2910</v>
      </c>
      <c r="E203" s="303">
        <v>13000</v>
      </c>
      <c r="F203" s="303">
        <v>2910</v>
      </c>
      <c r="G203" s="303">
        <v>0</v>
      </c>
      <c r="H203" s="303">
        <v>22001</v>
      </c>
      <c r="I203" s="303">
        <v>22002</v>
      </c>
      <c r="J203" s="303">
        <v>15000</v>
      </c>
      <c r="K203" s="303">
        <v>5000</v>
      </c>
      <c r="L203" s="303">
        <v>136000</v>
      </c>
      <c r="M203" s="303">
        <v>65000</v>
      </c>
      <c r="N203" s="303">
        <v>120000</v>
      </c>
    </row>
    <row r="204" spans="1:14" ht="16.5" thickBot="1" x14ac:dyDescent="0.3">
      <c r="A204" s="258"/>
      <c r="B204" s="405" t="s">
        <v>224</v>
      </c>
      <c r="C204" s="162">
        <f>C202+C203</f>
        <v>184405.3</v>
      </c>
      <c r="D204" s="124">
        <f>SUM(D202:D203)</f>
        <v>184521</v>
      </c>
      <c r="E204" s="124">
        <f t="shared" ref="E204:J204" si="21">SUM(E202:E203)</f>
        <v>210640</v>
      </c>
      <c r="F204" s="124">
        <f t="shared" si="21"/>
        <v>194025</v>
      </c>
      <c r="G204" s="124">
        <f t="shared" si="21"/>
        <v>211890.47</v>
      </c>
      <c r="H204" s="124">
        <f t="shared" si="21"/>
        <v>233222</v>
      </c>
      <c r="I204" s="124">
        <f t="shared" si="21"/>
        <v>236034</v>
      </c>
      <c r="J204" s="124">
        <f t="shared" si="21"/>
        <v>258500</v>
      </c>
      <c r="K204" s="124">
        <f>SUM(K202:K203)</f>
        <v>165090</v>
      </c>
      <c r="L204" s="124">
        <f>SUM(L202:L203)</f>
        <v>361600</v>
      </c>
      <c r="M204" s="124">
        <f>SUM(M202:M203)</f>
        <v>255130</v>
      </c>
      <c r="N204" s="124">
        <f>SUM(N202:N203)</f>
        <v>310150</v>
      </c>
    </row>
    <row r="205" spans="1:14" ht="25.5" customHeight="1" thickBot="1" x14ac:dyDescent="0.25">
      <c r="B205" s="406"/>
      <c r="C205" s="407"/>
      <c r="D205" s="335"/>
      <c r="E205" s="335"/>
      <c r="F205" s="335"/>
      <c r="G205" s="335"/>
      <c r="H205" s="335"/>
    </row>
    <row r="206" spans="1:14" ht="15.75" customHeight="1" x14ac:dyDescent="0.2">
      <c r="A206" s="130" t="s">
        <v>225</v>
      </c>
      <c r="B206" s="131"/>
      <c r="C206" s="61" t="s">
        <v>90</v>
      </c>
      <c r="D206" s="63" t="s">
        <v>107</v>
      </c>
      <c r="E206" s="62" t="s">
        <v>91</v>
      </c>
      <c r="F206" s="62" t="s">
        <v>40</v>
      </c>
      <c r="G206" s="62" t="s">
        <v>90</v>
      </c>
      <c r="H206" s="63" t="s">
        <v>107</v>
      </c>
      <c r="I206" s="62" t="s">
        <v>91</v>
      </c>
      <c r="J206" s="62" t="s">
        <v>91</v>
      </c>
      <c r="K206" s="63" t="s">
        <v>40</v>
      </c>
      <c r="L206" s="63" t="s">
        <v>13</v>
      </c>
      <c r="M206" s="63" t="s">
        <v>13</v>
      </c>
      <c r="N206" s="63" t="s">
        <v>13</v>
      </c>
    </row>
    <row r="207" spans="1:14" ht="13.5" thickBot="1" x14ac:dyDescent="0.25">
      <c r="A207" s="171"/>
      <c r="B207" s="172"/>
      <c r="C207" s="173" t="s">
        <v>92</v>
      </c>
      <c r="D207" s="67" t="s">
        <v>3</v>
      </c>
      <c r="E207" s="68" t="s">
        <v>3</v>
      </c>
      <c r="F207" s="67" t="s">
        <v>3</v>
      </c>
      <c r="G207" s="67" t="s">
        <v>4</v>
      </c>
      <c r="H207" s="67" t="s">
        <v>108</v>
      </c>
      <c r="I207" s="68" t="s">
        <v>3</v>
      </c>
      <c r="J207" s="69" t="s">
        <v>5</v>
      </c>
      <c r="K207" s="69" t="s">
        <v>5</v>
      </c>
      <c r="L207" s="69" t="s">
        <v>6</v>
      </c>
      <c r="M207" s="69" t="s">
        <v>7</v>
      </c>
      <c r="N207" s="69" t="s">
        <v>8</v>
      </c>
    </row>
    <row r="208" spans="1:14" ht="16.5" thickBot="1" x14ac:dyDescent="0.3">
      <c r="A208" s="70" t="s">
        <v>226</v>
      </c>
      <c r="B208" s="71" t="s">
        <v>227</v>
      </c>
      <c r="C208" s="72"/>
      <c r="D208" s="72"/>
      <c r="E208" s="72"/>
      <c r="F208" s="72"/>
      <c r="G208" s="72"/>
      <c r="H208" s="72"/>
      <c r="I208" s="72"/>
      <c r="J208" s="72"/>
      <c r="K208" s="72"/>
      <c r="L208" s="72"/>
      <c r="M208" s="72"/>
      <c r="N208" s="73"/>
    </row>
    <row r="209" spans="1:14" ht="15.75" x14ac:dyDescent="0.25">
      <c r="A209" s="101">
        <v>620</v>
      </c>
      <c r="B209" s="233" t="s">
        <v>96</v>
      </c>
      <c r="C209" s="298"/>
      <c r="D209" s="78">
        <v>4911</v>
      </c>
      <c r="E209" s="78">
        <v>6500</v>
      </c>
      <c r="F209" s="78">
        <v>6500</v>
      </c>
      <c r="G209" s="78">
        <v>4286</v>
      </c>
      <c r="H209" s="78">
        <v>5500</v>
      </c>
      <c r="I209" s="78">
        <v>5500</v>
      </c>
      <c r="J209" s="80">
        <v>4000</v>
      </c>
      <c r="K209" s="80">
        <v>4000</v>
      </c>
      <c r="L209" s="80">
        <v>4000</v>
      </c>
      <c r="M209" s="80">
        <v>4000</v>
      </c>
      <c r="N209" s="80">
        <v>4000</v>
      </c>
    </row>
    <row r="210" spans="1:14" ht="16.5" thickBot="1" x14ac:dyDescent="0.3">
      <c r="A210" s="101">
        <v>630</v>
      </c>
      <c r="B210" s="328" t="s">
        <v>97</v>
      </c>
      <c r="C210" s="66">
        <v>24969.5</v>
      </c>
      <c r="D210" s="104">
        <v>23641</v>
      </c>
      <c r="E210" s="104">
        <v>35000</v>
      </c>
      <c r="F210" s="104">
        <v>32600</v>
      </c>
      <c r="G210" s="104">
        <v>26653</v>
      </c>
      <c r="H210" s="104">
        <v>30000</v>
      </c>
      <c r="I210" s="104">
        <v>30000</v>
      </c>
      <c r="J210" s="104">
        <v>30000</v>
      </c>
      <c r="K210" s="104">
        <v>30000</v>
      </c>
      <c r="L210" s="104">
        <v>30000</v>
      </c>
      <c r="M210" s="104">
        <v>30000</v>
      </c>
      <c r="N210" s="104">
        <v>30000</v>
      </c>
    </row>
    <row r="211" spans="1:14" ht="16.5" thickBot="1" x14ac:dyDescent="0.3">
      <c r="A211" s="214"/>
      <c r="B211" s="174" t="s">
        <v>228</v>
      </c>
      <c r="C211" s="236">
        <f>C210</f>
        <v>24969.5</v>
      </c>
      <c r="D211" s="97">
        <f>SUM(D209:D210)</f>
        <v>28552</v>
      </c>
      <c r="E211" s="97">
        <f>E210</f>
        <v>35000</v>
      </c>
      <c r="F211" s="97">
        <f>F210</f>
        <v>32600</v>
      </c>
      <c r="G211" s="97">
        <f>SUM(G209:G210)</f>
        <v>30939</v>
      </c>
      <c r="H211" s="97">
        <f>H209+H210</f>
        <v>35500</v>
      </c>
      <c r="I211" s="97">
        <f>I209+I210</f>
        <v>35500</v>
      </c>
      <c r="J211" s="97">
        <f>SUM(J209:J210)</f>
        <v>34000</v>
      </c>
      <c r="K211" s="97">
        <f>SUM(K209:K210)</f>
        <v>34000</v>
      </c>
      <c r="L211" s="97">
        <f>SUM(L209:L210)</f>
        <v>34000</v>
      </c>
      <c r="M211" s="97">
        <f>SUM(M209:M210)</f>
        <v>34000</v>
      </c>
      <c r="N211" s="97">
        <f>SUM(N209:N210)</f>
        <v>34000</v>
      </c>
    </row>
    <row r="212" spans="1:14" ht="16.5" thickBot="1" x14ac:dyDescent="0.3">
      <c r="A212" s="70" t="s">
        <v>229</v>
      </c>
      <c r="B212" s="71" t="s">
        <v>230</v>
      </c>
      <c r="C212" s="72"/>
      <c r="D212" s="72"/>
      <c r="E212" s="72"/>
      <c r="F212" s="72"/>
      <c r="G212" s="72"/>
      <c r="H212" s="72"/>
      <c r="I212" s="72"/>
      <c r="J212" s="72"/>
      <c r="K212" s="72"/>
      <c r="L212" s="72"/>
      <c r="M212" s="72"/>
      <c r="N212" s="73"/>
    </row>
    <row r="213" spans="1:14" ht="15.75" x14ac:dyDescent="0.25">
      <c r="A213" s="225">
        <v>610</v>
      </c>
      <c r="B213" s="233" t="s">
        <v>122</v>
      </c>
      <c r="C213" s="76">
        <v>3921.44</v>
      </c>
      <c r="D213" s="77">
        <v>5050</v>
      </c>
      <c r="E213" s="78">
        <v>5300</v>
      </c>
      <c r="F213" s="77">
        <v>5300</v>
      </c>
      <c r="G213" s="77">
        <v>2630</v>
      </c>
      <c r="H213" s="77">
        <v>5300</v>
      </c>
      <c r="I213" s="77">
        <v>5300</v>
      </c>
      <c r="J213" s="81">
        <v>5500</v>
      </c>
      <c r="K213" s="81">
        <v>5200</v>
      </c>
      <c r="L213" s="81">
        <v>5500</v>
      </c>
      <c r="M213" s="81">
        <v>5500</v>
      </c>
      <c r="N213" s="81">
        <v>5500</v>
      </c>
    </row>
    <row r="214" spans="1:14" ht="15.75" x14ac:dyDescent="0.25">
      <c r="A214" s="82">
        <v>620</v>
      </c>
      <c r="B214" s="228" t="s">
        <v>96</v>
      </c>
      <c r="C214" s="84">
        <v>1375.48</v>
      </c>
      <c r="D214" s="85">
        <v>2940</v>
      </c>
      <c r="E214" s="86">
        <v>3550</v>
      </c>
      <c r="F214" s="85">
        <v>3550</v>
      </c>
      <c r="G214" s="85">
        <v>2215</v>
      </c>
      <c r="H214" s="85">
        <v>3550</v>
      </c>
      <c r="I214" s="85">
        <v>3550</v>
      </c>
      <c r="J214" s="85">
        <v>4000</v>
      </c>
      <c r="K214" s="85">
        <v>4000</v>
      </c>
      <c r="L214" s="85">
        <v>4000</v>
      </c>
      <c r="M214" s="85">
        <v>4000</v>
      </c>
      <c r="N214" s="85">
        <v>4000</v>
      </c>
    </row>
    <row r="215" spans="1:14" ht="15.75" x14ac:dyDescent="0.25">
      <c r="A215" s="82">
        <v>630</v>
      </c>
      <c r="B215" s="228" t="s">
        <v>97</v>
      </c>
      <c r="C215" s="84">
        <v>98042.12</v>
      </c>
      <c r="D215" s="86">
        <v>149118</v>
      </c>
      <c r="E215" s="86">
        <v>142700</v>
      </c>
      <c r="F215" s="86">
        <v>175075</v>
      </c>
      <c r="G215" s="86">
        <v>265941</v>
      </c>
      <c r="H215" s="86">
        <v>254000</v>
      </c>
      <c r="I215" s="86">
        <v>254000</v>
      </c>
      <c r="J215" s="86">
        <v>157000</v>
      </c>
      <c r="K215" s="86">
        <v>157000</v>
      </c>
      <c r="L215" s="86">
        <v>150000</v>
      </c>
      <c r="M215" s="86">
        <v>150000</v>
      </c>
      <c r="N215" s="86">
        <v>150000</v>
      </c>
    </row>
    <row r="216" spans="1:14" ht="15.75" x14ac:dyDescent="0.25">
      <c r="A216" s="82">
        <v>630</v>
      </c>
      <c r="B216" s="230" t="s">
        <v>231</v>
      </c>
      <c r="C216" s="305"/>
      <c r="D216" s="90"/>
      <c r="E216" s="90"/>
      <c r="F216" s="90"/>
      <c r="G216" s="90"/>
      <c r="H216" s="90"/>
      <c r="I216" s="90"/>
      <c r="J216" s="90">
        <v>58000</v>
      </c>
      <c r="K216" s="90">
        <v>58000</v>
      </c>
      <c r="L216" s="90">
        <v>20000</v>
      </c>
      <c r="M216" s="90">
        <v>20000</v>
      </c>
      <c r="N216" s="90">
        <v>20000</v>
      </c>
    </row>
    <row r="217" spans="1:14" ht="16.5" thickBot="1" x14ac:dyDescent="0.3">
      <c r="A217" s="82">
        <v>640</v>
      </c>
      <c r="B217" s="230" t="s">
        <v>98</v>
      </c>
      <c r="C217" s="305">
        <v>136.52000000000001</v>
      </c>
      <c r="D217" s="90">
        <v>1613</v>
      </c>
      <c r="E217" s="90">
        <v>100</v>
      </c>
      <c r="F217" s="90">
        <v>100</v>
      </c>
      <c r="G217" s="90">
        <v>13317</v>
      </c>
      <c r="H217" s="90">
        <v>100</v>
      </c>
      <c r="I217" s="90">
        <v>100</v>
      </c>
      <c r="J217" s="90">
        <v>15100</v>
      </c>
      <c r="K217" s="324">
        <v>10000</v>
      </c>
      <c r="L217" s="324">
        <v>15000</v>
      </c>
      <c r="M217" s="324">
        <v>10000</v>
      </c>
      <c r="N217" s="324">
        <v>10000</v>
      </c>
    </row>
    <row r="218" spans="1:14" ht="16.5" thickBot="1" x14ac:dyDescent="0.3">
      <c r="A218" s="214"/>
      <c r="B218" s="174" t="s">
        <v>232</v>
      </c>
      <c r="C218" s="96">
        <f t="shared" ref="C218:J218" si="22">SUM(C213:C217)</f>
        <v>103475.56</v>
      </c>
      <c r="D218" s="232">
        <f t="shared" si="22"/>
        <v>158721</v>
      </c>
      <c r="E218" s="232">
        <f t="shared" si="22"/>
        <v>151650</v>
      </c>
      <c r="F218" s="232">
        <f t="shared" si="22"/>
        <v>184025</v>
      </c>
      <c r="G218" s="232">
        <f t="shared" si="22"/>
        <v>284103</v>
      </c>
      <c r="H218" s="232">
        <f t="shared" si="22"/>
        <v>262950</v>
      </c>
      <c r="I218" s="232">
        <f t="shared" si="22"/>
        <v>262950</v>
      </c>
      <c r="J218" s="232">
        <f t="shared" si="22"/>
        <v>239600</v>
      </c>
      <c r="K218" s="232">
        <f>SUM(K213:K217)</f>
        <v>234200</v>
      </c>
      <c r="L218" s="232">
        <f>SUM(L213:L217)</f>
        <v>194500</v>
      </c>
      <c r="M218" s="232">
        <f>SUM(M213:M217)</f>
        <v>189500</v>
      </c>
      <c r="N218" s="232">
        <f>SUM(N213:N217)</f>
        <v>189500</v>
      </c>
    </row>
    <row r="219" spans="1:14" ht="16.5" thickBot="1" x14ac:dyDescent="0.3">
      <c r="A219" s="70" t="s">
        <v>233</v>
      </c>
      <c r="B219" s="71" t="s">
        <v>234</v>
      </c>
      <c r="C219" s="72"/>
      <c r="D219" s="72"/>
      <c r="E219" s="72"/>
      <c r="F219" s="72"/>
      <c r="G219" s="72"/>
      <c r="H219" s="72"/>
      <c r="I219" s="72"/>
      <c r="J219" s="72"/>
      <c r="K219" s="72"/>
      <c r="L219" s="72"/>
      <c r="M219" s="72"/>
      <c r="N219" s="73"/>
    </row>
    <row r="220" spans="1:14" ht="16.5" thickBot="1" x14ac:dyDescent="0.25">
      <c r="A220" s="101">
        <v>630</v>
      </c>
      <c r="B220" s="408" t="s">
        <v>97</v>
      </c>
      <c r="C220" s="103">
        <v>27799.63</v>
      </c>
      <c r="D220" s="239">
        <v>69323</v>
      </c>
      <c r="E220" s="104">
        <v>40000</v>
      </c>
      <c r="F220" s="239">
        <v>42400</v>
      </c>
      <c r="G220" s="239">
        <v>35511</v>
      </c>
      <c r="H220" s="239">
        <v>57001</v>
      </c>
      <c r="I220" s="239">
        <v>57002</v>
      </c>
      <c r="J220" s="241">
        <v>42000</v>
      </c>
      <c r="K220" s="241">
        <v>42000</v>
      </c>
      <c r="L220" s="241">
        <v>42000</v>
      </c>
      <c r="M220" s="241">
        <v>40000</v>
      </c>
      <c r="N220" s="241">
        <v>40000</v>
      </c>
    </row>
    <row r="221" spans="1:14" ht="16.5" thickBot="1" x14ac:dyDescent="0.3">
      <c r="A221" s="111"/>
      <c r="B221" s="174" t="s">
        <v>235</v>
      </c>
      <c r="C221" s="236">
        <f>C220</f>
        <v>27799.63</v>
      </c>
      <c r="D221" s="97">
        <f>SUM(D220)</f>
        <v>69323</v>
      </c>
      <c r="E221" s="97">
        <f>E220</f>
        <v>40000</v>
      </c>
      <c r="F221" s="97">
        <f>F220</f>
        <v>42400</v>
      </c>
      <c r="G221" s="97">
        <f>SUM(G220)</f>
        <v>35511</v>
      </c>
      <c r="H221" s="97">
        <f>H220</f>
        <v>57001</v>
      </c>
      <c r="I221" s="97">
        <f>I220</f>
        <v>57002</v>
      </c>
      <c r="J221" s="97">
        <f>SUM(J220)</f>
        <v>42000</v>
      </c>
      <c r="K221" s="97">
        <f>SUM(K220)</f>
        <v>42000</v>
      </c>
      <c r="L221" s="97">
        <f>SUM(L220)</f>
        <v>42000</v>
      </c>
      <c r="M221" s="97">
        <f>SUM(M220)</f>
        <v>40000</v>
      </c>
      <c r="N221" s="97">
        <f>SUM(N220)</f>
        <v>40000</v>
      </c>
    </row>
    <row r="222" spans="1:14" ht="16.5" thickBot="1" x14ac:dyDescent="0.3">
      <c r="A222" s="70" t="s">
        <v>236</v>
      </c>
      <c r="B222" s="71" t="s">
        <v>237</v>
      </c>
      <c r="C222" s="72"/>
      <c r="D222" s="72"/>
      <c r="E222" s="72"/>
      <c r="F222" s="72"/>
      <c r="G222" s="72"/>
      <c r="H222" s="72"/>
      <c r="I222" s="72"/>
      <c r="J222" s="72"/>
      <c r="K222" s="72"/>
      <c r="L222" s="72"/>
      <c r="M222" s="72"/>
      <c r="N222" s="73"/>
    </row>
    <row r="223" spans="1:14" ht="16.5" thickBot="1" x14ac:dyDescent="0.3">
      <c r="A223" s="94">
        <v>630</v>
      </c>
      <c r="B223" s="328" t="s">
        <v>97</v>
      </c>
      <c r="C223" s="103">
        <v>18390.38</v>
      </c>
      <c r="D223" s="104">
        <v>38601</v>
      </c>
      <c r="E223" s="104">
        <v>25700</v>
      </c>
      <c r="F223" s="104">
        <v>40000</v>
      </c>
      <c r="G223" s="104">
        <v>70716</v>
      </c>
      <c r="H223" s="104">
        <v>55150</v>
      </c>
      <c r="I223" s="104">
        <v>55150</v>
      </c>
      <c r="J223" s="240">
        <v>70000</v>
      </c>
      <c r="K223" s="240">
        <v>70000</v>
      </c>
      <c r="L223" s="240">
        <v>50000</v>
      </c>
      <c r="M223" s="240">
        <v>40000</v>
      </c>
      <c r="N223" s="240">
        <v>40000</v>
      </c>
    </row>
    <row r="224" spans="1:14" ht="16.5" thickBot="1" x14ac:dyDescent="0.3">
      <c r="A224" s="409"/>
      <c r="B224" s="410" t="s">
        <v>238</v>
      </c>
      <c r="C224" s="411">
        <f>C223</f>
        <v>18390.38</v>
      </c>
      <c r="D224" s="193">
        <f>SUM(D223)</f>
        <v>38601</v>
      </c>
      <c r="E224" s="193">
        <f>E223</f>
        <v>25700</v>
      </c>
      <c r="F224" s="193">
        <f>F223</f>
        <v>40000</v>
      </c>
      <c r="G224" s="193">
        <f>SUM(G223)</f>
        <v>70716</v>
      </c>
      <c r="H224" s="193">
        <v>65150</v>
      </c>
      <c r="I224" s="193">
        <v>65150</v>
      </c>
      <c r="J224" s="193">
        <f>SUM(J223)</f>
        <v>70000</v>
      </c>
      <c r="K224" s="193">
        <f>SUM(K223)</f>
        <v>70000</v>
      </c>
      <c r="L224" s="232">
        <f>SUM(L223)</f>
        <v>50000</v>
      </c>
      <c r="M224" s="232">
        <f>SUM(M223)</f>
        <v>40000</v>
      </c>
      <c r="N224" s="232">
        <f>SUM(N223)</f>
        <v>40000</v>
      </c>
    </row>
    <row r="225" spans="1:15" ht="15.75" x14ac:dyDescent="0.25">
      <c r="A225" s="221"/>
      <c r="B225" s="393"/>
      <c r="C225" s="394"/>
      <c r="D225" s="395"/>
      <c r="E225" s="395"/>
      <c r="F225" s="395"/>
      <c r="G225" s="395"/>
      <c r="H225" s="395"/>
      <c r="I225" s="395"/>
      <c r="J225" s="395"/>
      <c r="K225" s="395"/>
      <c r="L225" s="395"/>
      <c r="M225" s="395"/>
      <c r="N225" s="395"/>
    </row>
    <row r="226" spans="1:15" ht="15.75" x14ac:dyDescent="0.25">
      <c r="A226" s="221"/>
      <c r="B226" s="393"/>
      <c r="C226" s="394"/>
      <c r="D226" s="395"/>
      <c r="E226" s="395"/>
      <c r="F226" s="395"/>
      <c r="G226" s="395"/>
      <c r="H226" s="395"/>
      <c r="I226" s="395"/>
      <c r="J226" s="395"/>
      <c r="K226" s="395"/>
      <c r="L226" s="395"/>
      <c r="M226" s="395"/>
      <c r="N226" s="395"/>
    </row>
    <row r="227" spans="1:15" ht="12.75" customHeight="1" x14ac:dyDescent="0.25">
      <c r="A227" s="221"/>
      <c r="B227" s="393"/>
      <c r="C227" s="394"/>
    </row>
    <row r="228" spans="1:15" ht="10.5" customHeight="1" thickBot="1" x14ac:dyDescent="0.3">
      <c r="A228" s="221"/>
      <c r="B228" s="393"/>
      <c r="C228" s="394"/>
    </row>
    <row r="229" spans="1:15" ht="10.5" customHeight="1" x14ac:dyDescent="0.25">
      <c r="A229" s="412" t="s">
        <v>239</v>
      </c>
      <c r="B229" s="398" t="s">
        <v>240</v>
      </c>
      <c r="C229" s="413"/>
      <c r="D229" s="414" t="s">
        <v>107</v>
      </c>
      <c r="E229" s="415" t="s">
        <v>91</v>
      </c>
      <c r="F229" s="340" t="s">
        <v>40</v>
      </c>
      <c r="G229" s="340" t="s">
        <v>90</v>
      </c>
      <c r="H229" s="340" t="s">
        <v>107</v>
      </c>
      <c r="I229" s="340" t="s">
        <v>91</v>
      </c>
      <c r="J229" s="340" t="s">
        <v>91</v>
      </c>
      <c r="K229" s="340" t="s">
        <v>40</v>
      </c>
      <c r="L229" s="340" t="s">
        <v>13</v>
      </c>
      <c r="M229" s="340" t="s">
        <v>13</v>
      </c>
      <c r="N229" s="341" t="s">
        <v>13</v>
      </c>
    </row>
    <row r="230" spans="1:15" ht="13.5" customHeight="1" thickBot="1" x14ac:dyDescent="0.3">
      <c r="A230" s="416"/>
      <c r="B230" s="401"/>
      <c r="C230" s="417"/>
      <c r="D230" s="418" t="s">
        <v>3</v>
      </c>
      <c r="E230" s="419" t="s">
        <v>3</v>
      </c>
      <c r="F230" s="346" t="s">
        <v>3</v>
      </c>
      <c r="G230" s="346" t="s">
        <v>4</v>
      </c>
      <c r="H230" s="346" t="s">
        <v>108</v>
      </c>
      <c r="I230" s="346" t="s">
        <v>3</v>
      </c>
      <c r="J230" s="346" t="s">
        <v>5</v>
      </c>
      <c r="K230" s="346" t="s">
        <v>5</v>
      </c>
      <c r="L230" s="346" t="s">
        <v>6</v>
      </c>
      <c r="M230" s="346" t="s">
        <v>7</v>
      </c>
      <c r="N230" s="347" t="s">
        <v>8</v>
      </c>
      <c r="O230" s="7"/>
    </row>
    <row r="231" spans="1:15" ht="16.5" thickBot="1" x14ac:dyDescent="0.3">
      <c r="A231" s="101">
        <v>630</v>
      </c>
      <c r="B231" s="328" t="s">
        <v>97</v>
      </c>
      <c r="C231" s="103">
        <v>11352.22</v>
      </c>
      <c r="D231" s="239">
        <v>7752</v>
      </c>
      <c r="E231" s="104">
        <v>20500</v>
      </c>
      <c r="F231" s="239">
        <v>15000</v>
      </c>
      <c r="G231" s="239">
        <v>8477</v>
      </c>
      <c r="H231" s="239">
        <v>20501</v>
      </c>
      <c r="I231" s="239">
        <v>20502</v>
      </c>
      <c r="J231" s="239">
        <v>13000</v>
      </c>
      <c r="K231" s="239">
        <v>10000</v>
      </c>
      <c r="L231" s="239">
        <v>10000</v>
      </c>
      <c r="M231" s="239">
        <v>10000</v>
      </c>
      <c r="N231" s="239">
        <v>10000</v>
      </c>
    </row>
    <row r="232" spans="1:15" ht="16.5" thickBot="1" x14ac:dyDescent="0.3">
      <c r="A232" s="111"/>
      <c r="B232" s="174" t="s">
        <v>241</v>
      </c>
      <c r="C232" s="96">
        <f>C231</f>
        <v>11352.22</v>
      </c>
      <c r="D232" s="232">
        <f>SUM(D231)</f>
        <v>7752</v>
      </c>
      <c r="E232" s="232">
        <f>E231</f>
        <v>20500</v>
      </c>
      <c r="F232" s="232">
        <f>F231</f>
        <v>15000</v>
      </c>
      <c r="G232" s="232">
        <f>SUM(G231)</f>
        <v>8477</v>
      </c>
      <c r="H232" s="232">
        <f>H231</f>
        <v>20501</v>
      </c>
      <c r="I232" s="232">
        <f>I231</f>
        <v>20502</v>
      </c>
      <c r="J232" s="232">
        <f>SUM(J231)</f>
        <v>13000</v>
      </c>
      <c r="K232" s="232">
        <f>SUM(K231)</f>
        <v>10000</v>
      </c>
      <c r="L232" s="232">
        <f>SUM(L231)</f>
        <v>10000</v>
      </c>
      <c r="M232" s="232">
        <f>SUM(M231)</f>
        <v>10000</v>
      </c>
      <c r="N232" s="232">
        <f>SUM(N231)</f>
        <v>10000</v>
      </c>
    </row>
    <row r="233" spans="1:15" ht="16.5" thickBot="1" x14ac:dyDescent="0.3">
      <c r="A233" s="70" t="s">
        <v>242</v>
      </c>
      <c r="B233" s="71" t="s">
        <v>243</v>
      </c>
      <c r="C233" s="72"/>
      <c r="D233" s="72"/>
      <c r="E233" s="72"/>
      <c r="F233" s="72"/>
      <c r="G233" s="72"/>
      <c r="H233" s="72"/>
      <c r="I233" s="73"/>
      <c r="L233" s="239"/>
      <c r="M233" s="239"/>
      <c r="N233" s="239"/>
    </row>
    <row r="234" spans="1:15" ht="16.5" thickBot="1" x14ac:dyDescent="0.3">
      <c r="A234" s="101">
        <v>630</v>
      </c>
      <c r="B234" s="328" t="s">
        <v>195</v>
      </c>
      <c r="C234" s="420">
        <v>981.45</v>
      </c>
      <c r="D234" s="390">
        <v>601</v>
      </c>
      <c r="E234" s="421">
        <v>2000</v>
      </c>
      <c r="F234" s="390">
        <v>2000</v>
      </c>
      <c r="G234" s="390">
        <v>1437</v>
      </c>
      <c r="H234" s="390">
        <v>2001</v>
      </c>
      <c r="I234" s="390">
        <v>2002</v>
      </c>
      <c r="J234" s="391">
        <v>2000</v>
      </c>
      <c r="K234" s="391">
        <v>2000</v>
      </c>
      <c r="L234" s="391">
        <v>2000</v>
      </c>
      <c r="M234" s="391">
        <v>2000</v>
      </c>
      <c r="N234" s="391">
        <v>2000</v>
      </c>
    </row>
    <row r="235" spans="1:15" ht="16.5" thickBot="1" x14ac:dyDescent="0.3">
      <c r="A235" s="214"/>
      <c r="B235" s="174" t="s">
        <v>244</v>
      </c>
      <c r="C235" s="236">
        <f>C234</f>
        <v>981.45</v>
      </c>
      <c r="D235" s="97">
        <f>SUM(D234)</f>
        <v>601</v>
      </c>
      <c r="E235" s="97">
        <f>E234</f>
        <v>2000</v>
      </c>
      <c r="F235" s="97">
        <f>F234</f>
        <v>2000</v>
      </c>
      <c r="G235" s="97">
        <f>SUM(G234)</f>
        <v>1437</v>
      </c>
      <c r="H235" s="97">
        <f>H234</f>
        <v>2001</v>
      </c>
      <c r="I235" s="97">
        <f>I234</f>
        <v>2002</v>
      </c>
      <c r="J235" s="97">
        <f>SUM(J234)</f>
        <v>2000</v>
      </c>
      <c r="K235" s="97">
        <f>SUM(K234)</f>
        <v>2000</v>
      </c>
      <c r="L235" s="97">
        <f>SUM(L234)</f>
        <v>2000</v>
      </c>
      <c r="M235" s="97">
        <f>SUM(M234)</f>
        <v>2000</v>
      </c>
      <c r="N235" s="97">
        <f>SUM(N234)</f>
        <v>2000</v>
      </c>
    </row>
    <row r="236" spans="1:15" ht="16.5" thickBot="1" x14ac:dyDescent="0.3">
      <c r="A236" s="70" t="s">
        <v>245</v>
      </c>
      <c r="B236" s="71" t="s">
        <v>246</v>
      </c>
      <c r="C236" s="72"/>
      <c r="D236" s="72"/>
      <c r="E236" s="72"/>
      <c r="F236" s="72"/>
      <c r="G236" s="72"/>
      <c r="H236" s="72"/>
      <c r="I236" s="73"/>
      <c r="L236" s="239"/>
      <c r="M236" s="239"/>
      <c r="N236" s="239"/>
    </row>
    <row r="237" spans="1:15" ht="16.5" thickBot="1" x14ac:dyDescent="0.3">
      <c r="A237" s="101">
        <v>630</v>
      </c>
      <c r="B237" s="328" t="s">
        <v>195</v>
      </c>
      <c r="C237" s="389"/>
      <c r="D237" s="390">
        <v>457</v>
      </c>
      <c r="E237" s="421">
        <v>2000</v>
      </c>
      <c r="F237" s="390">
        <v>2000</v>
      </c>
      <c r="G237" s="390">
        <v>0</v>
      </c>
      <c r="H237" s="390">
        <v>2001</v>
      </c>
      <c r="I237" s="390">
        <v>2002</v>
      </c>
      <c r="J237" s="391">
        <v>7000</v>
      </c>
      <c r="K237" s="391">
        <v>0</v>
      </c>
      <c r="L237" s="391">
        <v>7000</v>
      </c>
      <c r="M237" s="391">
        <v>1000</v>
      </c>
      <c r="N237" s="391">
        <v>1000</v>
      </c>
    </row>
    <row r="238" spans="1:15" ht="16.5" thickBot="1" x14ac:dyDescent="0.3">
      <c r="A238" s="111"/>
      <c r="B238" s="174" t="s">
        <v>247</v>
      </c>
      <c r="C238" s="96">
        <f>C237</f>
        <v>0</v>
      </c>
      <c r="D238" s="232">
        <f>SUM(D237)</f>
        <v>457</v>
      </c>
      <c r="E238" s="232">
        <f>E237</f>
        <v>2000</v>
      </c>
      <c r="F238" s="232">
        <f>F237</f>
        <v>2000</v>
      </c>
      <c r="G238" s="232">
        <v>0</v>
      </c>
      <c r="H238" s="232">
        <f>H237</f>
        <v>2001</v>
      </c>
      <c r="I238" s="232">
        <f>I237</f>
        <v>2002</v>
      </c>
      <c r="J238" s="232">
        <f>SUM(J237)</f>
        <v>7000</v>
      </c>
      <c r="K238" s="232">
        <f>SUM(K237)</f>
        <v>0</v>
      </c>
      <c r="L238" s="232">
        <f>SUM(L237)</f>
        <v>7000</v>
      </c>
      <c r="M238" s="232">
        <f>SUM(M237)</f>
        <v>1000</v>
      </c>
      <c r="N238" s="232">
        <f>SUM(N237)</f>
        <v>1000</v>
      </c>
    </row>
    <row r="239" spans="1:15" ht="16.5" thickBot="1" x14ac:dyDescent="0.3">
      <c r="A239" s="70" t="s">
        <v>248</v>
      </c>
      <c r="B239" s="71" t="s">
        <v>249</v>
      </c>
      <c r="C239" s="72"/>
      <c r="D239" s="72"/>
      <c r="E239" s="72"/>
      <c r="F239" s="72"/>
      <c r="G239" s="72"/>
      <c r="H239" s="72"/>
      <c r="I239" s="72"/>
      <c r="J239" s="72"/>
      <c r="K239" s="72"/>
      <c r="L239" s="72"/>
      <c r="M239" s="72"/>
      <c r="N239" s="73"/>
    </row>
    <row r="240" spans="1:15" ht="15.75" x14ac:dyDescent="0.25">
      <c r="A240" s="225">
        <v>610</v>
      </c>
      <c r="B240" s="226" t="s">
        <v>122</v>
      </c>
      <c r="C240" s="176">
        <v>60729.97</v>
      </c>
      <c r="D240" s="81">
        <v>73854</v>
      </c>
      <c r="E240" s="80">
        <v>70000</v>
      </c>
      <c r="F240" s="80">
        <v>73860</v>
      </c>
      <c r="G240" s="81">
        <v>88315</v>
      </c>
      <c r="H240" s="81">
        <v>90850</v>
      </c>
      <c r="I240" s="81">
        <v>90850</v>
      </c>
      <c r="J240" s="81">
        <v>95500</v>
      </c>
      <c r="K240" s="81">
        <v>95500</v>
      </c>
      <c r="L240" s="81">
        <v>105000</v>
      </c>
      <c r="M240" s="81">
        <v>105000</v>
      </c>
      <c r="N240" s="81">
        <v>105000</v>
      </c>
    </row>
    <row r="241" spans="1:14" ht="16.5" thickBot="1" x14ac:dyDescent="0.3">
      <c r="A241" s="111">
        <v>620</v>
      </c>
      <c r="B241" s="230" t="s">
        <v>96</v>
      </c>
      <c r="C241" s="305">
        <v>21388.45</v>
      </c>
      <c r="D241" s="231">
        <v>28986</v>
      </c>
      <c r="E241" s="90">
        <v>29000</v>
      </c>
      <c r="F241" s="90">
        <v>30345</v>
      </c>
      <c r="G241" s="231">
        <v>34062</v>
      </c>
      <c r="H241" s="231">
        <v>36355</v>
      </c>
      <c r="I241" s="231">
        <v>36355</v>
      </c>
      <c r="J241" s="231">
        <v>37000</v>
      </c>
      <c r="K241" s="231">
        <v>37000</v>
      </c>
      <c r="L241" s="93">
        <v>40000</v>
      </c>
      <c r="M241" s="93">
        <v>40000</v>
      </c>
      <c r="N241" s="93">
        <v>40000</v>
      </c>
    </row>
    <row r="242" spans="1:14" ht="16.5" thickBot="1" x14ac:dyDescent="0.25">
      <c r="A242" s="265">
        <v>630</v>
      </c>
      <c r="B242" s="422" t="s">
        <v>195</v>
      </c>
      <c r="C242" s="423">
        <v>28362.62</v>
      </c>
      <c r="D242" s="240">
        <v>37175</v>
      </c>
      <c r="E242" s="240">
        <v>31900</v>
      </c>
      <c r="F242" s="240">
        <v>33900</v>
      </c>
      <c r="G242" s="240">
        <v>40133</v>
      </c>
      <c r="H242" s="240">
        <v>37900</v>
      </c>
      <c r="I242" s="240">
        <v>37900</v>
      </c>
      <c r="J242" s="240">
        <v>42000</v>
      </c>
      <c r="K242" s="240">
        <v>42000</v>
      </c>
      <c r="L242" s="240">
        <v>42000</v>
      </c>
      <c r="M242" s="240">
        <v>40000</v>
      </c>
      <c r="N242" s="240">
        <v>40000</v>
      </c>
    </row>
    <row r="243" spans="1:14" ht="16.5" thickBot="1" x14ac:dyDescent="0.3">
      <c r="A243" s="348">
        <v>640</v>
      </c>
      <c r="B243" s="331" t="s">
        <v>180</v>
      </c>
      <c r="C243" s="424">
        <v>421.65</v>
      </c>
      <c r="D243" s="106">
        <v>299</v>
      </c>
      <c r="E243" s="106">
        <v>400</v>
      </c>
      <c r="F243" s="106">
        <v>400</v>
      </c>
      <c r="G243" s="106">
        <v>618</v>
      </c>
      <c r="H243" s="106">
        <v>400</v>
      </c>
      <c r="I243" s="106">
        <v>400</v>
      </c>
      <c r="J243" s="106">
        <v>400</v>
      </c>
      <c r="K243" s="106">
        <v>300</v>
      </c>
      <c r="L243" s="106">
        <v>300</v>
      </c>
      <c r="M243" s="106">
        <v>300</v>
      </c>
      <c r="N243" s="106">
        <v>300</v>
      </c>
    </row>
    <row r="244" spans="1:14" ht="16.5" thickBot="1" x14ac:dyDescent="0.3">
      <c r="A244" s="101"/>
      <c r="B244" s="182" t="s">
        <v>250</v>
      </c>
      <c r="C244" s="425">
        <f t="shared" ref="C244:J244" si="23">SUM(C240:C243)</f>
        <v>110902.68999999999</v>
      </c>
      <c r="D244" s="184">
        <f t="shared" si="23"/>
        <v>140314</v>
      </c>
      <c r="E244" s="184">
        <f t="shared" si="23"/>
        <v>131300</v>
      </c>
      <c r="F244" s="184">
        <f t="shared" si="23"/>
        <v>138505</v>
      </c>
      <c r="G244" s="184">
        <f t="shared" si="23"/>
        <v>163128</v>
      </c>
      <c r="H244" s="184">
        <f t="shared" si="23"/>
        <v>165505</v>
      </c>
      <c r="I244" s="184">
        <f t="shared" si="23"/>
        <v>165505</v>
      </c>
      <c r="J244" s="184">
        <f t="shared" si="23"/>
        <v>174900</v>
      </c>
      <c r="K244" s="184">
        <f>SUM(K240:K243)</f>
        <v>174800</v>
      </c>
      <c r="L244" s="184">
        <f>SUM(L240:L243)</f>
        <v>187300</v>
      </c>
      <c r="M244" s="184">
        <f>SUM(M240:M243)</f>
        <v>185300</v>
      </c>
      <c r="N244" s="184">
        <f>SUM(N240:N243)</f>
        <v>185300</v>
      </c>
    </row>
    <row r="245" spans="1:14" ht="16.5" thickBot="1" x14ac:dyDescent="0.3">
      <c r="A245" s="111"/>
      <c r="B245" s="112" t="s">
        <v>251</v>
      </c>
      <c r="C245" s="371">
        <f>C211+C218+C221+C224+C232+C235+C238+C244</f>
        <v>297871.43</v>
      </c>
      <c r="D245" s="372">
        <f>SUM(D211+D218+D221+D224+D232+D235+D238+D244)</f>
        <v>444321</v>
      </c>
      <c r="E245" s="372">
        <f>SUM(E211+E218+E221+E224+E232+E235+E238+E244)</f>
        <v>408150</v>
      </c>
      <c r="F245" s="372">
        <f>SUM(F211+F218+F221+F224+F232+F235+F238+F244)</f>
        <v>456530</v>
      </c>
      <c r="G245" s="372">
        <f>SUM(G211+G218+G221+G224+G232+G235+G238+G244)</f>
        <v>594311</v>
      </c>
      <c r="H245" s="372">
        <f>H211+H218+H221+H224+H232+H235+H238+H244</f>
        <v>610609</v>
      </c>
      <c r="I245" s="372">
        <f>I211+I218+I221+I224+I232+I235+I238+I244</f>
        <v>610613</v>
      </c>
      <c r="J245" s="372">
        <f>SUM(J211+J218+J221+J224+J232+J235+J238+J244)</f>
        <v>582500</v>
      </c>
      <c r="K245" s="372">
        <f>SUM(K211+K218+K221+K232+K235+K244)</f>
        <v>497000</v>
      </c>
      <c r="L245" s="372">
        <f>SUM(L211+L218+L221+L224+L232+L235+L238+L244)</f>
        <v>526800</v>
      </c>
      <c r="M245" s="372">
        <f>SUM(M211+M218+M221+M224+M232+M235+M238+M244)</f>
        <v>501800</v>
      </c>
      <c r="N245" s="372">
        <f>SUM(N211+N218+N221+N224+N232+N235+N238+N244)</f>
        <v>501800</v>
      </c>
    </row>
    <row r="246" spans="1:14" ht="16.5" thickBot="1" x14ac:dyDescent="0.3">
      <c r="A246" s="111"/>
      <c r="B246" s="118" t="s">
        <v>252</v>
      </c>
      <c r="C246" s="426">
        <v>274944.39</v>
      </c>
      <c r="D246" s="375">
        <v>56513</v>
      </c>
      <c r="E246" s="375">
        <v>125877</v>
      </c>
      <c r="F246" s="375">
        <v>63473</v>
      </c>
      <c r="G246" s="375">
        <v>112961</v>
      </c>
      <c r="H246" s="375">
        <v>351245</v>
      </c>
      <c r="I246" s="375">
        <v>351246</v>
      </c>
      <c r="J246" s="375">
        <v>240800</v>
      </c>
      <c r="K246" s="375">
        <v>218738</v>
      </c>
      <c r="L246" s="375">
        <v>345500</v>
      </c>
      <c r="M246" s="375">
        <v>596000</v>
      </c>
      <c r="N246" s="375">
        <v>495000</v>
      </c>
    </row>
    <row r="247" spans="1:14" ht="16.5" thickBot="1" x14ac:dyDescent="0.3">
      <c r="A247" s="214"/>
      <c r="B247" s="215" t="s">
        <v>253</v>
      </c>
      <c r="C247" s="427">
        <f>C245+C246</f>
        <v>572815.82000000007</v>
      </c>
      <c r="D247" s="126">
        <f>SUM(D245:D246)</f>
        <v>500834</v>
      </c>
      <c r="E247" s="126">
        <f>E245+E246</f>
        <v>534027</v>
      </c>
      <c r="F247" s="126">
        <f>F245+F246</f>
        <v>520003</v>
      </c>
      <c r="G247" s="126">
        <f>SUM(G245:G246)</f>
        <v>707272</v>
      </c>
      <c r="H247" s="126">
        <f>H245+H246</f>
        <v>961854</v>
      </c>
      <c r="I247" s="126">
        <f>I245+I246</f>
        <v>961859</v>
      </c>
      <c r="J247" s="126">
        <f>SUM(J245:J246)</f>
        <v>823300</v>
      </c>
      <c r="K247" s="126">
        <f>SUM(K245:K246)</f>
        <v>715738</v>
      </c>
      <c r="L247" s="126">
        <f>SUM(L245:L246)</f>
        <v>872300</v>
      </c>
      <c r="M247" s="126">
        <f>SUM(M245:M246)</f>
        <v>1097800</v>
      </c>
      <c r="N247" s="126">
        <f>SUM(N245:N246)</f>
        <v>996800</v>
      </c>
    </row>
    <row r="248" spans="1:14" ht="169.5" customHeight="1" thickBot="1" x14ac:dyDescent="0.25">
      <c r="C248" s="128"/>
    </row>
    <row r="249" spans="1:14" ht="16.5" customHeight="1" x14ac:dyDescent="0.2">
      <c r="A249" s="428" t="s">
        <v>254</v>
      </c>
      <c r="B249" s="429"/>
      <c r="C249" s="430" t="s">
        <v>90</v>
      </c>
      <c r="D249" s="340" t="s">
        <v>107</v>
      </c>
      <c r="E249" s="340" t="s">
        <v>91</v>
      </c>
      <c r="F249" s="340" t="s">
        <v>40</v>
      </c>
      <c r="G249" s="340" t="s">
        <v>90</v>
      </c>
      <c r="H249" s="340" t="s">
        <v>107</v>
      </c>
      <c r="I249" s="340" t="s">
        <v>91</v>
      </c>
      <c r="J249" s="340" t="s">
        <v>91</v>
      </c>
      <c r="K249" s="340" t="s">
        <v>40</v>
      </c>
      <c r="L249" s="341" t="s">
        <v>13</v>
      </c>
      <c r="M249" s="341" t="s">
        <v>13</v>
      </c>
      <c r="N249" s="341" t="s">
        <v>13</v>
      </c>
    </row>
    <row r="250" spans="1:14" ht="13.5" thickBot="1" x14ac:dyDescent="0.25">
      <c r="A250" s="431"/>
      <c r="B250" s="432"/>
      <c r="C250" s="433" t="s">
        <v>92</v>
      </c>
      <c r="D250" s="434" t="s">
        <v>3</v>
      </c>
      <c r="E250" s="434" t="s">
        <v>3</v>
      </c>
      <c r="F250" s="434" t="s">
        <v>3</v>
      </c>
      <c r="G250" s="434" t="s">
        <v>4</v>
      </c>
      <c r="H250" s="434" t="s">
        <v>108</v>
      </c>
      <c r="I250" s="434" t="s">
        <v>3</v>
      </c>
      <c r="J250" s="434" t="s">
        <v>5</v>
      </c>
      <c r="K250" s="434" t="s">
        <v>5</v>
      </c>
      <c r="L250" s="435" t="s">
        <v>6</v>
      </c>
      <c r="M250" s="435" t="s">
        <v>7</v>
      </c>
      <c r="N250" s="435" t="s">
        <v>8</v>
      </c>
    </row>
    <row r="251" spans="1:14" ht="16.5" thickBot="1" x14ac:dyDescent="0.3">
      <c r="A251" s="436" t="s">
        <v>255</v>
      </c>
      <c r="B251" s="71" t="s">
        <v>256</v>
      </c>
      <c r="C251" s="72"/>
      <c r="D251" s="72"/>
      <c r="E251" s="72"/>
      <c r="F251" s="72"/>
      <c r="G251" s="72"/>
      <c r="H251" s="72"/>
      <c r="I251" s="72"/>
      <c r="J251" s="72"/>
      <c r="K251" s="72"/>
      <c r="L251" s="72"/>
      <c r="M251" s="72"/>
      <c r="N251" s="73"/>
    </row>
    <row r="252" spans="1:14" ht="15.75" x14ac:dyDescent="0.25">
      <c r="A252" s="437">
        <v>630</v>
      </c>
      <c r="B252" s="438" t="s">
        <v>97</v>
      </c>
      <c r="C252" s="439">
        <v>5863.41</v>
      </c>
      <c r="D252" s="440">
        <v>7620</v>
      </c>
      <c r="E252" s="440">
        <v>5650</v>
      </c>
      <c r="F252" s="440">
        <v>7760</v>
      </c>
      <c r="G252" s="440">
        <v>11533</v>
      </c>
      <c r="H252" s="440">
        <v>11120</v>
      </c>
      <c r="I252" s="440">
        <v>11120</v>
      </c>
      <c r="J252" s="440">
        <v>13000</v>
      </c>
      <c r="K252" s="440">
        <v>12720</v>
      </c>
      <c r="L252" s="441">
        <v>13000</v>
      </c>
      <c r="M252" s="441">
        <v>13500</v>
      </c>
      <c r="N252" s="441">
        <v>13500</v>
      </c>
    </row>
    <row r="253" spans="1:14" ht="15.75" x14ac:dyDescent="0.25">
      <c r="A253" s="437">
        <v>640</v>
      </c>
      <c r="B253" s="442" t="s">
        <v>98</v>
      </c>
      <c r="C253" s="443">
        <v>15346.2</v>
      </c>
      <c r="D253" s="444">
        <v>14180</v>
      </c>
      <c r="E253" s="444">
        <v>17000</v>
      </c>
      <c r="F253" s="444">
        <v>17400</v>
      </c>
      <c r="G253" s="444">
        <v>17276</v>
      </c>
      <c r="H253" s="444">
        <v>17500</v>
      </c>
      <c r="I253" s="444">
        <v>17500</v>
      </c>
      <c r="J253" s="444">
        <v>15200</v>
      </c>
      <c r="K253" s="444">
        <v>19700</v>
      </c>
      <c r="L253" s="181">
        <v>20000</v>
      </c>
      <c r="M253" s="181">
        <v>21000</v>
      </c>
      <c r="N253" s="181">
        <v>22000</v>
      </c>
    </row>
    <row r="254" spans="1:14" ht="15.75" x14ac:dyDescent="0.25">
      <c r="A254" s="437">
        <v>640</v>
      </c>
      <c r="B254" s="442" t="s">
        <v>257</v>
      </c>
      <c r="C254" s="443"/>
      <c r="D254" s="444">
        <v>2500</v>
      </c>
      <c r="E254" s="444"/>
      <c r="F254" s="444"/>
      <c r="G254" s="444"/>
      <c r="H254" s="444"/>
      <c r="I254" s="444"/>
      <c r="J254" s="444">
        <v>3000</v>
      </c>
      <c r="K254" s="444">
        <v>4200</v>
      </c>
      <c r="L254" s="181">
        <v>8000</v>
      </c>
      <c r="M254" s="181">
        <v>8000</v>
      </c>
      <c r="N254" s="181">
        <v>8000</v>
      </c>
    </row>
    <row r="255" spans="1:14" ht="16.5" thickBot="1" x14ac:dyDescent="0.3">
      <c r="A255" s="437"/>
      <c r="B255" s="445" t="s">
        <v>258</v>
      </c>
      <c r="C255" s="446">
        <f>C252+C253</f>
        <v>21209.61</v>
      </c>
      <c r="D255" s="447">
        <f>SUM(D252:D254)</f>
        <v>24300</v>
      </c>
      <c r="E255" s="447">
        <f>E252+E253</f>
        <v>22650</v>
      </c>
      <c r="F255" s="447">
        <f>F252+F253</f>
        <v>25160</v>
      </c>
      <c r="G255" s="447">
        <f>SUM(G252:G254)</f>
        <v>28809</v>
      </c>
      <c r="H255" s="447">
        <f>H252+H253</f>
        <v>28620</v>
      </c>
      <c r="I255" s="447">
        <f>I252+I253</f>
        <v>28620</v>
      </c>
      <c r="J255" s="447">
        <f>SUM(J252:J254)</f>
        <v>31200</v>
      </c>
      <c r="K255" s="447">
        <f>SUM(K252:K254)</f>
        <v>36620</v>
      </c>
      <c r="L255" s="448">
        <f>SUM(L252:L254)</f>
        <v>41000</v>
      </c>
      <c r="M255" s="448">
        <f>SUM(M252:M254)</f>
        <v>42500</v>
      </c>
      <c r="N255" s="448">
        <f>SUM(N252:N254)</f>
        <v>43500</v>
      </c>
    </row>
    <row r="256" spans="1:14" ht="16.5" thickBot="1" x14ac:dyDescent="0.3">
      <c r="A256" s="436" t="s">
        <v>259</v>
      </c>
      <c r="B256" s="71" t="s">
        <v>260</v>
      </c>
      <c r="C256" s="72"/>
      <c r="D256" s="72"/>
      <c r="E256" s="72"/>
      <c r="F256" s="72"/>
      <c r="G256" s="72"/>
      <c r="H256" s="72"/>
      <c r="I256" s="72"/>
      <c r="J256" s="72"/>
      <c r="K256" s="72"/>
      <c r="L256" s="72"/>
      <c r="M256" s="72"/>
      <c r="N256" s="73"/>
    </row>
    <row r="257" spans="1:14" ht="15.75" x14ac:dyDescent="0.25">
      <c r="A257" s="437">
        <v>610</v>
      </c>
      <c r="B257" s="438" t="s">
        <v>122</v>
      </c>
      <c r="C257" s="439">
        <v>2805.53</v>
      </c>
      <c r="D257" s="440">
        <v>2970</v>
      </c>
      <c r="E257" s="440">
        <v>3400</v>
      </c>
      <c r="F257" s="440">
        <v>3400</v>
      </c>
      <c r="G257" s="440">
        <v>3594</v>
      </c>
      <c r="H257" s="440">
        <v>3600</v>
      </c>
      <c r="I257" s="440">
        <v>3600</v>
      </c>
      <c r="J257" s="440">
        <v>4000</v>
      </c>
      <c r="K257" s="440">
        <v>3000</v>
      </c>
      <c r="L257" s="441">
        <v>0</v>
      </c>
      <c r="M257" s="441"/>
      <c r="N257" s="441"/>
    </row>
    <row r="258" spans="1:14" ht="15.75" x14ac:dyDescent="0.25">
      <c r="A258" s="437">
        <v>620</v>
      </c>
      <c r="B258" s="442" t="s">
        <v>96</v>
      </c>
      <c r="C258" s="443">
        <v>989.23</v>
      </c>
      <c r="D258" s="444">
        <v>1038</v>
      </c>
      <c r="E258" s="444">
        <v>1190</v>
      </c>
      <c r="F258" s="444">
        <v>1190</v>
      </c>
      <c r="G258" s="444">
        <v>1307</v>
      </c>
      <c r="H258" s="444">
        <v>1400</v>
      </c>
      <c r="I258" s="444">
        <v>1400</v>
      </c>
      <c r="J258" s="444">
        <v>2100</v>
      </c>
      <c r="K258" s="444">
        <v>1500</v>
      </c>
      <c r="L258" s="181">
        <v>0</v>
      </c>
      <c r="M258" s="181"/>
      <c r="N258" s="181"/>
    </row>
    <row r="259" spans="1:14" ht="15.75" x14ac:dyDescent="0.2">
      <c r="A259" s="437">
        <v>630</v>
      </c>
      <c r="B259" s="449" t="s">
        <v>195</v>
      </c>
      <c r="C259" s="443"/>
      <c r="D259" s="444"/>
      <c r="E259" s="444">
        <v>100</v>
      </c>
      <c r="F259" s="444">
        <v>100</v>
      </c>
      <c r="G259" s="444">
        <v>261</v>
      </c>
      <c r="H259" s="444">
        <v>100</v>
      </c>
      <c r="I259" s="444">
        <v>100</v>
      </c>
      <c r="J259" s="444">
        <v>63500</v>
      </c>
      <c r="K259" s="444">
        <v>103500</v>
      </c>
      <c r="L259" s="181">
        <v>0</v>
      </c>
      <c r="M259" s="181"/>
      <c r="N259" s="181"/>
    </row>
    <row r="260" spans="1:14" ht="15.75" x14ac:dyDescent="0.25">
      <c r="A260" s="437">
        <v>640</v>
      </c>
      <c r="B260" s="442" t="s">
        <v>261</v>
      </c>
      <c r="C260" s="443"/>
      <c r="D260" s="444">
        <v>42</v>
      </c>
      <c r="E260" s="444">
        <v>100</v>
      </c>
      <c r="F260" s="444">
        <v>100</v>
      </c>
      <c r="G260" s="444"/>
      <c r="H260" s="444">
        <v>100</v>
      </c>
      <c r="I260" s="444">
        <v>100</v>
      </c>
      <c r="J260" s="444">
        <v>100</v>
      </c>
      <c r="K260" s="444">
        <v>50</v>
      </c>
      <c r="L260" s="181">
        <v>0</v>
      </c>
      <c r="M260" s="181"/>
      <c r="N260" s="181"/>
    </row>
    <row r="261" spans="1:14" ht="16.5" thickBot="1" x14ac:dyDescent="0.3">
      <c r="A261" s="450"/>
      <c r="B261" s="451" t="s">
        <v>262</v>
      </c>
      <c r="C261" s="452">
        <f>C257+C258+C259+C260</f>
        <v>3794.76</v>
      </c>
      <c r="D261" s="453">
        <f>SUM(D257:D260)</f>
        <v>4050</v>
      </c>
      <c r="E261" s="453">
        <f>E257+E258+E259+E260</f>
        <v>4790</v>
      </c>
      <c r="F261" s="453">
        <f>F257+F258+F259+F260</f>
        <v>4790</v>
      </c>
      <c r="G261" s="453">
        <f>SUM(G257:G260)</f>
        <v>5162</v>
      </c>
      <c r="H261" s="453">
        <f>H257+H258+H259+H260</f>
        <v>5200</v>
      </c>
      <c r="I261" s="453">
        <f>I257+I258+I259+I260</f>
        <v>5200</v>
      </c>
      <c r="J261" s="453">
        <f>SUM(J257:J260)</f>
        <v>69700</v>
      </c>
      <c r="K261" s="453">
        <f>SUM(K257:K260)</f>
        <v>108050</v>
      </c>
      <c r="L261" s="454">
        <v>0</v>
      </c>
      <c r="M261" s="454"/>
      <c r="N261" s="454"/>
    </row>
    <row r="262" spans="1:14" ht="16.5" thickBot="1" x14ac:dyDescent="0.3">
      <c r="A262" s="100" t="s">
        <v>263</v>
      </c>
      <c r="B262" s="71" t="s">
        <v>264</v>
      </c>
      <c r="C262" s="72"/>
      <c r="D262" s="72"/>
      <c r="E262" s="72"/>
      <c r="F262" s="72"/>
      <c r="G262" s="72"/>
      <c r="H262" s="72"/>
      <c r="I262" s="72"/>
      <c r="J262" s="72"/>
      <c r="K262" s="72"/>
      <c r="L262" s="72"/>
      <c r="M262" s="72"/>
      <c r="N262" s="73"/>
    </row>
    <row r="263" spans="1:14" ht="15.75" x14ac:dyDescent="0.25">
      <c r="A263" s="101">
        <v>610</v>
      </c>
      <c r="B263" s="297" t="s">
        <v>122</v>
      </c>
      <c r="C263" s="298">
        <v>1814.79</v>
      </c>
      <c r="D263" s="78">
        <v>2494</v>
      </c>
      <c r="E263" s="78">
        <v>2550</v>
      </c>
      <c r="F263" s="78">
        <v>2500</v>
      </c>
      <c r="G263" s="78">
        <v>2642</v>
      </c>
      <c r="H263" s="78">
        <v>2650</v>
      </c>
      <c r="I263" s="196">
        <v>2650</v>
      </c>
      <c r="J263" s="80">
        <v>2800</v>
      </c>
      <c r="K263" s="80">
        <v>2800</v>
      </c>
      <c r="L263" s="80">
        <v>3000</v>
      </c>
      <c r="M263" s="80">
        <v>3000</v>
      </c>
      <c r="N263" s="80">
        <v>3000</v>
      </c>
    </row>
    <row r="264" spans="1:14" ht="15.75" x14ac:dyDescent="0.25">
      <c r="A264" s="82">
        <v>620</v>
      </c>
      <c r="B264" s="179" t="s">
        <v>96</v>
      </c>
      <c r="C264" s="229">
        <v>642</v>
      </c>
      <c r="D264" s="86">
        <v>742</v>
      </c>
      <c r="E264" s="86">
        <v>1020</v>
      </c>
      <c r="F264" s="86">
        <v>1020</v>
      </c>
      <c r="G264" s="86">
        <v>899.03</v>
      </c>
      <c r="H264" s="86">
        <v>1000</v>
      </c>
      <c r="I264" s="180">
        <v>1000</v>
      </c>
      <c r="J264" s="86">
        <v>1300</v>
      </c>
      <c r="K264" s="86">
        <v>1300</v>
      </c>
      <c r="L264" s="86">
        <v>2200</v>
      </c>
      <c r="M264" s="86">
        <v>1100</v>
      </c>
      <c r="N264" s="86">
        <v>1100</v>
      </c>
    </row>
    <row r="265" spans="1:14" ht="16.5" thickBot="1" x14ac:dyDescent="0.3">
      <c r="A265" s="111">
        <v>630</v>
      </c>
      <c r="B265" s="234" t="s">
        <v>97</v>
      </c>
      <c r="C265" s="89">
        <v>9898.49</v>
      </c>
      <c r="D265" s="90">
        <v>23459</v>
      </c>
      <c r="E265" s="90">
        <v>13400</v>
      </c>
      <c r="F265" s="90">
        <v>22400</v>
      </c>
      <c r="G265" s="90">
        <v>40201</v>
      </c>
      <c r="H265" s="90">
        <v>32400</v>
      </c>
      <c r="I265" s="91">
        <v>32400</v>
      </c>
      <c r="J265" s="90">
        <v>43000</v>
      </c>
      <c r="K265" s="90">
        <v>40000</v>
      </c>
      <c r="L265" s="90">
        <v>35000</v>
      </c>
      <c r="M265" s="90">
        <v>20000</v>
      </c>
      <c r="N265" s="90">
        <v>20000</v>
      </c>
    </row>
    <row r="266" spans="1:14" ht="16.5" thickBot="1" x14ac:dyDescent="0.3">
      <c r="A266" s="258">
        <v>640</v>
      </c>
      <c r="B266" s="455" t="s">
        <v>98</v>
      </c>
      <c r="C266" s="456">
        <v>112.54</v>
      </c>
      <c r="D266" s="106">
        <v>148</v>
      </c>
      <c r="E266" s="457">
        <v>100</v>
      </c>
      <c r="F266" s="458">
        <v>150</v>
      </c>
      <c r="G266" s="106">
        <v>0</v>
      </c>
      <c r="H266" s="457">
        <v>100</v>
      </c>
      <c r="I266" s="458">
        <v>100</v>
      </c>
      <c r="J266" s="457">
        <v>50</v>
      </c>
      <c r="K266" s="457">
        <v>150</v>
      </c>
      <c r="L266" s="459">
        <v>50</v>
      </c>
      <c r="M266" s="459">
        <v>50</v>
      </c>
      <c r="N266" s="459">
        <v>50</v>
      </c>
    </row>
    <row r="267" spans="1:14" ht="16.5" thickBot="1" x14ac:dyDescent="0.3">
      <c r="A267" s="101"/>
      <c r="B267" s="182" t="s">
        <v>265</v>
      </c>
      <c r="C267" s="385">
        <f t="shared" ref="C267:J267" si="24">SUM(C263:C266)</f>
        <v>12467.82</v>
      </c>
      <c r="D267" s="386">
        <f t="shared" si="24"/>
        <v>26843</v>
      </c>
      <c r="E267" s="386">
        <f t="shared" si="24"/>
        <v>17070</v>
      </c>
      <c r="F267" s="386">
        <f t="shared" si="24"/>
        <v>26070</v>
      </c>
      <c r="G267" s="386">
        <f t="shared" si="24"/>
        <v>43742.03</v>
      </c>
      <c r="H267" s="386">
        <f t="shared" si="24"/>
        <v>36150</v>
      </c>
      <c r="I267" s="185">
        <f t="shared" si="24"/>
        <v>36150</v>
      </c>
      <c r="J267" s="386">
        <f t="shared" si="24"/>
        <v>47150</v>
      </c>
      <c r="K267" s="386">
        <f>SUM(K263:K266)</f>
        <v>44250</v>
      </c>
      <c r="L267" s="386">
        <f>SUM(L263:L266)</f>
        <v>40250</v>
      </c>
      <c r="M267" s="386">
        <f>SUM(M263:M266)</f>
        <v>24150</v>
      </c>
      <c r="N267" s="386">
        <f>SUM(N263:N266)</f>
        <v>24150</v>
      </c>
    </row>
    <row r="268" spans="1:14" ht="16.5" thickBot="1" x14ac:dyDescent="0.3">
      <c r="A268" s="111"/>
      <c r="B268" s="112" t="s">
        <v>266</v>
      </c>
      <c r="C268" s="371">
        <f>C255+C261+C267</f>
        <v>37472.19</v>
      </c>
      <c r="D268" s="372">
        <f>SUM(D255+D261+D267)</f>
        <v>55193</v>
      </c>
      <c r="E268" s="372">
        <f>SUM(E255+E261+E267)</f>
        <v>44510</v>
      </c>
      <c r="F268" s="372">
        <f>SUM(F255+F261+F267)</f>
        <v>56020</v>
      </c>
      <c r="G268" s="372">
        <f>SUM(G255+G261+G267)</f>
        <v>77713.03</v>
      </c>
      <c r="H268" s="372">
        <f>H255+H261+H267</f>
        <v>69970</v>
      </c>
      <c r="I268" s="207">
        <f>I255+I261+I267</f>
        <v>69970</v>
      </c>
      <c r="J268" s="372">
        <f>SUM(J255+J261+J267)</f>
        <v>148050</v>
      </c>
      <c r="K268" s="372">
        <f>SUM(K255+K261+K267)</f>
        <v>188920</v>
      </c>
      <c r="L268" s="372">
        <f>SUM(L255+L267)</f>
        <v>81250</v>
      </c>
      <c r="M268" s="372">
        <f>SUM(M255+M267)</f>
        <v>66650</v>
      </c>
      <c r="N268" s="372">
        <f>SUM(N255+N267)</f>
        <v>67650</v>
      </c>
    </row>
    <row r="269" spans="1:14" ht="16.5" thickBot="1" x14ac:dyDescent="0.3">
      <c r="A269" s="111"/>
      <c r="B269" s="118" t="s">
        <v>267</v>
      </c>
      <c r="C269" s="373">
        <v>7200</v>
      </c>
      <c r="D269" s="375">
        <v>13304</v>
      </c>
      <c r="E269" s="375">
        <v>25000</v>
      </c>
      <c r="F269" s="375">
        <v>12105</v>
      </c>
      <c r="G269" s="375">
        <v>112155</v>
      </c>
      <c r="H269" s="375">
        <v>113001</v>
      </c>
      <c r="I269" s="460">
        <v>113002</v>
      </c>
      <c r="J269" s="375">
        <v>540000</v>
      </c>
      <c r="K269" s="375">
        <v>619940</v>
      </c>
      <c r="L269" s="375">
        <v>203000</v>
      </c>
      <c r="M269" s="375"/>
      <c r="N269" s="375"/>
    </row>
    <row r="270" spans="1:14" ht="16.5" thickBot="1" x14ac:dyDescent="0.3">
      <c r="A270" s="214"/>
      <c r="B270" s="215" t="s">
        <v>268</v>
      </c>
      <c r="C270" s="461">
        <f>C268+C269</f>
        <v>44672.19</v>
      </c>
      <c r="D270" s="127">
        <f>SUM(D268:D269)</f>
        <v>68497</v>
      </c>
      <c r="E270" s="127">
        <f>E268+E269</f>
        <v>69510</v>
      </c>
      <c r="F270" s="127">
        <f>F268+F269</f>
        <v>68125</v>
      </c>
      <c r="G270" s="127">
        <f>SUM(G268:G269)</f>
        <v>189868.03</v>
      </c>
      <c r="H270" s="127">
        <f>H268+H269</f>
        <v>182971</v>
      </c>
      <c r="I270" s="125">
        <f>I268+I269</f>
        <v>182972</v>
      </c>
      <c r="J270" s="127">
        <f>SUM(J268:J269)</f>
        <v>688050</v>
      </c>
      <c r="K270" s="127">
        <f>SUM(K268:K269)</f>
        <v>808860</v>
      </c>
      <c r="L270" s="127">
        <f>SUM(L268:L269)</f>
        <v>284250</v>
      </c>
      <c r="M270" s="127">
        <f>SUM(M268:M269)</f>
        <v>66650</v>
      </c>
      <c r="N270" s="127">
        <f>SUM(N268:N269)</f>
        <v>67650</v>
      </c>
    </row>
    <row r="271" spans="1:14" ht="180.75" customHeight="1" thickBot="1" x14ac:dyDescent="0.25">
      <c r="C271" s="128"/>
      <c r="L271" s="129"/>
      <c r="M271" s="129"/>
      <c r="N271" s="129"/>
    </row>
    <row r="272" spans="1:14" ht="16.5" customHeight="1" x14ac:dyDescent="0.2">
      <c r="A272" s="130" t="s">
        <v>269</v>
      </c>
      <c r="B272" s="131"/>
      <c r="C272" s="61" t="s">
        <v>90</v>
      </c>
      <c r="D272" s="62" t="s">
        <v>90</v>
      </c>
      <c r="E272" s="62" t="s">
        <v>91</v>
      </c>
      <c r="F272" s="62" t="s">
        <v>40</v>
      </c>
      <c r="G272" s="62" t="s">
        <v>90</v>
      </c>
      <c r="H272" s="63" t="s">
        <v>107</v>
      </c>
      <c r="I272" s="62" t="s">
        <v>91</v>
      </c>
      <c r="J272" s="62" t="s">
        <v>91</v>
      </c>
      <c r="K272" s="63" t="s">
        <v>40</v>
      </c>
      <c r="L272" s="63" t="s">
        <v>91</v>
      </c>
      <c r="M272" s="63" t="s">
        <v>91</v>
      </c>
      <c r="N272" s="63" t="s">
        <v>91</v>
      </c>
    </row>
    <row r="273" spans="1:14" ht="16.5" customHeight="1" thickBot="1" x14ac:dyDescent="0.25">
      <c r="A273" s="171"/>
      <c r="B273" s="172"/>
      <c r="C273" s="173" t="s">
        <v>92</v>
      </c>
      <c r="D273" s="67" t="s">
        <v>3</v>
      </c>
      <c r="E273" s="68" t="s">
        <v>3</v>
      </c>
      <c r="F273" s="67" t="s">
        <v>3</v>
      </c>
      <c r="G273" s="67" t="s">
        <v>4</v>
      </c>
      <c r="H273" s="67" t="s">
        <v>108</v>
      </c>
      <c r="I273" s="68" t="s">
        <v>3</v>
      </c>
      <c r="J273" s="69" t="s">
        <v>5</v>
      </c>
      <c r="K273" s="69" t="s">
        <v>5</v>
      </c>
      <c r="L273" s="69" t="s">
        <v>6</v>
      </c>
      <c r="M273" s="69" t="s">
        <v>7</v>
      </c>
      <c r="N273" s="69" t="s">
        <v>8</v>
      </c>
    </row>
    <row r="274" spans="1:14" ht="16.5" thickBot="1" x14ac:dyDescent="0.3">
      <c r="A274" s="462" t="s">
        <v>270</v>
      </c>
      <c r="B274" s="71" t="s">
        <v>271</v>
      </c>
      <c r="C274" s="72"/>
      <c r="D274" s="72"/>
      <c r="E274" s="72"/>
      <c r="F274" s="72"/>
      <c r="G274" s="72"/>
      <c r="H274" s="72"/>
      <c r="I274" s="72"/>
      <c r="J274" s="72"/>
      <c r="K274" s="72"/>
      <c r="L274" s="72"/>
      <c r="M274" s="72"/>
      <c r="N274" s="73"/>
    </row>
    <row r="275" spans="1:14" ht="15.75" x14ac:dyDescent="0.25">
      <c r="A275" s="463">
        <v>630</v>
      </c>
      <c r="B275" s="293" t="s">
        <v>97</v>
      </c>
      <c r="C275" s="464">
        <v>16577.509999999998</v>
      </c>
      <c r="D275" s="81">
        <v>34610</v>
      </c>
      <c r="E275" s="80">
        <v>40000</v>
      </c>
      <c r="F275" s="81">
        <v>40000</v>
      </c>
      <c r="G275" s="81">
        <v>33968</v>
      </c>
      <c r="H275" s="81">
        <v>41000</v>
      </c>
      <c r="I275" s="81">
        <v>41000</v>
      </c>
      <c r="J275" s="81">
        <v>40300</v>
      </c>
      <c r="K275" s="81">
        <v>40000</v>
      </c>
      <c r="L275" s="81">
        <v>35000</v>
      </c>
      <c r="M275" s="81">
        <v>25000</v>
      </c>
      <c r="N275" s="81">
        <v>25000</v>
      </c>
    </row>
    <row r="276" spans="1:14" ht="15.75" x14ac:dyDescent="0.25">
      <c r="A276" s="237">
        <v>640</v>
      </c>
      <c r="B276" s="238" t="s">
        <v>272</v>
      </c>
      <c r="C276" s="200">
        <v>1800</v>
      </c>
      <c r="D276" s="90">
        <v>1000</v>
      </c>
      <c r="E276" s="90">
        <v>2100</v>
      </c>
      <c r="F276" s="90">
        <v>2100</v>
      </c>
      <c r="G276" s="90">
        <v>1000</v>
      </c>
      <c r="H276" s="90">
        <v>2300</v>
      </c>
      <c r="I276" s="90">
        <v>2300</v>
      </c>
      <c r="J276" s="90">
        <v>1500</v>
      </c>
      <c r="K276" s="90">
        <v>1500</v>
      </c>
      <c r="L276" s="90">
        <v>2300</v>
      </c>
      <c r="M276" s="90">
        <v>2300</v>
      </c>
      <c r="N276" s="90">
        <v>2300</v>
      </c>
    </row>
    <row r="277" spans="1:14" ht="16.5" thickBot="1" x14ac:dyDescent="0.3">
      <c r="A277" s="465">
        <v>640</v>
      </c>
      <c r="B277" s="238" t="s">
        <v>273</v>
      </c>
      <c r="C277" s="466"/>
      <c r="D277" s="467">
        <v>1000</v>
      </c>
      <c r="E277" s="467"/>
      <c r="F277" s="467"/>
      <c r="G277" s="467">
        <v>1300</v>
      </c>
      <c r="H277" s="467"/>
      <c r="I277" s="467"/>
      <c r="J277" s="467">
        <v>1500</v>
      </c>
      <c r="K277" s="467">
        <v>1500</v>
      </c>
      <c r="L277" s="104">
        <v>700</v>
      </c>
      <c r="M277" s="104">
        <v>700</v>
      </c>
      <c r="N277" s="104">
        <v>700</v>
      </c>
    </row>
    <row r="278" spans="1:14" ht="16.5" thickBot="1" x14ac:dyDescent="0.3">
      <c r="A278" s="468"/>
      <c r="B278" s="174" t="s">
        <v>274</v>
      </c>
      <c r="C278" s="192">
        <f>C275+C276</f>
        <v>18377.509999999998</v>
      </c>
      <c r="D278" s="201">
        <f>SUM(D275:D276)</f>
        <v>35610</v>
      </c>
      <c r="E278" s="201">
        <f>E275+E276</f>
        <v>42100</v>
      </c>
      <c r="F278" s="201">
        <f>F275+F276</f>
        <v>42100</v>
      </c>
      <c r="G278" s="201">
        <f>SUM(G275:G277)</f>
        <v>36268</v>
      </c>
      <c r="H278" s="201">
        <f>H275+H276</f>
        <v>43300</v>
      </c>
      <c r="I278" s="201">
        <f>I275+I276</f>
        <v>43300</v>
      </c>
      <c r="J278" s="201">
        <f>SUM(J275:J277)</f>
        <v>43300</v>
      </c>
      <c r="K278" s="201">
        <f>SUM(K275:K277)</f>
        <v>43000</v>
      </c>
      <c r="L278" s="97">
        <f>SUM(L275:L277)</f>
        <v>38000</v>
      </c>
      <c r="M278" s="97">
        <f>SUM(M275:M277)</f>
        <v>28000</v>
      </c>
      <c r="N278" s="97">
        <f>SUM(N275:N277)</f>
        <v>28000</v>
      </c>
    </row>
    <row r="279" spans="1:14" ht="16.5" thickBot="1" x14ac:dyDescent="0.3">
      <c r="A279" s="469" t="s">
        <v>275</v>
      </c>
      <c r="B279" s="71" t="s">
        <v>276</v>
      </c>
      <c r="C279" s="72"/>
      <c r="D279" s="72"/>
      <c r="E279" s="72"/>
      <c r="F279" s="72"/>
      <c r="G279" s="72"/>
      <c r="H279" s="72"/>
      <c r="I279" s="72"/>
      <c r="J279" s="72"/>
      <c r="K279" s="72"/>
      <c r="L279" s="72"/>
      <c r="M279" s="72"/>
      <c r="N279" s="73"/>
    </row>
    <row r="280" spans="1:14" ht="15.75" x14ac:dyDescent="0.25">
      <c r="A280" s="82">
        <v>620</v>
      </c>
      <c r="B280" s="470" t="s">
        <v>96</v>
      </c>
      <c r="C280" s="471"/>
      <c r="D280" s="472"/>
      <c r="E280" s="472"/>
      <c r="F280" s="472"/>
      <c r="G280" s="472">
        <v>46</v>
      </c>
      <c r="H280" s="137">
        <v>47</v>
      </c>
      <c r="I280" s="137">
        <v>47</v>
      </c>
      <c r="J280" s="137">
        <v>46</v>
      </c>
      <c r="K280" s="137">
        <v>46</v>
      </c>
      <c r="L280" s="137">
        <v>46</v>
      </c>
      <c r="M280" s="137">
        <v>46</v>
      </c>
      <c r="N280" s="137">
        <v>46</v>
      </c>
    </row>
    <row r="281" spans="1:14" x14ac:dyDescent="0.2">
      <c r="A281" s="237">
        <v>630</v>
      </c>
      <c r="B281" s="473" t="s">
        <v>97</v>
      </c>
      <c r="C281" s="474"/>
      <c r="D281" s="475">
        <v>187</v>
      </c>
      <c r="E281" s="475">
        <v>200</v>
      </c>
      <c r="F281" s="475">
        <v>187</v>
      </c>
      <c r="G281" s="475">
        <v>141</v>
      </c>
      <c r="H281" s="475">
        <v>140</v>
      </c>
      <c r="I281" s="475">
        <v>140</v>
      </c>
      <c r="J281" s="475">
        <v>141</v>
      </c>
      <c r="K281" s="475">
        <v>141</v>
      </c>
      <c r="L281" s="475">
        <v>141</v>
      </c>
      <c r="M281" s="475">
        <v>141</v>
      </c>
      <c r="N281" s="475">
        <v>141</v>
      </c>
    </row>
    <row r="282" spans="1:14" x14ac:dyDescent="0.2">
      <c r="A282" s="82"/>
      <c r="B282" s="476" t="s">
        <v>277</v>
      </c>
      <c r="C282" s="474"/>
      <c r="D282" s="477">
        <f>SUM(D281)</f>
        <v>187</v>
      </c>
      <c r="E282" s="477">
        <f t="shared" ref="E282:J282" si="25">SUM(E280:E281)</f>
        <v>200</v>
      </c>
      <c r="F282" s="477">
        <f t="shared" si="25"/>
        <v>187</v>
      </c>
      <c r="G282" s="477">
        <f t="shared" si="25"/>
        <v>187</v>
      </c>
      <c r="H282" s="477">
        <f t="shared" si="25"/>
        <v>187</v>
      </c>
      <c r="I282" s="477">
        <f t="shared" si="25"/>
        <v>187</v>
      </c>
      <c r="J282" s="477">
        <f t="shared" si="25"/>
        <v>187</v>
      </c>
      <c r="K282" s="477">
        <f>SUM(K280:K281)</f>
        <v>187</v>
      </c>
      <c r="L282" s="477">
        <f>SUM(L280:L281)</f>
        <v>187</v>
      </c>
      <c r="M282" s="477">
        <f>SUM(M280:M281)</f>
        <v>187</v>
      </c>
      <c r="N282" s="477">
        <f>SUM(N280:N281)</f>
        <v>187</v>
      </c>
    </row>
    <row r="283" spans="1:14" ht="16.5" thickBot="1" x14ac:dyDescent="0.3">
      <c r="A283" s="82"/>
      <c r="B283" s="478" t="s">
        <v>278</v>
      </c>
      <c r="C283" s="479">
        <f>C278+C281</f>
        <v>18377.509999999998</v>
      </c>
      <c r="D283" s="480">
        <f>SUM(D278+D282)</f>
        <v>35797</v>
      </c>
      <c r="E283" s="480">
        <f>SUM(E278+E282)</f>
        <v>42300</v>
      </c>
      <c r="F283" s="480">
        <f>SUM(F278+F282)</f>
        <v>42287</v>
      </c>
      <c r="G283" s="480">
        <f>SUM(G278+G282)</f>
        <v>36455</v>
      </c>
      <c r="H283" s="480">
        <f>H278+H280+H281</f>
        <v>43487</v>
      </c>
      <c r="I283" s="480">
        <f>I278+I280+I281</f>
        <v>43487</v>
      </c>
      <c r="J283" s="480">
        <f>SUM(J278+J282)</f>
        <v>43487</v>
      </c>
      <c r="K283" s="480">
        <f>SUM(K278+K282)</f>
        <v>43187</v>
      </c>
      <c r="L283" s="480">
        <f>SUM(L278+L282)</f>
        <v>38187</v>
      </c>
      <c r="M283" s="480">
        <f>SUM(M278+M282)</f>
        <v>28187</v>
      </c>
      <c r="N283" s="480">
        <f>SUM(N278+N282)</f>
        <v>28187</v>
      </c>
    </row>
    <row r="284" spans="1:14" ht="16.5" thickBot="1" x14ac:dyDescent="0.3">
      <c r="A284" s="82"/>
      <c r="B284" s="481" t="s">
        <v>279</v>
      </c>
      <c r="C284" s="426">
        <v>17360.07</v>
      </c>
      <c r="D284" s="374">
        <v>17789</v>
      </c>
      <c r="E284" s="375">
        <v>30000</v>
      </c>
      <c r="F284" s="374">
        <v>18870</v>
      </c>
      <c r="G284" s="374">
        <v>65924</v>
      </c>
      <c r="H284" s="374">
        <v>93001</v>
      </c>
      <c r="I284" s="374">
        <v>93002</v>
      </c>
      <c r="J284" s="374">
        <v>64800</v>
      </c>
      <c r="K284" s="374">
        <v>28300</v>
      </c>
      <c r="L284" s="374">
        <v>205000</v>
      </c>
      <c r="M284" s="374">
        <v>300000</v>
      </c>
      <c r="N284" s="374"/>
    </row>
    <row r="285" spans="1:14" ht="16.5" thickBot="1" x14ac:dyDescent="0.3">
      <c r="A285" s="468"/>
      <c r="B285" s="215" t="s">
        <v>280</v>
      </c>
      <c r="C285" s="461">
        <f>C283+C284</f>
        <v>35737.58</v>
      </c>
      <c r="D285" s="127">
        <f>SUM(D283:D284)</f>
        <v>53586</v>
      </c>
      <c r="E285" s="127">
        <f>E283+E284</f>
        <v>72300</v>
      </c>
      <c r="F285" s="127">
        <f>F283+F284</f>
        <v>61157</v>
      </c>
      <c r="G285" s="127">
        <f>SUM(G283:G284)</f>
        <v>102379</v>
      </c>
      <c r="H285" s="127">
        <f>H283+H284</f>
        <v>136488</v>
      </c>
      <c r="I285" s="127">
        <f>I283+I284</f>
        <v>136489</v>
      </c>
      <c r="J285" s="127">
        <f>SUM(J283:J284)</f>
        <v>108287</v>
      </c>
      <c r="K285" s="127">
        <f>SUM(K283:K284)</f>
        <v>71487</v>
      </c>
      <c r="L285" s="127">
        <f>SUM(L283:L284)</f>
        <v>243187</v>
      </c>
      <c r="M285" s="127">
        <f>SUM(M283:M284)</f>
        <v>328187</v>
      </c>
      <c r="N285" s="127">
        <f>SUM(N283:N284)</f>
        <v>28187</v>
      </c>
    </row>
    <row r="286" spans="1:14" ht="16.5" thickBot="1" x14ac:dyDescent="0.3">
      <c r="A286" s="221"/>
      <c r="B286" s="165"/>
      <c r="C286" s="482"/>
      <c r="D286" s="167"/>
      <c r="E286" s="125"/>
      <c r="F286" s="125"/>
      <c r="G286" s="167"/>
      <c r="H286" s="125"/>
      <c r="I286" s="125"/>
      <c r="J286" s="167"/>
      <c r="K286" s="167"/>
      <c r="L286" s="168"/>
      <c r="M286" s="168"/>
      <c r="N286" s="168"/>
    </row>
    <row r="287" spans="1:14" ht="18.75" customHeight="1" x14ac:dyDescent="0.2">
      <c r="A287" s="130" t="s">
        <v>281</v>
      </c>
      <c r="B287" s="131"/>
      <c r="C287" s="61" t="s">
        <v>90</v>
      </c>
      <c r="D287" s="62" t="s">
        <v>90</v>
      </c>
      <c r="E287" s="62" t="s">
        <v>91</v>
      </c>
      <c r="F287" s="62" t="s">
        <v>40</v>
      </c>
      <c r="G287" s="62" t="s">
        <v>90</v>
      </c>
      <c r="H287" s="63" t="s">
        <v>107</v>
      </c>
      <c r="I287" s="62" t="s">
        <v>91</v>
      </c>
      <c r="J287" s="62" t="s">
        <v>91</v>
      </c>
      <c r="K287" s="63" t="s">
        <v>40</v>
      </c>
      <c r="L287" s="63" t="s">
        <v>13</v>
      </c>
      <c r="M287" s="63" t="s">
        <v>13</v>
      </c>
      <c r="N287" s="63" t="s">
        <v>13</v>
      </c>
    </row>
    <row r="288" spans="1:14" ht="13.5" thickBot="1" x14ac:dyDescent="0.25">
      <c r="A288" s="171"/>
      <c r="B288" s="172"/>
      <c r="C288" s="173" t="s">
        <v>92</v>
      </c>
      <c r="D288" s="67" t="s">
        <v>3</v>
      </c>
      <c r="E288" s="68" t="s">
        <v>3</v>
      </c>
      <c r="F288" s="67" t="s">
        <v>3</v>
      </c>
      <c r="G288" s="67" t="s">
        <v>4</v>
      </c>
      <c r="H288" s="67" t="s">
        <v>108</v>
      </c>
      <c r="I288" s="68" t="s">
        <v>3</v>
      </c>
      <c r="J288" s="69" t="s">
        <v>5</v>
      </c>
      <c r="K288" s="69" t="s">
        <v>5</v>
      </c>
      <c r="L288" s="69" t="s">
        <v>6</v>
      </c>
      <c r="M288" s="69" t="s">
        <v>7</v>
      </c>
      <c r="N288" s="69" t="s">
        <v>8</v>
      </c>
    </row>
    <row r="289" spans="1:14" ht="15.75" x14ac:dyDescent="0.25">
      <c r="A289" s="225">
        <v>610</v>
      </c>
      <c r="B289" s="226" t="s">
        <v>122</v>
      </c>
      <c r="C289" s="464">
        <v>136771.53</v>
      </c>
      <c r="D289" s="80">
        <v>144943</v>
      </c>
      <c r="E289" s="80">
        <v>145000</v>
      </c>
      <c r="F289" s="80">
        <v>145000</v>
      </c>
      <c r="G289" s="80">
        <v>142414</v>
      </c>
      <c r="H289" s="80">
        <v>145000</v>
      </c>
      <c r="I289" s="80">
        <v>145000</v>
      </c>
      <c r="J289" s="80">
        <v>150000</v>
      </c>
      <c r="K289" s="80">
        <v>150000</v>
      </c>
      <c r="L289" s="80">
        <v>168000</v>
      </c>
      <c r="M289" s="80">
        <v>168000</v>
      </c>
      <c r="N289" s="80">
        <v>168000</v>
      </c>
    </row>
    <row r="290" spans="1:14" ht="15.75" x14ac:dyDescent="0.25">
      <c r="A290" s="82">
        <v>620</v>
      </c>
      <c r="B290" s="197" t="s">
        <v>96</v>
      </c>
      <c r="C290" s="198">
        <v>48776.24</v>
      </c>
      <c r="D290" s="86">
        <v>55732</v>
      </c>
      <c r="E290" s="86">
        <v>55000</v>
      </c>
      <c r="F290" s="86">
        <v>55000</v>
      </c>
      <c r="G290" s="86">
        <v>53787.35</v>
      </c>
      <c r="H290" s="86">
        <v>55000</v>
      </c>
      <c r="I290" s="86">
        <v>55000</v>
      </c>
      <c r="J290" s="86">
        <v>57000</v>
      </c>
      <c r="K290" s="86">
        <v>57000</v>
      </c>
      <c r="L290" s="86">
        <v>59500</v>
      </c>
      <c r="M290" s="86">
        <v>59500</v>
      </c>
      <c r="N290" s="86">
        <v>59500</v>
      </c>
    </row>
    <row r="291" spans="1:14" ht="15.75" x14ac:dyDescent="0.25">
      <c r="A291" s="82">
        <v>630</v>
      </c>
      <c r="B291" s="197" t="s">
        <v>97</v>
      </c>
      <c r="C291" s="198">
        <v>116475.86</v>
      </c>
      <c r="D291" s="85">
        <v>132333</v>
      </c>
      <c r="E291" s="86">
        <v>159100</v>
      </c>
      <c r="F291" s="85">
        <v>150000</v>
      </c>
      <c r="G291" s="85">
        <v>163714</v>
      </c>
      <c r="H291" s="85">
        <v>151500</v>
      </c>
      <c r="I291" s="85">
        <v>151500</v>
      </c>
      <c r="J291" s="85">
        <v>160000</v>
      </c>
      <c r="K291" s="85">
        <v>160000</v>
      </c>
      <c r="L291" s="85">
        <v>190000</v>
      </c>
      <c r="M291" s="85">
        <v>160000</v>
      </c>
      <c r="N291" s="85">
        <v>160000</v>
      </c>
    </row>
    <row r="292" spans="1:14" ht="15.75" x14ac:dyDescent="0.25">
      <c r="A292" s="82">
        <v>640</v>
      </c>
      <c r="B292" s="197" t="s">
        <v>98</v>
      </c>
      <c r="C292" s="198">
        <v>1035.9000000000001</v>
      </c>
      <c r="D292" s="86">
        <v>4038</v>
      </c>
      <c r="E292" s="86">
        <v>4100</v>
      </c>
      <c r="F292" s="86">
        <v>4040</v>
      </c>
      <c r="G292" s="86">
        <v>567.33000000000004</v>
      </c>
      <c r="H292" s="86">
        <v>300</v>
      </c>
      <c r="I292" s="86">
        <v>300</v>
      </c>
      <c r="J292" s="86">
        <v>500</v>
      </c>
      <c r="K292" s="86">
        <v>100</v>
      </c>
      <c r="L292" s="86">
        <v>300</v>
      </c>
      <c r="M292" s="86">
        <v>300</v>
      </c>
      <c r="N292" s="86">
        <v>300</v>
      </c>
    </row>
    <row r="293" spans="1:14" ht="16.5" thickBot="1" x14ac:dyDescent="0.3">
      <c r="A293" s="111"/>
      <c r="B293" s="199" t="s">
        <v>282</v>
      </c>
      <c r="C293" s="483"/>
      <c r="D293" s="90">
        <v>0</v>
      </c>
      <c r="E293" s="90">
        <v>1100</v>
      </c>
      <c r="F293" s="90">
        <v>2000</v>
      </c>
      <c r="G293" s="90">
        <v>6020.94</v>
      </c>
      <c r="H293" s="90">
        <v>4000</v>
      </c>
      <c r="I293" s="90">
        <v>4000</v>
      </c>
      <c r="J293" s="90">
        <v>1500</v>
      </c>
      <c r="K293" s="90">
        <v>1280</v>
      </c>
      <c r="L293" s="90">
        <v>1500</v>
      </c>
      <c r="M293" s="90">
        <v>1500</v>
      </c>
      <c r="N293" s="90">
        <v>1500</v>
      </c>
    </row>
    <row r="294" spans="1:14" ht="16.5" thickBot="1" x14ac:dyDescent="0.3">
      <c r="A294" s="111"/>
      <c r="B294" s="484" t="s">
        <v>283</v>
      </c>
      <c r="C294" s="485">
        <f>SUM(C289:C292)</f>
        <v>303059.53000000003</v>
      </c>
      <c r="D294" s="486">
        <f t="shared" ref="D294:I294" si="26">SUM(D289:D293)</f>
        <v>337046</v>
      </c>
      <c r="E294" s="486">
        <f t="shared" si="26"/>
        <v>364300</v>
      </c>
      <c r="F294" s="486">
        <f t="shared" si="26"/>
        <v>356040</v>
      </c>
      <c r="G294" s="486">
        <f>SUM(G289:G293)</f>
        <v>366503.62</v>
      </c>
      <c r="H294" s="486">
        <f t="shared" si="26"/>
        <v>355800</v>
      </c>
      <c r="I294" s="486">
        <f t="shared" si="26"/>
        <v>355800</v>
      </c>
      <c r="J294" s="486">
        <f>SUM(J289:J293)</f>
        <v>369000</v>
      </c>
      <c r="K294" s="486">
        <f>SUM(K289:K293)</f>
        <v>368380</v>
      </c>
      <c r="L294" s="487">
        <f>SUM(L289:L293)</f>
        <v>419300</v>
      </c>
      <c r="M294" s="487">
        <f>SUM(M289:M293)</f>
        <v>389300</v>
      </c>
      <c r="N294" s="487">
        <f>SUM(N289:N293)</f>
        <v>389300</v>
      </c>
    </row>
    <row r="295" spans="1:14" ht="16.5" thickBot="1" x14ac:dyDescent="0.3">
      <c r="A295" s="265"/>
      <c r="B295" s="488" t="s">
        <v>284</v>
      </c>
      <c r="C295" s="489">
        <v>23345.59</v>
      </c>
      <c r="D295" s="157">
        <v>2000</v>
      </c>
      <c r="E295" s="156">
        <v>2000</v>
      </c>
      <c r="F295" s="157">
        <v>2000</v>
      </c>
      <c r="G295" s="157">
        <v>1440</v>
      </c>
      <c r="H295" s="157">
        <v>1</v>
      </c>
      <c r="I295" s="157">
        <v>2</v>
      </c>
      <c r="J295" s="157">
        <v>25000</v>
      </c>
      <c r="K295" s="157">
        <v>33092</v>
      </c>
      <c r="L295" s="157">
        <v>100000</v>
      </c>
      <c r="M295" s="157">
        <v>50000</v>
      </c>
      <c r="N295" s="157">
        <v>50000</v>
      </c>
    </row>
    <row r="296" spans="1:14" ht="16.5" thickBot="1" x14ac:dyDescent="0.3">
      <c r="A296" s="348"/>
      <c r="B296" s="490" t="s">
        <v>285</v>
      </c>
      <c r="C296" s="123">
        <f>C294+C295</f>
        <v>326405.12000000005</v>
      </c>
      <c r="D296" s="124">
        <f>SUM(D294:D295)</f>
        <v>339046</v>
      </c>
      <c r="E296" s="124">
        <f>E294+E295</f>
        <v>366300</v>
      </c>
      <c r="F296" s="124">
        <f>F294+F295</f>
        <v>358040</v>
      </c>
      <c r="G296" s="124">
        <f>SUM(G294:G295)</f>
        <v>367943.62</v>
      </c>
      <c r="H296" s="163">
        <f>H294+H295</f>
        <v>355801</v>
      </c>
      <c r="I296" s="163">
        <f>I294+I295</f>
        <v>355802</v>
      </c>
      <c r="J296" s="163">
        <f>SUM(J294:J295)</f>
        <v>394000</v>
      </c>
      <c r="K296" s="163">
        <f>SUM(K294:K295)</f>
        <v>401472</v>
      </c>
      <c r="L296" s="163">
        <f>SUM(L294:L295)</f>
        <v>519300</v>
      </c>
      <c r="M296" s="163">
        <f>SUM(M294:M295)</f>
        <v>439300</v>
      </c>
      <c r="N296" s="163">
        <f>SUM(N294:N295)</f>
        <v>439300</v>
      </c>
    </row>
    <row r="297" spans="1:14" ht="15.75" x14ac:dyDescent="0.25">
      <c r="A297" s="221"/>
      <c r="B297" s="491"/>
      <c r="C297" s="166"/>
      <c r="D297" s="167"/>
      <c r="E297" s="167"/>
      <c r="F297" s="168"/>
      <c r="G297" s="167"/>
      <c r="H297" s="167"/>
      <c r="I297" s="167"/>
      <c r="L297" s="129"/>
      <c r="M297" s="129"/>
      <c r="N297" s="129"/>
    </row>
    <row r="298" spans="1:14" ht="1.5" customHeight="1" thickBot="1" x14ac:dyDescent="0.3">
      <c r="A298" s="221"/>
      <c r="B298" s="165"/>
      <c r="C298" s="166"/>
      <c r="D298" s="167"/>
      <c r="E298" s="167"/>
      <c r="F298" s="167"/>
      <c r="G298" s="167"/>
      <c r="H298" s="167"/>
      <c r="I298" s="167"/>
      <c r="L298" s="129"/>
      <c r="M298" s="129"/>
      <c r="N298" s="129"/>
    </row>
    <row r="299" spans="1:14" ht="52.5" hidden="1" customHeight="1" thickBot="1" x14ac:dyDescent="0.3">
      <c r="A299" s="221"/>
      <c r="B299" s="224"/>
      <c r="C299" s="492"/>
      <c r="D299" s="493"/>
      <c r="E299" s="493"/>
      <c r="F299" s="493"/>
      <c r="G299" s="493"/>
      <c r="H299" s="493"/>
      <c r="I299" s="493"/>
      <c r="L299" s="129"/>
      <c r="M299" s="129"/>
      <c r="N299" s="129"/>
    </row>
    <row r="300" spans="1:14" ht="15.75" customHeight="1" x14ac:dyDescent="0.2">
      <c r="A300" s="130" t="s">
        <v>286</v>
      </c>
      <c r="B300" s="131"/>
      <c r="C300" s="61" t="s">
        <v>90</v>
      </c>
      <c r="D300" s="62" t="s">
        <v>90</v>
      </c>
      <c r="E300" s="62" t="s">
        <v>91</v>
      </c>
      <c r="F300" s="62" t="s">
        <v>40</v>
      </c>
      <c r="G300" s="62" t="s">
        <v>90</v>
      </c>
      <c r="H300" s="63" t="s">
        <v>107</v>
      </c>
      <c r="I300" s="62" t="s">
        <v>91</v>
      </c>
      <c r="J300" s="62" t="s">
        <v>91</v>
      </c>
      <c r="K300" s="63" t="s">
        <v>40</v>
      </c>
      <c r="L300" s="63" t="s">
        <v>13</v>
      </c>
      <c r="M300" s="63" t="s">
        <v>13</v>
      </c>
      <c r="N300" s="63" t="s">
        <v>13</v>
      </c>
    </row>
    <row r="301" spans="1:14" ht="13.5" thickBot="1" x14ac:dyDescent="0.25">
      <c r="A301" s="171"/>
      <c r="B301" s="172"/>
      <c r="C301" s="173" t="s">
        <v>92</v>
      </c>
      <c r="D301" s="67" t="s">
        <v>3</v>
      </c>
      <c r="E301" s="68" t="s">
        <v>3</v>
      </c>
      <c r="F301" s="67" t="s">
        <v>3</v>
      </c>
      <c r="G301" s="67" t="s">
        <v>4</v>
      </c>
      <c r="H301" s="67" t="s">
        <v>108</v>
      </c>
      <c r="I301" s="68" t="s">
        <v>3</v>
      </c>
      <c r="J301" s="69" t="s">
        <v>5</v>
      </c>
      <c r="K301" s="69">
        <v>2015</v>
      </c>
      <c r="L301" s="69">
        <v>2016</v>
      </c>
      <c r="M301" s="69">
        <v>2017</v>
      </c>
      <c r="N301" s="69">
        <v>2018</v>
      </c>
    </row>
    <row r="302" spans="1:14" ht="16.5" thickBot="1" x14ac:dyDescent="0.3">
      <c r="A302" s="225">
        <v>650</v>
      </c>
      <c r="B302" s="266" t="s">
        <v>287</v>
      </c>
      <c r="C302" s="494">
        <v>73210.38</v>
      </c>
      <c r="D302" s="240">
        <v>54407</v>
      </c>
      <c r="E302" s="240">
        <v>68062</v>
      </c>
      <c r="F302" s="240">
        <v>68062</v>
      </c>
      <c r="G302" s="240">
        <v>50691</v>
      </c>
      <c r="H302" s="240">
        <v>54601</v>
      </c>
      <c r="I302" s="240">
        <v>54602</v>
      </c>
      <c r="J302" s="240">
        <v>49000</v>
      </c>
      <c r="K302" s="240">
        <v>49000</v>
      </c>
      <c r="L302" s="240">
        <v>45000</v>
      </c>
      <c r="M302" s="240">
        <v>36000</v>
      </c>
      <c r="N302" s="240">
        <v>30350</v>
      </c>
    </row>
    <row r="303" spans="1:14" ht="16.5" thickBot="1" x14ac:dyDescent="0.3">
      <c r="A303" s="82"/>
      <c r="B303" s="495" t="s">
        <v>288</v>
      </c>
      <c r="C303" s="496">
        <f>C302</f>
        <v>73210.38</v>
      </c>
      <c r="D303" s="497">
        <f>SUM(D302)</f>
        <v>54407</v>
      </c>
      <c r="E303" s="497">
        <f>E302</f>
        <v>68062</v>
      </c>
      <c r="F303" s="497">
        <f>F302</f>
        <v>68062</v>
      </c>
      <c r="G303" s="497">
        <f>SUM(G302)</f>
        <v>50691</v>
      </c>
      <c r="H303" s="497">
        <f>H302</f>
        <v>54601</v>
      </c>
      <c r="I303" s="497">
        <f>I302</f>
        <v>54602</v>
      </c>
      <c r="J303" s="497">
        <f>SUM(J302)</f>
        <v>49000</v>
      </c>
      <c r="K303" s="497">
        <f>SUM(K302)</f>
        <v>49000</v>
      </c>
      <c r="L303" s="114">
        <f>SUM(L302)</f>
        <v>45000</v>
      </c>
      <c r="M303" s="114">
        <f>SUM(M302)</f>
        <v>36000</v>
      </c>
      <c r="N303" s="114">
        <f>SUM(N302)</f>
        <v>30350</v>
      </c>
    </row>
    <row r="304" spans="1:14" ht="15.75" x14ac:dyDescent="0.25">
      <c r="A304" s="498">
        <v>820</v>
      </c>
      <c r="B304" s="194" t="s">
        <v>289</v>
      </c>
      <c r="C304" s="499">
        <v>323597</v>
      </c>
      <c r="D304" s="500">
        <v>226494</v>
      </c>
      <c r="E304" s="501">
        <v>228138</v>
      </c>
      <c r="F304" s="501">
        <v>228138</v>
      </c>
      <c r="G304" s="500">
        <v>218570</v>
      </c>
      <c r="H304" s="500">
        <v>221004</v>
      </c>
      <c r="I304" s="500">
        <v>221005</v>
      </c>
      <c r="J304" s="500">
        <v>206562</v>
      </c>
      <c r="K304" s="500">
        <v>206562</v>
      </c>
      <c r="L304" s="500">
        <v>182490</v>
      </c>
      <c r="M304" s="500">
        <v>99000</v>
      </c>
      <c r="N304" s="500">
        <v>42800</v>
      </c>
    </row>
    <row r="305" spans="1:14" ht="15.75" x14ac:dyDescent="0.25">
      <c r="A305" s="502"/>
      <c r="B305" s="503" t="s">
        <v>290</v>
      </c>
      <c r="C305" s="504">
        <f>C304</f>
        <v>323597</v>
      </c>
      <c r="D305" s="505">
        <f>SUM(D304)</f>
        <v>226494</v>
      </c>
      <c r="E305" s="505">
        <f>E304</f>
        <v>228138</v>
      </c>
      <c r="F305" s="505">
        <f>F304</f>
        <v>228138</v>
      </c>
      <c r="G305" s="505">
        <f>SUM(G304)</f>
        <v>218570</v>
      </c>
      <c r="H305" s="505">
        <f>H304</f>
        <v>221004</v>
      </c>
      <c r="I305" s="505">
        <f>I304</f>
        <v>221005</v>
      </c>
      <c r="J305" s="505">
        <v>206560</v>
      </c>
      <c r="K305" s="505">
        <f>SUM(K304)</f>
        <v>206562</v>
      </c>
      <c r="L305" s="506">
        <f>SUM(L304)</f>
        <v>182490</v>
      </c>
      <c r="M305" s="506">
        <f>SUM(M304)</f>
        <v>99000</v>
      </c>
      <c r="N305" s="506">
        <f>SUM(N304)</f>
        <v>42800</v>
      </c>
    </row>
    <row r="306" spans="1:14" ht="16.5" thickBot="1" x14ac:dyDescent="0.3">
      <c r="A306" s="214"/>
      <c r="B306" s="507" t="s">
        <v>291</v>
      </c>
      <c r="C306" s="508">
        <f>C303+C305</f>
        <v>396807.38</v>
      </c>
      <c r="D306" s="509">
        <f>SUM(D303+D305)</f>
        <v>280901</v>
      </c>
      <c r="E306" s="509">
        <f>E303+E305</f>
        <v>296200</v>
      </c>
      <c r="F306" s="509">
        <f>F303+F305</f>
        <v>296200</v>
      </c>
      <c r="G306" s="509">
        <f>G303+G305</f>
        <v>269261</v>
      </c>
      <c r="H306" s="509">
        <f>H303+H305</f>
        <v>275605</v>
      </c>
      <c r="I306" s="509">
        <f>I303+I305</f>
        <v>275607</v>
      </c>
      <c r="J306" s="509">
        <f>SUM(J303+J305)</f>
        <v>255560</v>
      </c>
      <c r="K306" s="509">
        <f>SUM(K303+K305)</f>
        <v>255562</v>
      </c>
      <c r="L306" s="510">
        <f>SUM(L303+L305)</f>
        <v>227490</v>
      </c>
      <c r="M306" s="510">
        <f>SUM(M303+M305)</f>
        <v>135000</v>
      </c>
      <c r="N306" s="510">
        <f>SUM(N303+N305)</f>
        <v>73150</v>
      </c>
    </row>
    <row r="307" spans="1:14" ht="111" customHeight="1" thickBot="1" x14ac:dyDescent="0.25">
      <c r="A307" s="7"/>
      <c r="B307" s="7"/>
      <c r="C307" s="169"/>
      <c r="D307" s="129"/>
      <c r="E307" s="129"/>
      <c r="F307" s="129"/>
      <c r="G307" s="129"/>
      <c r="H307" s="129"/>
      <c r="I307" s="129"/>
      <c r="J307" s="129"/>
      <c r="K307" s="129"/>
      <c r="L307" s="129"/>
      <c r="M307" s="129"/>
      <c r="N307" s="129"/>
    </row>
    <row r="308" spans="1:14" ht="15.75" customHeight="1" x14ac:dyDescent="0.2">
      <c r="A308" s="130" t="s">
        <v>292</v>
      </c>
      <c r="B308" s="131"/>
      <c r="C308" s="61" t="s">
        <v>90</v>
      </c>
      <c r="D308" s="62" t="s">
        <v>90</v>
      </c>
      <c r="E308" s="62" t="s">
        <v>91</v>
      </c>
      <c r="F308" s="62" t="s">
        <v>40</v>
      </c>
      <c r="G308" s="62" t="s">
        <v>90</v>
      </c>
      <c r="H308" s="63" t="s">
        <v>107</v>
      </c>
      <c r="I308" s="62" t="s">
        <v>91</v>
      </c>
      <c r="J308" s="62" t="s">
        <v>91</v>
      </c>
      <c r="K308" s="63" t="s">
        <v>14</v>
      </c>
      <c r="L308" s="63" t="s">
        <v>13</v>
      </c>
      <c r="M308" s="63" t="s">
        <v>13</v>
      </c>
      <c r="N308" s="63" t="s">
        <v>13</v>
      </c>
    </row>
    <row r="309" spans="1:14" ht="13.5" thickBot="1" x14ac:dyDescent="0.25">
      <c r="A309" s="171"/>
      <c r="B309" s="172"/>
      <c r="C309" s="173" t="s">
        <v>92</v>
      </c>
      <c r="D309" s="69" t="s">
        <v>3</v>
      </c>
      <c r="E309" s="511" t="s">
        <v>3</v>
      </c>
      <c r="F309" s="69" t="s">
        <v>3</v>
      </c>
      <c r="G309" s="69" t="s">
        <v>4</v>
      </c>
      <c r="H309" s="67" t="s">
        <v>108</v>
      </c>
      <c r="I309" s="68" t="s">
        <v>3</v>
      </c>
      <c r="J309" s="69" t="s">
        <v>5</v>
      </c>
      <c r="K309" s="69">
        <v>2015</v>
      </c>
      <c r="L309" s="69">
        <v>2016</v>
      </c>
      <c r="M309" s="69">
        <v>2017</v>
      </c>
      <c r="N309" s="69">
        <v>2018</v>
      </c>
    </row>
    <row r="310" spans="1:14" ht="15.75" x14ac:dyDescent="0.25">
      <c r="A310" s="225">
        <v>610</v>
      </c>
      <c r="B310" s="226" t="s">
        <v>122</v>
      </c>
      <c r="C310" s="76">
        <v>4793.32</v>
      </c>
      <c r="D310" s="78">
        <v>4000</v>
      </c>
      <c r="E310" s="78">
        <v>4000</v>
      </c>
      <c r="F310" s="78">
        <v>4000</v>
      </c>
      <c r="G310" s="78">
        <v>4000</v>
      </c>
      <c r="H310" s="78">
        <v>4000</v>
      </c>
      <c r="I310" s="78">
        <v>4000</v>
      </c>
      <c r="J310" s="80">
        <v>4150</v>
      </c>
      <c r="K310" s="80">
        <v>4150</v>
      </c>
      <c r="L310" s="80">
        <v>4300</v>
      </c>
      <c r="M310" s="80">
        <v>4300</v>
      </c>
      <c r="N310" s="80">
        <v>4300</v>
      </c>
    </row>
    <row r="311" spans="1:14" ht="15.75" x14ac:dyDescent="0.25">
      <c r="A311" s="82">
        <v>620</v>
      </c>
      <c r="B311" s="197" t="s">
        <v>96</v>
      </c>
      <c r="C311" s="84">
        <v>1635.22</v>
      </c>
      <c r="D311" s="86">
        <v>1398</v>
      </c>
      <c r="E311" s="86">
        <v>1400</v>
      </c>
      <c r="F311" s="86">
        <v>1400</v>
      </c>
      <c r="G311" s="86">
        <v>1398</v>
      </c>
      <c r="H311" s="86">
        <v>1400</v>
      </c>
      <c r="I311" s="86">
        <v>1400</v>
      </c>
      <c r="J311" s="86">
        <v>1450</v>
      </c>
      <c r="K311" s="86">
        <v>1450</v>
      </c>
      <c r="L311" s="86">
        <v>1500</v>
      </c>
      <c r="M311" s="86">
        <v>1500</v>
      </c>
      <c r="N311" s="86">
        <v>1500</v>
      </c>
    </row>
    <row r="312" spans="1:14" ht="15.75" x14ac:dyDescent="0.25">
      <c r="A312" s="82">
        <v>630</v>
      </c>
      <c r="B312" s="197" t="s">
        <v>97</v>
      </c>
      <c r="C312" s="84">
        <v>122185.78</v>
      </c>
      <c r="D312" s="86">
        <v>66012</v>
      </c>
      <c r="E312" s="86">
        <v>103000</v>
      </c>
      <c r="F312" s="86">
        <v>103000</v>
      </c>
      <c r="G312" s="86">
        <v>104783</v>
      </c>
      <c r="H312" s="86">
        <v>83000</v>
      </c>
      <c r="I312" s="86">
        <v>83000</v>
      </c>
      <c r="J312" s="86">
        <v>70000</v>
      </c>
      <c r="K312" s="86">
        <v>70000</v>
      </c>
      <c r="L312" s="86">
        <v>70000</v>
      </c>
      <c r="M312" s="86">
        <v>70000</v>
      </c>
      <c r="N312" s="86">
        <v>70000</v>
      </c>
    </row>
    <row r="313" spans="1:14" ht="16.5" thickBot="1" x14ac:dyDescent="0.3">
      <c r="A313" s="111">
        <v>640</v>
      </c>
      <c r="B313" s="199" t="s">
        <v>98</v>
      </c>
      <c r="C313" s="305">
        <v>893</v>
      </c>
      <c r="D313" s="231"/>
      <c r="E313" s="90"/>
      <c r="F313" s="90"/>
      <c r="G313" s="231"/>
      <c r="H313" s="231"/>
      <c r="I313" s="231"/>
      <c r="J313" s="231"/>
      <c r="K313" s="231"/>
      <c r="L313" s="231"/>
      <c r="M313" s="231"/>
      <c r="N313" s="231"/>
    </row>
    <row r="314" spans="1:14" ht="16.5" thickBot="1" x14ac:dyDescent="0.3">
      <c r="A314" s="111"/>
      <c r="B314" s="484" t="s">
        <v>293</v>
      </c>
      <c r="C314" s="485">
        <f>C310+C311+C312+C313</f>
        <v>129507.31999999999</v>
      </c>
      <c r="D314" s="486">
        <f>SUM(D310:D313)</f>
        <v>71410</v>
      </c>
      <c r="E314" s="486">
        <f>E310+E311+E312+E313</f>
        <v>108400</v>
      </c>
      <c r="F314" s="486">
        <f>F310+F311+F312+F313</f>
        <v>108400</v>
      </c>
      <c r="G314" s="486">
        <f>SUM(G310:G313)</f>
        <v>110181</v>
      </c>
      <c r="H314" s="486">
        <f>H310+H311+H312+H313</f>
        <v>88400</v>
      </c>
      <c r="I314" s="486">
        <f>I310+I311+I312+I313</f>
        <v>88400</v>
      </c>
      <c r="J314" s="486">
        <f>SUM(J310:J313)</f>
        <v>75600</v>
      </c>
      <c r="K314" s="486">
        <f>SUM(K310:K313)</f>
        <v>75600</v>
      </c>
      <c r="L314" s="487">
        <f>SUM(L310:L313)</f>
        <v>75800</v>
      </c>
      <c r="M314" s="487">
        <f>SUM(M310:M313)</f>
        <v>75800</v>
      </c>
      <c r="N314" s="487">
        <f>SUM(N310:N313)</f>
        <v>75800</v>
      </c>
    </row>
    <row r="315" spans="1:14" ht="16.5" thickBot="1" x14ac:dyDescent="0.3">
      <c r="A315" s="111"/>
      <c r="B315" s="481" t="s">
        <v>294</v>
      </c>
      <c r="C315" s="512">
        <v>10190.81</v>
      </c>
      <c r="D315" s="257">
        <v>4360</v>
      </c>
      <c r="E315" s="256">
        <v>18100</v>
      </c>
      <c r="F315" s="256">
        <v>4960</v>
      </c>
      <c r="G315" s="257">
        <v>12075</v>
      </c>
      <c r="H315" s="257">
        <v>15001</v>
      </c>
      <c r="I315" s="257">
        <v>15002</v>
      </c>
      <c r="J315" s="257">
        <v>23000</v>
      </c>
      <c r="K315" s="257">
        <v>30000</v>
      </c>
      <c r="L315" s="257">
        <v>183000</v>
      </c>
      <c r="M315" s="257">
        <v>150000</v>
      </c>
      <c r="N315" s="257">
        <v>50000</v>
      </c>
    </row>
    <row r="316" spans="1:14" ht="16.5" thickBot="1" x14ac:dyDescent="0.3">
      <c r="A316" s="214"/>
      <c r="B316" s="513" t="s">
        <v>295</v>
      </c>
      <c r="C316" s="427">
        <f>C314+C315</f>
        <v>139698.13</v>
      </c>
      <c r="D316" s="126">
        <f>SUM(D314:D315)</f>
        <v>75770</v>
      </c>
      <c r="E316" s="126">
        <f>E314+E315</f>
        <v>126500</v>
      </c>
      <c r="F316" s="126">
        <f>F314+F315</f>
        <v>113360</v>
      </c>
      <c r="G316" s="126">
        <f>SUM(G314:G315)</f>
        <v>122256</v>
      </c>
      <c r="H316" s="126">
        <f>H314+H315</f>
        <v>103401</v>
      </c>
      <c r="I316" s="126">
        <f>I314+I315</f>
        <v>103402</v>
      </c>
      <c r="J316" s="126">
        <f>SUM(J314:J315)</f>
        <v>98600</v>
      </c>
      <c r="K316" s="126">
        <f>SUM(K314:K315)</f>
        <v>105600</v>
      </c>
      <c r="L316" s="126">
        <f>SUM(L314:L315)</f>
        <v>258800</v>
      </c>
      <c r="M316" s="126">
        <f>SUM(M314:M315)</f>
        <v>225800</v>
      </c>
      <c r="N316" s="126">
        <f>SUM(N314:N315)</f>
        <v>125800</v>
      </c>
    </row>
    <row r="317" spans="1:14" x14ac:dyDescent="0.2">
      <c r="K317" s="129"/>
      <c r="L317" s="129"/>
      <c r="M317" s="129"/>
      <c r="N317" s="129"/>
    </row>
    <row r="318" spans="1:14" ht="13.5" thickBot="1" x14ac:dyDescent="0.25">
      <c r="B318" s="514" t="s">
        <v>296</v>
      </c>
      <c r="K318" s="129"/>
      <c r="L318" s="170"/>
      <c r="M318" s="170"/>
      <c r="N318" s="170"/>
    </row>
    <row r="319" spans="1:14" x14ac:dyDescent="0.2">
      <c r="B319" s="515"/>
      <c r="C319" s="516" t="s">
        <v>90</v>
      </c>
      <c r="D319" s="62" t="s">
        <v>90</v>
      </c>
      <c r="E319" s="62" t="s">
        <v>91</v>
      </c>
      <c r="F319" s="62" t="s">
        <v>40</v>
      </c>
      <c r="G319" s="62" t="s">
        <v>90</v>
      </c>
      <c r="H319" s="63" t="s">
        <v>107</v>
      </c>
      <c r="I319" s="62" t="s">
        <v>91</v>
      </c>
      <c r="J319" s="62" t="s">
        <v>91</v>
      </c>
      <c r="K319" s="63" t="s">
        <v>40</v>
      </c>
      <c r="L319" s="63" t="s">
        <v>13</v>
      </c>
      <c r="M319" s="63" t="s">
        <v>13</v>
      </c>
      <c r="N319" s="63" t="s">
        <v>13</v>
      </c>
    </row>
    <row r="320" spans="1:14" ht="13.5" thickBot="1" x14ac:dyDescent="0.25">
      <c r="B320" s="517"/>
      <c r="C320" s="518" t="s">
        <v>92</v>
      </c>
      <c r="D320" s="67" t="s">
        <v>3</v>
      </c>
      <c r="E320" s="68" t="s">
        <v>3</v>
      </c>
      <c r="F320" s="67" t="s">
        <v>3</v>
      </c>
      <c r="G320" s="67" t="s">
        <v>4</v>
      </c>
      <c r="H320" s="67" t="s">
        <v>108</v>
      </c>
      <c r="I320" s="68" t="s">
        <v>3</v>
      </c>
      <c r="J320" s="69" t="s">
        <v>5</v>
      </c>
      <c r="K320" s="69" t="s">
        <v>5</v>
      </c>
      <c r="L320" s="69">
        <v>2016</v>
      </c>
      <c r="M320" s="69">
        <v>2017</v>
      </c>
      <c r="N320" s="69">
        <v>2018</v>
      </c>
    </row>
    <row r="321" spans="1:14" ht="15.75" x14ac:dyDescent="0.25">
      <c r="B321" s="519" t="s">
        <v>297</v>
      </c>
      <c r="C321" s="520" t="e">
        <f>C13+C22+C47+C68+C76+C92+C153+C202+C245+C268+C283+C294+C303+C314</f>
        <v>#REF!</v>
      </c>
      <c r="D321" s="521">
        <v>1849235</v>
      </c>
      <c r="E321" s="521" t="e">
        <f>E13+E22+E47+E68+E76+E92+E153+E202+E245+E268+E283+E294+E303+E314</f>
        <v>#REF!</v>
      </c>
      <c r="F321" s="521" t="e">
        <f>F13+F22+F47+F68+F76+F92+F153+F202+F245+F268+F283+F294+F303+F314</f>
        <v>#REF!</v>
      </c>
      <c r="G321" s="521">
        <v>2110512</v>
      </c>
      <c r="H321" s="521" t="e">
        <f>H13+H22+H47+H68+H76+H92+H153+H202+H245+H268+H283+H294+H303+H314</f>
        <v>#REF!</v>
      </c>
      <c r="I321" s="521" t="e">
        <f>I13+I22+I47+I68+I76+I92+I153+I202+I245+I268+I283+I294+I303+I314</f>
        <v>#REF!</v>
      </c>
      <c r="J321" s="521">
        <f>SUM(J13+J22+J47+J68+J76+J92+J153+J202+J245+J268+J283+J294+J303+J314)</f>
        <v>2287672</v>
      </c>
      <c r="K321" s="521">
        <f>SUM(K13+K22+K47+K68+K76+K92+K153+K202+K245+K268+K283+K294+K303+K314)</f>
        <v>2105567</v>
      </c>
      <c r="L321" s="521">
        <f>SUM(L13+L22+L47+L68+L76+L92+L153+L202+L245+L268+L283+L294+L303+L314)</f>
        <v>2120857</v>
      </c>
      <c r="M321" s="521">
        <f>SUM(M13+M22+M47+M68+M76+M92+M153+M202++M245+M268+M283+M294+M303+M314)</f>
        <v>1958047</v>
      </c>
      <c r="N321" s="521">
        <f>SUM(N13+N22+N47+N68+N76+N92+N153+N202+N245+N268+N283+N294+N303+N314)</f>
        <v>1955377</v>
      </c>
    </row>
    <row r="322" spans="1:14" ht="15.75" x14ac:dyDescent="0.25">
      <c r="B322" s="522" t="s">
        <v>298</v>
      </c>
      <c r="C322" s="523">
        <f>C14+C23+C48+C69+C77+C93+C154+C203+C246+C269+C284+C295+C315</f>
        <v>946083.28</v>
      </c>
      <c r="D322" s="524">
        <f>SUM(D48+D69+D77+D93+D154+D203+D246+D269+D284+D295+D315)</f>
        <v>1983718</v>
      </c>
      <c r="E322" s="524">
        <f>E14+E23+E48+E69+E77+E93+E154+E203+E246+E269+E284+E295+E315</f>
        <v>1660553</v>
      </c>
      <c r="F322" s="524">
        <f>F14+F23+F48+F69+F77+F93+F154+F203+F246+F269+F284+F295+F315</f>
        <v>2161033</v>
      </c>
      <c r="G322" s="524">
        <v>1061823</v>
      </c>
      <c r="H322" s="524">
        <f>H14+H23+H48+H69+H77+H93+H154+H203+H246+H269+H284+H295+H315</f>
        <v>1033751</v>
      </c>
      <c r="I322" s="524">
        <f>I14+I23+I48+I69+I77+I93+I154+I203+I246+I269+I284+I295+I315</f>
        <v>773758</v>
      </c>
      <c r="J322" s="524">
        <f>SUM(J23+J48+J69+J77+J93+J154+J203+J246+J269+J284+J295+J315)</f>
        <v>1785300</v>
      </c>
      <c r="K322" s="524">
        <f>SUM(K69+K77+K93+K154+K203+K246+K269+K284+K295+K315)</f>
        <v>1558849</v>
      </c>
      <c r="L322" s="524">
        <f>SUM(L23+L48+L69+L77+L93+L154+L203+L246+L269+L284+L295+L315)</f>
        <v>1719500</v>
      </c>
      <c r="M322" s="524">
        <f>SUM(M48+M69+M77+M93+M154+M203+M246+M284+M295+M315)</f>
        <v>1711000</v>
      </c>
      <c r="N322" s="524">
        <f>SUM(N69+N77+N93+N154+N203+N246+N295+N315)</f>
        <v>955000</v>
      </c>
    </row>
    <row r="323" spans="1:14" ht="16.5" thickBot="1" x14ac:dyDescent="0.3">
      <c r="B323" s="525" t="s">
        <v>81</v>
      </c>
      <c r="C323" s="526">
        <f>C305</f>
        <v>323597</v>
      </c>
      <c r="D323" s="527">
        <v>226494</v>
      </c>
      <c r="E323" s="527">
        <f>E305</f>
        <v>228138</v>
      </c>
      <c r="F323" s="527">
        <f>F305</f>
        <v>228138</v>
      </c>
      <c r="G323" s="527">
        <v>218570</v>
      </c>
      <c r="H323" s="527">
        <f>H305</f>
        <v>221004</v>
      </c>
      <c r="I323" s="527">
        <f>I305</f>
        <v>221005</v>
      </c>
      <c r="J323" s="527">
        <v>206560</v>
      </c>
      <c r="K323" s="527">
        <v>206560</v>
      </c>
      <c r="L323" s="527">
        <v>182490</v>
      </c>
      <c r="M323" s="527">
        <v>99000</v>
      </c>
      <c r="N323" s="527">
        <v>42800</v>
      </c>
    </row>
    <row r="324" spans="1:14" ht="16.5" thickBot="1" x14ac:dyDescent="0.3">
      <c r="B324" s="528" t="s">
        <v>299</v>
      </c>
      <c r="C324" s="529" t="e">
        <f>C321+C322+C323</f>
        <v>#REF!</v>
      </c>
      <c r="D324" s="530">
        <f t="shared" ref="D324:J324" si="27">SUM(D321:D323)</f>
        <v>4059447</v>
      </c>
      <c r="E324" s="530" t="e">
        <f t="shared" si="27"/>
        <v>#REF!</v>
      </c>
      <c r="F324" s="530" t="e">
        <f t="shared" si="27"/>
        <v>#REF!</v>
      </c>
      <c r="G324" s="530">
        <f t="shared" si="27"/>
        <v>3390905</v>
      </c>
      <c r="H324" s="530" t="e">
        <f t="shared" si="27"/>
        <v>#REF!</v>
      </c>
      <c r="I324" s="530" t="e">
        <f t="shared" si="27"/>
        <v>#REF!</v>
      </c>
      <c r="J324" s="530">
        <f t="shared" si="27"/>
        <v>4279532</v>
      </c>
      <c r="K324" s="530">
        <f>SUM(K321:K323)</f>
        <v>3870976</v>
      </c>
      <c r="L324" s="530">
        <f>SUM(L321:L323)</f>
        <v>4022847</v>
      </c>
      <c r="M324" s="530">
        <f>SUM(M321:M323)</f>
        <v>3768047</v>
      </c>
      <c r="N324" s="530">
        <f>SUM(N321:N323)</f>
        <v>2953177</v>
      </c>
    </row>
    <row r="325" spans="1:14" x14ac:dyDescent="0.2">
      <c r="B325" s="531"/>
      <c r="C325" s="532"/>
      <c r="D325" s="77"/>
      <c r="E325" s="77"/>
      <c r="F325" s="77"/>
      <c r="G325" s="77"/>
      <c r="H325" s="77"/>
      <c r="I325" s="77"/>
      <c r="J325" s="77"/>
      <c r="K325" s="77"/>
      <c r="L325" s="77"/>
      <c r="M325" s="77"/>
      <c r="N325" s="77"/>
    </row>
    <row r="326" spans="1:14" ht="15.75" x14ac:dyDescent="0.25">
      <c r="A326" s="190"/>
      <c r="B326" s="533" t="s">
        <v>300</v>
      </c>
      <c r="C326" s="534">
        <v>498179</v>
      </c>
      <c r="D326" s="535">
        <v>597911</v>
      </c>
      <c r="E326" s="535">
        <v>581460</v>
      </c>
      <c r="F326" s="535">
        <v>606872</v>
      </c>
      <c r="G326" s="535">
        <v>621386</v>
      </c>
      <c r="H326" s="535">
        <v>627936</v>
      </c>
      <c r="I326" s="535">
        <v>627937</v>
      </c>
      <c r="J326" s="535">
        <v>668003</v>
      </c>
      <c r="K326" s="535">
        <v>668003</v>
      </c>
      <c r="L326" s="535">
        <v>711582</v>
      </c>
      <c r="M326" s="535">
        <v>705020</v>
      </c>
      <c r="N326" s="535">
        <v>731570</v>
      </c>
    </row>
    <row r="327" spans="1:14" ht="16.5" thickBot="1" x14ac:dyDescent="0.3">
      <c r="A327" s="190"/>
      <c r="B327" s="536" t="s">
        <v>301</v>
      </c>
      <c r="C327" s="537"/>
      <c r="D327" s="117"/>
      <c r="E327" s="117"/>
      <c r="F327" s="117"/>
      <c r="G327" s="117"/>
      <c r="H327" s="117"/>
      <c r="I327" s="117"/>
      <c r="J327" s="117"/>
      <c r="K327" s="117"/>
      <c r="L327" s="117">
        <v>309635</v>
      </c>
      <c r="M327" s="117">
        <v>327350</v>
      </c>
      <c r="N327" s="117">
        <v>335300</v>
      </c>
    </row>
    <row r="328" spans="1:14" ht="16.5" thickBot="1" x14ac:dyDescent="0.3">
      <c r="A328" s="190"/>
      <c r="B328" s="161" t="s">
        <v>302</v>
      </c>
      <c r="C328" s="538" t="e">
        <f>C324+C326</f>
        <v>#REF!</v>
      </c>
      <c r="D328" s="539">
        <f>SUM(D324:D326)</f>
        <v>4657358</v>
      </c>
      <c r="E328" s="539" t="e">
        <f>SUM(E324:E326)</f>
        <v>#REF!</v>
      </c>
      <c r="F328" s="539" t="e">
        <f>SUM(F324:F326)</f>
        <v>#REF!</v>
      </c>
      <c r="G328" s="539">
        <f>SUM(G324:G326)</f>
        <v>4012291</v>
      </c>
      <c r="H328" s="539" t="e">
        <f>SUM(H324+H326)</f>
        <v>#REF!</v>
      </c>
      <c r="I328" s="539" t="e">
        <f>SUM(I324+I326)</f>
        <v>#REF!</v>
      </c>
      <c r="J328" s="539">
        <f>SUM(J324+J326)</f>
        <v>4947535</v>
      </c>
      <c r="K328" s="539">
        <f>SUM(K324:K327)</f>
        <v>4538979</v>
      </c>
      <c r="L328" s="539">
        <f>SUM(L324:L327)</f>
        <v>5044064</v>
      </c>
      <c r="M328" s="539">
        <f>SUM(M324:M327)</f>
        <v>4800417</v>
      </c>
      <c r="N328" s="539">
        <f>SUM(N324:N327)</f>
        <v>4020047</v>
      </c>
    </row>
    <row r="329" spans="1:14" ht="15.75" x14ac:dyDescent="0.25">
      <c r="A329" s="190"/>
      <c r="B329" s="7"/>
    </row>
    <row r="330" spans="1:14" ht="15.75" x14ac:dyDescent="0.25">
      <c r="A330" s="190"/>
      <c r="B330" s="7"/>
    </row>
    <row r="331" spans="1:14" ht="15.75" x14ac:dyDescent="0.25">
      <c r="A331" s="190"/>
      <c r="B331" s="7"/>
    </row>
    <row r="332" spans="1:14" ht="15.75" x14ac:dyDescent="0.25">
      <c r="A332" s="190"/>
      <c r="B332" s="540"/>
      <c r="C332" s="541"/>
      <c r="D332" s="541"/>
      <c r="E332" s="541"/>
      <c r="F332" s="541"/>
      <c r="G332" s="541"/>
      <c r="H332" s="541"/>
      <c r="I332" s="541"/>
      <c r="J332" s="541"/>
      <c r="K332" s="541"/>
      <c r="L332" s="541"/>
      <c r="M332"/>
      <c r="N332"/>
    </row>
    <row r="333" spans="1:14" ht="15.75" x14ac:dyDescent="0.25">
      <c r="A333" s="190"/>
      <c r="B333" s="541"/>
      <c r="C333" s="541"/>
      <c r="D333" s="541"/>
      <c r="E333" s="541"/>
      <c r="F333" s="541"/>
      <c r="G333" s="541"/>
      <c r="H333" s="541"/>
      <c r="I333" s="541"/>
      <c r="J333" s="541"/>
      <c r="K333" s="541"/>
      <c r="L333" s="541"/>
      <c r="M333"/>
      <c r="N333"/>
    </row>
    <row r="334" spans="1:14" ht="15.75" x14ac:dyDescent="0.25">
      <c r="A334" s="190"/>
      <c r="B334" s="7"/>
      <c r="E334" s="129"/>
      <c r="F334" s="129"/>
      <c r="G334" s="129"/>
      <c r="H334" s="129"/>
      <c r="I334" s="129"/>
    </row>
    <row r="335" spans="1:14" ht="15.75" x14ac:dyDescent="0.25">
      <c r="A335" s="190"/>
      <c r="B335" s="7"/>
      <c r="E335" s="129"/>
      <c r="F335" s="129"/>
      <c r="G335" s="129"/>
      <c r="H335" s="129"/>
      <c r="I335" s="129"/>
    </row>
    <row r="336" spans="1:14" ht="15.75" x14ac:dyDescent="0.25">
      <c r="A336" s="190"/>
      <c r="B336" s="7"/>
      <c r="E336" s="129"/>
      <c r="F336" s="129"/>
      <c r="G336" s="129"/>
      <c r="H336" s="129"/>
      <c r="I336" s="129"/>
    </row>
    <row r="337" spans="3:9" x14ac:dyDescent="0.2">
      <c r="E337" s="129"/>
      <c r="F337" s="129"/>
      <c r="G337" s="129"/>
      <c r="H337" s="129"/>
      <c r="I337" s="129"/>
    </row>
    <row r="338" spans="3:9" x14ac:dyDescent="0.2">
      <c r="E338" s="129"/>
      <c r="F338" s="129"/>
      <c r="G338" s="129"/>
      <c r="H338" s="129"/>
      <c r="I338" s="129"/>
    </row>
    <row r="339" spans="3:9" x14ac:dyDescent="0.2">
      <c r="C339" s="6"/>
      <c r="D339" s="129"/>
      <c r="E339" s="129"/>
      <c r="F339" s="129"/>
      <c r="G339" s="129"/>
      <c r="H339" s="129"/>
      <c r="I339" s="129"/>
    </row>
    <row r="340" spans="3:9" x14ac:dyDescent="0.2">
      <c r="C340" s="6"/>
      <c r="D340" s="129"/>
    </row>
    <row r="341" spans="3:9" x14ac:dyDescent="0.2">
      <c r="D341" s="129"/>
    </row>
    <row r="646" spans="2:9" x14ac:dyDescent="0.2">
      <c r="B646" s="7"/>
      <c r="C646" s="6"/>
      <c r="D646" s="129"/>
      <c r="E646" s="129"/>
      <c r="F646" s="129"/>
      <c r="G646" s="129"/>
      <c r="H646" s="129"/>
      <c r="I646" s="129"/>
    </row>
    <row r="647" spans="2:9" x14ac:dyDescent="0.2">
      <c r="B647" s="7"/>
      <c r="C647" s="6"/>
      <c r="D647" s="129"/>
      <c r="E647" s="129"/>
      <c r="F647" s="129"/>
      <c r="G647" s="129"/>
      <c r="H647" s="129"/>
      <c r="I647" s="129"/>
    </row>
    <row r="648" spans="2:9" x14ac:dyDescent="0.2">
      <c r="B648" s="7"/>
      <c r="C648" s="6"/>
      <c r="D648" s="129"/>
      <c r="E648" s="129"/>
      <c r="F648" s="129"/>
      <c r="G648" s="129"/>
      <c r="H648" s="129"/>
      <c r="I648" s="129"/>
    </row>
    <row r="649" spans="2:9" x14ac:dyDescent="0.2">
      <c r="B649" s="7"/>
      <c r="C649" s="6"/>
      <c r="D649" s="129"/>
      <c r="E649" s="129"/>
      <c r="F649" s="129"/>
      <c r="G649" s="129"/>
      <c r="H649" s="129"/>
      <c r="I649" s="129"/>
    </row>
    <row r="650" spans="2:9" x14ac:dyDescent="0.2">
      <c r="B650" s="7"/>
      <c r="C650" s="6"/>
      <c r="D650" s="129"/>
      <c r="E650" s="129"/>
      <c r="F650" s="129"/>
      <c r="G650" s="129"/>
      <c r="H650" s="129"/>
      <c r="I650" s="129"/>
    </row>
    <row r="651" spans="2:9" x14ac:dyDescent="0.2">
      <c r="B651" s="7"/>
      <c r="C651" s="6"/>
      <c r="D651" s="129"/>
      <c r="E651" s="129"/>
      <c r="F651" s="129"/>
      <c r="G651" s="129"/>
      <c r="H651" s="129"/>
      <c r="I651" s="129"/>
    </row>
    <row r="652" spans="2:9" x14ac:dyDescent="0.2">
      <c r="B652" s="7"/>
      <c r="C652" s="6"/>
      <c r="D652" s="129"/>
      <c r="E652" s="129"/>
      <c r="F652" s="129"/>
      <c r="G652" s="129"/>
      <c r="H652" s="129"/>
      <c r="I652" s="129"/>
    </row>
    <row r="653" spans="2:9" x14ac:dyDescent="0.2">
      <c r="B653" s="7"/>
      <c r="C653" s="6"/>
      <c r="D653" s="129"/>
      <c r="E653" s="129"/>
      <c r="F653" s="129"/>
      <c r="G653" s="129"/>
      <c r="H653" s="129"/>
      <c r="I653" s="129"/>
    </row>
    <row r="654" spans="2:9" x14ac:dyDescent="0.2">
      <c r="B654" s="7"/>
      <c r="C654" s="6"/>
      <c r="D654" s="129"/>
      <c r="E654" s="129"/>
      <c r="F654" s="129"/>
      <c r="G654" s="129"/>
      <c r="H654" s="129"/>
      <c r="I654" s="129"/>
    </row>
    <row r="655" spans="2:9" x14ac:dyDescent="0.2">
      <c r="B655" s="7"/>
      <c r="C655" s="6"/>
      <c r="D655" s="129"/>
      <c r="E655" s="129"/>
      <c r="F655" s="129"/>
      <c r="G655" s="129"/>
      <c r="H655" s="129"/>
      <c r="I655" s="129"/>
    </row>
    <row r="656" spans="2:9" x14ac:dyDescent="0.2">
      <c r="B656" s="7"/>
      <c r="C656" s="6"/>
      <c r="D656" s="129"/>
      <c r="E656" s="129"/>
      <c r="F656" s="129"/>
      <c r="G656" s="129"/>
      <c r="H656" s="129"/>
      <c r="I656" s="129"/>
    </row>
    <row r="657" spans="2:9" x14ac:dyDescent="0.2">
      <c r="B657" s="7"/>
      <c r="C657" s="6"/>
      <c r="D657" s="129"/>
      <c r="E657" s="129"/>
      <c r="F657" s="129"/>
      <c r="G657" s="129"/>
      <c r="H657" s="129"/>
      <c r="I657" s="129"/>
    </row>
    <row r="658" spans="2:9" x14ac:dyDescent="0.2">
      <c r="B658" s="7"/>
      <c r="C658" s="6"/>
      <c r="D658" s="129"/>
      <c r="E658" s="129"/>
      <c r="F658" s="129"/>
      <c r="G658" s="129"/>
      <c r="H658" s="129"/>
      <c r="I658" s="129"/>
    </row>
    <row r="659" spans="2:9" x14ac:dyDescent="0.2">
      <c r="B659" s="7"/>
      <c r="C659" s="6"/>
      <c r="D659" s="129"/>
      <c r="E659" s="129"/>
      <c r="F659" s="129"/>
      <c r="G659" s="129"/>
      <c r="H659" s="129"/>
      <c r="I659" s="129"/>
    </row>
    <row r="660" spans="2:9" x14ac:dyDescent="0.2">
      <c r="B660" s="7"/>
      <c r="C660" s="6"/>
      <c r="D660" s="129"/>
      <c r="E660" s="129"/>
      <c r="F660" s="129"/>
      <c r="G660" s="129"/>
      <c r="H660" s="129"/>
      <c r="I660" s="129"/>
    </row>
    <row r="661" spans="2:9" x14ac:dyDescent="0.2">
      <c r="B661" s="7"/>
      <c r="C661" s="6"/>
      <c r="D661" s="129"/>
      <c r="E661" s="129"/>
      <c r="F661" s="129"/>
      <c r="G661" s="129"/>
      <c r="H661" s="129"/>
      <c r="I661" s="129"/>
    </row>
    <row r="662" spans="2:9" x14ac:dyDescent="0.2">
      <c r="B662" s="7"/>
      <c r="C662" s="6"/>
      <c r="D662" s="129"/>
      <c r="E662" s="129"/>
      <c r="F662" s="129"/>
      <c r="G662" s="129"/>
      <c r="H662" s="129"/>
      <c r="I662" s="129"/>
    </row>
    <row r="663" spans="2:9" x14ac:dyDescent="0.2">
      <c r="B663" s="7"/>
      <c r="C663" s="6"/>
      <c r="D663" s="129"/>
      <c r="E663" s="129"/>
      <c r="F663" s="129"/>
      <c r="G663" s="129"/>
      <c r="H663" s="129"/>
      <c r="I663" s="129"/>
    </row>
    <row r="664" spans="2:9" x14ac:dyDescent="0.2">
      <c r="B664" s="7"/>
      <c r="C664" s="6"/>
      <c r="D664" s="129"/>
      <c r="E664" s="129"/>
      <c r="F664" s="129"/>
      <c r="G664" s="129"/>
      <c r="H664" s="129"/>
      <c r="I664" s="129"/>
    </row>
    <row r="665" spans="2:9" x14ac:dyDescent="0.2">
      <c r="B665" s="7"/>
      <c r="C665" s="6"/>
      <c r="D665" s="129"/>
      <c r="E665" s="129"/>
      <c r="F665" s="129"/>
      <c r="G665" s="129"/>
      <c r="H665" s="129"/>
      <c r="I665" s="129"/>
    </row>
    <row r="666" spans="2:9" x14ac:dyDescent="0.2">
      <c r="B666" s="7"/>
      <c r="C666" s="6"/>
      <c r="D666" s="129"/>
      <c r="E666" s="129"/>
      <c r="F666" s="129"/>
      <c r="G666" s="129"/>
      <c r="H666" s="129"/>
      <c r="I666" s="129"/>
    </row>
    <row r="667" spans="2:9" x14ac:dyDescent="0.2">
      <c r="B667" s="7"/>
      <c r="C667" s="6"/>
      <c r="D667" s="129"/>
      <c r="E667" s="129"/>
      <c r="F667" s="129"/>
      <c r="G667" s="129"/>
      <c r="H667" s="129"/>
      <c r="I667" s="129"/>
    </row>
    <row r="668" spans="2:9" x14ac:dyDescent="0.2">
      <c r="B668" s="7"/>
      <c r="C668" s="6"/>
      <c r="D668" s="129"/>
      <c r="E668" s="129"/>
      <c r="F668" s="129"/>
      <c r="G668" s="129"/>
      <c r="H668" s="129"/>
      <c r="I668" s="129"/>
    </row>
    <row r="669" spans="2:9" x14ac:dyDescent="0.2">
      <c r="B669" s="7"/>
      <c r="C669" s="6"/>
      <c r="D669" s="129"/>
      <c r="E669" s="129"/>
      <c r="F669" s="129"/>
      <c r="G669" s="129"/>
      <c r="H669" s="129"/>
      <c r="I669" s="129"/>
    </row>
    <row r="670" spans="2:9" x14ac:dyDescent="0.2">
      <c r="B670" s="7"/>
      <c r="C670" s="6"/>
      <c r="D670" s="129"/>
      <c r="E670" s="129"/>
      <c r="F670" s="129"/>
      <c r="G670" s="129"/>
      <c r="H670" s="129"/>
      <c r="I670" s="129"/>
    </row>
    <row r="671" spans="2:9" x14ac:dyDescent="0.2">
      <c r="B671" s="7"/>
      <c r="C671" s="6"/>
      <c r="D671" s="129"/>
      <c r="E671" s="129"/>
      <c r="F671" s="129"/>
      <c r="G671" s="129"/>
      <c r="H671" s="129"/>
      <c r="I671" s="129"/>
    </row>
    <row r="672" spans="2:9" x14ac:dyDescent="0.2">
      <c r="B672" s="7"/>
      <c r="C672" s="6"/>
      <c r="D672" s="129"/>
      <c r="E672" s="129"/>
      <c r="F672" s="129"/>
      <c r="G672" s="129"/>
      <c r="H672" s="129"/>
      <c r="I672" s="129"/>
    </row>
    <row r="673" spans="2:9" x14ac:dyDescent="0.2">
      <c r="B673" s="7"/>
      <c r="C673" s="6"/>
      <c r="D673" s="129"/>
      <c r="E673" s="129"/>
      <c r="F673" s="129"/>
      <c r="G673" s="129"/>
      <c r="H673" s="129"/>
      <c r="I673" s="129"/>
    </row>
    <row r="674" spans="2:9" x14ac:dyDescent="0.2">
      <c r="B674" s="7"/>
      <c r="C674" s="6"/>
      <c r="D674" s="129"/>
      <c r="E674" s="129"/>
      <c r="F674" s="129"/>
      <c r="G674" s="129"/>
      <c r="H674" s="129"/>
      <c r="I674" s="129"/>
    </row>
    <row r="675" spans="2:9" x14ac:dyDescent="0.2">
      <c r="B675" s="7"/>
      <c r="C675" s="6"/>
      <c r="D675" s="129"/>
      <c r="E675" s="129"/>
      <c r="F675" s="129"/>
      <c r="G675" s="129"/>
      <c r="H675" s="129"/>
      <c r="I675" s="129"/>
    </row>
    <row r="676" spans="2:9" x14ac:dyDescent="0.2">
      <c r="B676" s="7"/>
      <c r="C676" s="6"/>
      <c r="D676" s="129"/>
      <c r="E676" s="129"/>
      <c r="F676" s="129"/>
      <c r="G676" s="129"/>
      <c r="H676" s="129"/>
      <c r="I676" s="129"/>
    </row>
    <row r="677" spans="2:9" x14ac:dyDescent="0.2">
      <c r="B677" s="7"/>
      <c r="C677" s="6"/>
      <c r="D677" s="129"/>
      <c r="E677" s="129"/>
      <c r="F677" s="129"/>
      <c r="G677" s="129"/>
      <c r="H677" s="129"/>
      <c r="I677" s="129"/>
    </row>
    <row r="678" spans="2:9" x14ac:dyDescent="0.2">
      <c r="B678" s="7"/>
      <c r="C678" s="6"/>
      <c r="D678" s="129"/>
      <c r="E678" s="129"/>
      <c r="F678" s="129"/>
      <c r="G678" s="129"/>
      <c r="H678" s="129"/>
      <c r="I678" s="129"/>
    </row>
    <row r="679" spans="2:9" x14ac:dyDescent="0.2">
      <c r="B679" s="7"/>
      <c r="C679" s="6"/>
      <c r="D679" s="129"/>
      <c r="E679" s="129"/>
      <c r="F679" s="129"/>
      <c r="G679" s="129"/>
      <c r="H679" s="129"/>
      <c r="I679" s="129"/>
    </row>
    <row r="680" spans="2:9" x14ac:dyDescent="0.2">
      <c r="B680" s="7"/>
      <c r="C680" s="6"/>
      <c r="D680" s="129"/>
      <c r="E680" s="129"/>
      <c r="F680" s="129"/>
      <c r="G680" s="129"/>
      <c r="H680" s="129"/>
      <c r="I680" s="129"/>
    </row>
    <row r="681" spans="2:9" x14ac:dyDescent="0.2">
      <c r="B681" s="7"/>
      <c r="C681" s="6"/>
      <c r="D681" s="129"/>
      <c r="E681" s="129"/>
      <c r="F681" s="129"/>
      <c r="G681" s="129"/>
      <c r="H681" s="129"/>
      <c r="I681" s="129"/>
    </row>
    <row r="682" spans="2:9" x14ac:dyDescent="0.2">
      <c r="B682" s="7"/>
      <c r="C682" s="6"/>
      <c r="D682" s="129"/>
      <c r="E682" s="129"/>
      <c r="F682" s="129"/>
      <c r="G682" s="129"/>
      <c r="H682" s="129"/>
      <c r="I682" s="129"/>
    </row>
    <row r="683" spans="2:9" x14ac:dyDescent="0.2">
      <c r="B683" s="7"/>
      <c r="C683" s="6"/>
      <c r="D683" s="129"/>
      <c r="E683" s="129"/>
      <c r="F683" s="129"/>
      <c r="G683" s="129"/>
      <c r="H683" s="129"/>
      <c r="I683" s="129"/>
    </row>
  </sheetData>
  <mergeCells count="64">
    <mergeCell ref="A308:B309"/>
    <mergeCell ref="B332:L333"/>
    <mergeCell ref="B262:N262"/>
    <mergeCell ref="A272:B273"/>
    <mergeCell ref="B274:N274"/>
    <mergeCell ref="B279:N279"/>
    <mergeCell ref="A287:B288"/>
    <mergeCell ref="A300:B301"/>
    <mergeCell ref="B233:I233"/>
    <mergeCell ref="B236:I236"/>
    <mergeCell ref="B239:N239"/>
    <mergeCell ref="A249:B250"/>
    <mergeCell ref="B251:N251"/>
    <mergeCell ref="B256:N256"/>
    <mergeCell ref="A206:B207"/>
    <mergeCell ref="B208:N208"/>
    <mergeCell ref="B212:N212"/>
    <mergeCell ref="B219:N219"/>
    <mergeCell ref="B222:N222"/>
    <mergeCell ref="A229:A230"/>
    <mergeCell ref="B229:B230"/>
    <mergeCell ref="B173:N173"/>
    <mergeCell ref="B178:I178"/>
    <mergeCell ref="B182:I182"/>
    <mergeCell ref="B186:N186"/>
    <mergeCell ref="B189:N189"/>
    <mergeCell ref="A195:A196"/>
    <mergeCell ref="B195:B196"/>
    <mergeCell ref="A142:N142"/>
    <mergeCell ref="A148:A149"/>
    <mergeCell ref="B148:N149"/>
    <mergeCell ref="A159:B160"/>
    <mergeCell ref="B161:N161"/>
    <mergeCell ref="B165:N165"/>
    <mergeCell ref="A122:N122"/>
    <mergeCell ref="A124:N124"/>
    <mergeCell ref="A130:B131"/>
    <mergeCell ref="A136:N136"/>
    <mergeCell ref="A138:N138"/>
    <mergeCell ref="A140:N140"/>
    <mergeCell ref="B105:N105"/>
    <mergeCell ref="A106:N106"/>
    <mergeCell ref="A110:N110"/>
    <mergeCell ref="A113:N113"/>
    <mergeCell ref="A118:N118"/>
    <mergeCell ref="A120:N120"/>
    <mergeCell ref="B65:N65"/>
    <mergeCell ref="A72:B73"/>
    <mergeCell ref="A80:B81"/>
    <mergeCell ref="B82:N82"/>
    <mergeCell ref="A97:B98"/>
    <mergeCell ref="B99:N99"/>
    <mergeCell ref="B34:N34"/>
    <mergeCell ref="B37:N37"/>
    <mergeCell ref="B42:N42"/>
    <mergeCell ref="A52:B53"/>
    <mergeCell ref="B54:N54"/>
    <mergeCell ref="B59:N59"/>
    <mergeCell ref="A2:B3"/>
    <mergeCell ref="B4:N4"/>
    <mergeCell ref="B10:N10"/>
    <mergeCell ref="A17:B18"/>
    <mergeCell ref="A27:B28"/>
    <mergeCell ref="B29:N29"/>
  </mergeCells>
  <pageMargins left="0.46" right="0.27" top="0.46" bottom="0.6" header="0.28999999999999998" footer="0.26"/>
  <pageSetup paperSize="9" orientation="landscape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7"/>
  </sheetPr>
  <dimension ref="A1:R224"/>
  <sheetViews>
    <sheetView topLeftCell="A182" zoomScaleNormal="100" workbookViewId="0">
      <selection activeCell="L1" sqref="L1"/>
    </sheetView>
  </sheetViews>
  <sheetFormatPr defaultRowHeight="12.75" x14ac:dyDescent="0.2"/>
  <cols>
    <col min="1" max="1" width="5.5703125" customWidth="1"/>
    <col min="2" max="2" width="4.85546875" customWidth="1"/>
    <col min="3" max="3" width="43.42578125" customWidth="1"/>
    <col min="4" max="4" width="8.42578125" hidden="1" customWidth="1"/>
    <col min="5" max="5" width="8.85546875" bestFit="1" customWidth="1"/>
    <col min="6" max="7" width="10.140625" hidden="1" customWidth="1"/>
    <col min="8" max="8" width="9.28515625" customWidth="1"/>
    <col min="12" max="12" width="9.140625" customWidth="1"/>
  </cols>
  <sheetData>
    <row r="1" spans="1:14" ht="18" x14ac:dyDescent="0.25">
      <c r="A1" s="542"/>
      <c r="B1" s="543" t="s">
        <v>303</v>
      </c>
      <c r="C1" s="544"/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</row>
    <row r="2" spans="1:14" x14ac:dyDescent="0.2">
      <c r="A2" s="546"/>
      <c r="B2" s="547"/>
      <c r="C2" s="547"/>
      <c r="D2" s="548" t="s">
        <v>90</v>
      </c>
      <c r="E2" s="549" t="s">
        <v>107</v>
      </c>
      <c r="F2" s="550" t="s">
        <v>304</v>
      </c>
      <c r="G2" s="550" t="s">
        <v>40</v>
      </c>
      <c r="H2" s="550" t="s">
        <v>107</v>
      </c>
      <c r="I2" s="550" t="s">
        <v>13</v>
      </c>
      <c r="J2" s="550" t="s">
        <v>305</v>
      </c>
      <c r="K2" s="550" t="s">
        <v>14</v>
      </c>
      <c r="L2" s="550" t="s">
        <v>91</v>
      </c>
      <c r="M2" s="550" t="s">
        <v>13</v>
      </c>
      <c r="N2" s="550" t="s">
        <v>13</v>
      </c>
    </row>
    <row r="3" spans="1:14" x14ac:dyDescent="0.2">
      <c r="A3" s="546" t="s">
        <v>306</v>
      </c>
      <c r="B3" s="547"/>
      <c r="C3" s="547" t="s">
        <v>307</v>
      </c>
      <c r="D3" s="551"/>
      <c r="E3" s="552" t="s">
        <v>3</v>
      </c>
      <c r="F3" s="553">
        <v>2013</v>
      </c>
      <c r="G3" s="552">
        <v>2013</v>
      </c>
      <c r="H3" s="553" t="s">
        <v>4</v>
      </c>
      <c r="I3" s="554" t="s">
        <v>5</v>
      </c>
      <c r="J3" s="554" t="s">
        <v>5</v>
      </c>
      <c r="K3" s="554" t="s">
        <v>5</v>
      </c>
      <c r="L3" s="554" t="s">
        <v>6</v>
      </c>
      <c r="M3" s="554" t="s">
        <v>7</v>
      </c>
      <c r="N3" s="554" t="s">
        <v>8</v>
      </c>
    </row>
    <row r="4" spans="1:14" x14ac:dyDescent="0.2">
      <c r="A4" s="555" t="s">
        <v>308</v>
      </c>
      <c r="B4" s="556">
        <v>711</v>
      </c>
      <c r="C4" s="557" t="s">
        <v>309</v>
      </c>
      <c r="D4" s="558"/>
      <c r="E4" s="559">
        <v>0</v>
      </c>
      <c r="F4" s="559">
        <v>0</v>
      </c>
      <c r="G4" s="560">
        <v>0</v>
      </c>
      <c r="H4" s="560">
        <v>15817</v>
      </c>
      <c r="I4" s="561">
        <v>20000</v>
      </c>
      <c r="J4" s="561">
        <v>9780</v>
      </c>
      <c r="K4" s="562">
        <v>6000</v>
      </c>
      <c r="L4" s="562">
        <v>30000</v>
      </c>
      <c r="M4" s="562">
        <v>20000</v>
      </c>
      <c r="N4" s="562">
        <v>20000</v>
      </c>
    </row>
    <row r="5" spans="1:14" x14ac:dyDescent="0.2">
      <c r="A5" s="563"/>
      <c r="B5" s="564"/>
      <c r="C5" s="565" t="s">
        <v>310</v>
      </c>
      <c r="D5" s="566"/>
      <c r="E5" s="567">
        <f>SUM(E4)</f>
        <v>0</v>
      </c>
      <c r="F5" s="567">
        <f>SUM(F4)</f>
        <v>0</v>
      </c>
      <c r="G5" s="567"/>
      <c r="H5" s="567">
        <f t="shared" ref="H5:N5" si="0">SUM(H4)</f>
        <v>15817</v>
      </c>
      <c r="I5" s="568">
        <f t="shared" si="0"/>
        <v>20000</v>
      </c>
      <c r="J5" s="568">
        <f t="shared" si="0"/>
        <v>9780</v>
      </c>
      <c r="K5" s="568">
        <f t="shared" si="0"/>
        <v>6000</v>
      </c>
      <c r="L5" s="568">
        <f t="shared" si="0"/>
        <v>30000</v>
      </c>
      <c r="M5" s="568">
        <f t="shared" si="0"/>
        <v>20000</v>
      </c>
      <c r="N5" s="568">
        <f t="shared" si="0"/>
        <v>20000</v>
      </c>
    </row>
    <row r="6" spans="1:14" x14ac:dyDescent="0.2">
      <c r="A6" s="555" t="s">
        <v>311</v>
      </c>
      <c r="B6" s="556"/>
      <c r="C6" s="557" t="s">
        <v>312</v>
      </c>
      <c r="D6" s="558"/>
      <c r="E6" s="569">
        <v>6055</v>
      </c>
      <c r="F6" s="569">
        <v>6055</v>
      </c>
      <c r="G6" s="558">
        <v>6055</v>
      </c>
      <c r="H6" s="558"/>
      <c r="I6" s="570"/>
      <c r="J6" s="570"/>
      <c r="K6" s="571"/>
      <c r="L6" s="571"/>
      <c r="M6" s="571"/>
      <c r="N6" s="571"/>
    </row>
    <row r="7" spans="1:14" x14ac:dyDescent="0.2">
      <c r="A7" s="555" t="s">
        <v>313</v>
      </c>
      <c r="B7" s="556"/>
      <c r="C7" s="557" t="s">
        <v>314</v>
      </c>
      <c r="D7" s="558"/>
      <c r="E7" s="569">
        <v>0</v>
      </c>
      <c r="F7" s="569">
        <v>3251</v>
      </c>
      <c r="G7" s="558">
        <v>0</v>
      </c>
      <c r="H7" s="558"/>
      <c r="I7" s="570"/>
      <c r="J7" s="570"/>
      <c r="K7" s="570"/>
      <c r="L7" s="570"/>
      <c r="M7" s="570"/>
      <c r="N7" s="570"/>
    </row>
    <row r="8" spans="1:14" x14ac:dyDescent="0.2">
      <c r="A8" s="572" t="s">
        <v>313</v>
      </c>
      <c r="B8" s="573"/>
      <c r="C8" s="557" t="s">
        <v>315</v>
      </c>
      <c r="D8" s="558"/>
      <c r="E8" s="569">
        <v>7452</v>
      </c>
      <c r="F8" s="569">
        <v>7500</v>
      </c>
      <c r="G8" s="558">
        <v>7452</v>
      </c>
      <c r="H8" s="558"/>
      <c r="I8" s="570"/>
      <c r="J8" s="570"/>
      <c r="K8" s="570"/>
      <c r="L8" s="570"/>
      <c r="M8" s="570"/>
      <c r="N8" s="570"/>
    </row>
    <row r="9" spans="1:14" x14ac:dyDescent="0.2">
      <c r="A9" s="572" t="s">
        <v>313</v>
      </c>
      <c r="B9" s="573"/>
      <c r="C9" s="557" t="s">
        <v>316</v>
      </c>
      <c r="D9" s="558"/>
      <c r="E9" s="569"/>
      <c r="F9" s="569"/>
      <c r="G9" s="558"/>
      <c r="H9" s="558"/>
      <c r="I9" s="570"/>
      <c r="J9" s="570"/>
      <c r="K9" s="570"/>
      <c r="L9" s="570">
        <v>4000</v>
      </c>
      <c r="M9" s="570"/>
      <c r="N9" s="570"/>
    </row>
    <row r="10" spans="1:14" x14ac:dyDescent="0.2">
      <c r="A10" s="572" t="s">
        <v>317</v>
      </c>
      <c r="B10" s="573"/>
      <c r="C10" s="557" t="s">
        <v>318</v>
      </c>
      <c r="D10" s="558"/>
      <c r="E10" s="569">
        <v>1846</v>
      </c>
      <c r="F10" s="569">
        <v>1850</v>
      </c>
      <c r="G10" s="558">
        <v>1847</v>
      </c>
      <c r="H10" s="558"/>
      <c r="I10" s="570"/>
      <c r="J10" s="570"/>
      <c r="K10" s="570"/>
      <c r="L10" s="570"/>
      <c r="M10" s="570"/>
      <c r="N10" s="570"/>
    </row>
    <row r="11" spans="1:14" hidden="1" x14ac:dyDescent="0.2">
      <c r="A11" s="555" t="s">
        <v>152</v>
      </c>
      <c r="B11" s="556"/>
      <c r="C11" s="557" t="s">
        <v>319</v>
      </c>
      <c r="D11" s="558"/>
      <c r="E11" s="569"/>
      <c r="F11" s="569"/>
      <c r="G11" s="558"/>
      <c r="H11" s="558"/>
      <c r="I11" s="570"/>
      <c r="J11" s="570"/>
      <c r="K11" s="570"/>
      <c r="L11" s="570"/>
      <c r="M11" s="570"/>
      <c r="N11" s="570"/>
    </row>
    <row r="12" spans="1:14" hidden="1" x14ac:dyDescent="0.2">
      <c r="A12" s="555" t="s">
        <v>152</v>
      </c>
      <c r="B12" s="556"/>
      <c r="C12" s="557" t="s">
        <v>320</v>
      </c>
      <c r="D12" s="558"/>
      <c r="E12" s="569"/>
      <c r="F12" s="569"/>
      <c r="G12" s="558"/>
      <c r="H12" s="558"/>
      <c r="I12" s="570"/>
      <c r="J12" s="570"/>
      <c r="K12" s="570"/>
      <c r="L12" s="570"/>
      <c r="M12" s="570"/>
      <c r="N12" s="570"/>
    </row>
    <row r="13" spans="1:14" x14ac:dyDescent="0.2">
      <c r="A13" s="572" t="s">
        <v>321</v>
      </c>
      <c r="B13" s="556"/>
      <c r="C13" s="557" t="s">
        <v>322</v>
      </c>
      <c r="D13" s="558"/>
      <c r="E13" s="558"/>
      <c r="F13" s="558"/>
      <c r="G13" s="558"/>
      <c r="H13" s="558">
        <v>4024</v>
      </c>
      <c r="I13" s="570"/>
      <c r="J13" s="570"/>
      <c r="K13" s="570"/>
      <c r="L13" s="570"/>
      <c r="M13" s="570"/>
      <c r="N13" s="570"/>
    </row>
    <row r="14" spans="1:14" hidden="1" x14ac:dyDescent="0.2">
      <c r="A14" s="572" t="s">
        <v>321</v>
      </c>
      <c r="B14" s="573"/>
      <c r="C14" s="557" t="s">
        <v>323</v>
      </c>
      <c r="D14" s="558"/>
      <c r="E14" s="569"/>
      <c r="F14" s="569">
        <v>0</v>
      </c>
      <c r="G14" s="558">
        <v>0</v>
      </c>
      <c r="H14" s="558"/>
      <c r="I14" s="570"/>
      <c r="J14" s="570"/>
      <c r="K14" s="570"/>
      <c r="L14" s="570"/>
      <c r="M14" s="570"/>
      <c r="N14" s="570"/>
    </row>
    <row r="15" spans="1:14" x14ac:dyDescent="0.2">
      <c r="A15" s="555" t="s">
        <v>324</v>
      </c>
      <c r="B15" s="556"/>
      <c r="C15" s="557" t="s">
        <v>325</v>
      </c>
      <c r="D15" s="574"/>
      <c r="E15" s="569">
        <v>1821</v>
      </c>
      <c r="F15" s="569">
        <v>1825</v>
      </c>
      <c r="G15" s="558">
        <v>1821</v>
      </c>
      <c r="H15" s="558">
        <v>0</v>
      </c>
      <c r="I15" s="570">
        <v>2500</v>
      </c>
      <c r="J15" s="570">
        <v>2500</v>
      </c>
      <c r="K15" s="570">
        <v>2500</v>
      </c>
      <c r="L15" s="570">
        <v>4000</v>
      </c>
      <c r="M15" s="570"/>
      <c r="N15" s="570"/>
    </row>
    <row r="16" spans="1:14" x14ac:dyDescent="0.2">
      <c r="A16" s="572" t="s">
        <v>326</v>
      </c>
      <c r="B16" s="573"/>
      <c r="C16" s="557" t="s">
        <v>327</v>
      </c>
      <c r="D16" s="558"/>
      <c r="E16" s="569">
        <v>2550</v>
      </c>
      <c r="F16" s="569">
        <v>2550</v>
      </c>
      <c r="G16" s="558">
        <v>2550</v>
      </c>
      <c r="H16" s="558"/>
      <c r="I16" s="570"/>
      <c r="J16" s="570"/>
      <c r="K16" s="570"/>
      <c r="L16" s="570"/>
      <c r="M16" s="570"/>
      <c r="N16" s="570"/>
    </row>
    <row r="17" spans="1:14" x14ac:dyDescent="0.2">
      <c r="A17" s="572" t="s">
        <v>328</v>
      </c>
      <c r="B17" s="573"/>
      <c r="C17" s="557" t="s">
        <v>329</v>
      </c>
      <c r="D17" s="558"/>
      <c r="E17" s="569"/>
      <c r="F17" s="569">
        <v>0</v>
      </c>
      <c r="G17" s="558">
        <v>0</v>
      </c>
      <c r="H17" s="558"/>
      <c r="I17" s="570">
        <v>10000</v>
      </c>
      <c r="J17" s="570">
        <v>10000</v>
      </c>
      <c r="K17" s="570">
        <v>0</v>
      </c>
      <c r="L17" s="570">
        <v>12000</v>
      </c>
      <c r="M17" s="570"/>
      <c r="N17" s="570"/>
    </row>
    <row r="18" spans="1:14" x14ac:dyDescent="0.2">
      <c r="A18" s="572" t="s">
        <v>328</v>
      </c>
      <c r="B18" s="573"/>
      <c r="C18" s="557" t="s">
        <v>330</v>
      </c>
      <c r="D18" s="558"/>
      <c r="E18" s="569"/>
      <c r="F18" s="569"/>
      <c r="G18" s="558"/>
      <c r="H18" s="558">
        <v>4269</v>
      </c>
      <c r="I18" s="570"/>
      <c r="J18" s="570"/>
      <c r="K18" s="570"/>
      <c r="L18" s="570"/>
      <c r="M18" s="570"/>
      <c r="N18" s="570"/>
    </row>
    <row r="19" spans="1:14" x14ac:dyDescent="0.2">
      <c r="A19" s="555" t="s">
        <v>331</v>
      </c>
      <c r="B19" s="556"/>
      <c r="C19" s="557" t="s">
        <v>332</v>
      </c>
      <c r="D19" s="574"/>
      <c r="E19" s="569"/>
      <c r="F19" s="569"/>
      <c r="G19" s="558"/>
      <c r="H19" s="558"/>
      <c r="I19" s="570"/>
      <c r="J19" s="570"/>
      <c r="K19" s="570"/>
      <c r="L19" s="570">
        <v>15000</v>
      </c>
      <c r="M19" s="570"/>
      <c r="N19" s="570"/>
    </row>
    <row r="20" spans="1:14" x14ac:dyDescent="0.2">
      <c r="A20" s="555" t="s">
        <v>333</v>
      </c>
      <c r="B20" s="556"/>
      <c r="C20" s="557" t="s">
        <v>334</v>
      </c>
      <c r="D20" s="574"/>
      <c r="E20" s="569"/>
      <c r="F20" s="569"/>
      <c r="G20" s="558"/>
      <c r="H20" s="558">
        <v>8000</v>
      </c>
      <c r="I20" s="570"/>
      <c r="J20" s="570"/>
      <c r="K20" s="570"/>
      <c r="L20" s="570"/>
      <c r="M20" s="570"/>
      <c r="N20" s="570"/>
    </row>
    <row r="21" spans="1:14" hidden="1" x14ac:dyDescent="0.2">
      <c r="A21" s="555" t="s">
        <v>335</v>
      </c>
      <c r="B21" s="556"/>
      <c r="C21" s="557" t="s">
        <v>336</v>
      </c>
      <c r="D21" s="558"/>
      <c r="E21" s="569"/>
      <c r="F21" s="569"/>
      <c r="G21" s="558"/>
      <c r="H21" s="558"/>
      <c r="I21" s="570">
        <v>25000</v>
      </c>
      <c r="J21" s="570"/>
      <c r="K21" s="570"/>
      <c r="L21" s="570"/>
      <c r="M21" s="570"/>
      <c r="N21" s="570"/>
    </row>
    <row r="22" spans="1:14" x14ac:dyDescent="0.2">
      <c r="A22" s="555" t="s">
        <v>337</v>
      </c>
      <c r="B22" s="556"/>
      <c r="C22" s="557" t="s">
        <v>338</v>
      </c>
      <c r="D22" s="558"/>
      <c r="E22" s="569"/>
      <c r="F22" s="569"/>
      <c r="G22" s="558"/>
      <c r="H22" s="558"/>
      <c r="I22" s="570">
        <v>4800</v>
      </c>
      <c r="J22" s="570">
        <v>4800</v>
      </c>
      <c r="K22" s="570">
        <v>4800</v>
      </c>
      <c r="L22" s="570"/>
      <c r="M22" s="570"/>
      <c r="N22" s="570"/>
    </row>
    <row r="23" spans="1:14" x14ac:dyDescent="0.2">
      <c r="A23" s="555" t="s">
        <v>337</v>
      </c>
      <c r="B23" s="556"/>
      <c r="C23" s="557" t="s">
        <v>339</v>
      </c>
      <c r="D23" s="558"/>
      <c r="E23" s="569"/>
      <c r="F23" s="569"/>
      <c r="G23" s="558"/>
      <c r="H23" s="558"/>
      <c r="I23" s="570">
        <v>2500</v>
      </c>
      <c r="J23" s="570">
        <v>2500</v>
      </c>
      <c r="K23" s="570">
        <v>2500</v>
      </c>
      <c r="L23" s="570"/>
      <c r="M23" s="570"/>
      <c r="N23" s="570"/>
    </row>
    <row r="24" spans="1:14" x14ac:dyDescent="0.2">
      <c r="A24" s="555" t="s">
        <v>340</v>
      </c>
      <c r="B24" s="556"/>
      <c r="C24" s="557" t="s">
        <v>341</v>
      </c>
      <c r="D24" s="558"/>
      <c r="E24" s="569"/>
      <c r="F24" s="569">
        <v>600</v>
      </c>
      <c r="G24" s="558">
        <v>600</v>
      </c>
      <c r="H24" s="558"/>
      <c r="I24" s="570">
        <v>3000</v>
      </c>
      <c r="J24" s="570">
        <v>3000</v>
      </c>
      <c r="K24" s="570">
        <v>0</v>
      </c>
      <c r="L24" s="570">
        <v>10000</v>
      </c>
      <c r="M24" s="570"/>
      <c r="N24" s="570"/>
    </row>
    <row r="25" spans="1:14" x14ac:dyDescent="0.2">
      <c r="A25" s="555" t="s">
        <v>340</v>
      </c>
      <c r="B25" s="556"/>
      <c r="C25" s="557" t="s">
        <v>342</v>
      </c>
      <c r="D25" s="558"/>
      <c r="E25" s="569"/>
      <c r="F25" s="569"/>
      <c r="G25" s="558"/>
      <c r="H25" s="558">
        <v>0</v>
      </c>
      <c r="I25" s="570"/>
      <c r="J25" s="570"/>
      <c r="K25" s="570"/>
      <c r="L25" s="570">
        <v>8000</v>
      </c>
      <c r="M25" s="570"/>
      <c r="N25" s="570"/>
    </row>
    <row r="26" spans="1:14" x14ac:dyDescent="0.2">
      <c r="A26" s="563"/>
      <c r="B26" s="575"/>
      <c r="C26" s="565" t="s">
        <v>343</v>
      </c>
      <c r="D26" s="566"/>
      <c r="E26" s="567">
        <f>SUM(E6:E24)</f>
        <v>19724</v>
      </c>
      <c r="F26" s="567">
        <f>SUM(F6:F24)</f>
        <v>23631</v>
      </c>
      <c r="G26" s="567">
        <f>SUM(G4:G24)</f>
        <v>20325</v>
      </c>
      <c r="H26" s="567">
        <f>SUM(H12:H25)</f>
        <v>16293</v>
      </c>
      <c r="I26" s="568">
        <f>SUM(I15+I17+I22+I23+I24)</f>
        <v>22800</v>
      </c>
      <c r="J26" s="568">
        <f>SUM(J6:J25)</f>
        <v>22800</v>
      </c>
      <c r="K26" s="568">
        <f>SUM(K6:K25)</f>
        <v>9800</v>
      </c>
      <c r="L26" s="568">
        <f>SUM(L6:L25)</f>
        <v>53000</v>
      </c>
      <c r="M26" s="568"/>
      <c r="N26" s="568"/>
    </row>
    <row r="27" spans="1:14" hidden="1" x14ac:dyDescent="0.2">
      <c r="A27" s="563"/>
      <c r="B27" s="575"/>
      <c r="C27" s="565"/>
      <c r="D27" s="566"/>
      <c r="E27" s="566"/>
      <c r="F27" s="566"/>
      <c r="G27" s="566"/>
      <c r="H27" s="566"/>
      <c r="I27" s="576"/>
      <c r="J27" s="576"/>
      <c r="K27" s="576"/>
      <c r="L27" s="576"/>
      <c r="M27" s="576"/>
      <c r="N27" s="576"/>
    </row>
    <row r="28" spans="1:14" x14ac:dyDescent="0.2">
      <c r="A28" s="572" t="s">
        <v>313</v>
      </c>
      <c r="B28" s="573">
        <v>714</v>
      </c>
      <c r="C28" s="557" t="s">
        <v>344</v>
      </c>
      <c r="D28" s="558"/>
      <c r="E28" s="569"/>
      <c r="F28" s="569"/>
      <c r="G28" s="558"/>
      <c r="H28" s="558"/>
      <c r="I28" s="570">
        <v>25000</v>
      </c>
      <c r="J28" s="570">
        <v>39000</v>
      </c>
      <c r="K28" s="570">
        <v>39000</v>
      </c>
      <c r="L28" s="570"/>
      <c r="M28" s="570"/>
      <c r="N28" s="570"/>
    </row>
    <row r="29" spans="1:14" x14ac:dyDescent="0.2">
      <c r="A29" s="572" t="s">
        <v>313</v>
      </c>
      <c r="B29" s="573"/>
      <c r="C29" s="557" t="s">
        <v>345</v>
      </c>
      <c r="D29" s="558"/>
      <c r="E29" s="569"/>
      <c r="F29" s="569"/>
      <c r="G29" s="558"/>
      <c r="H29" s="558"/>
      <c r="I29" s="570">
        <v>25000</v>
      </c>
      <c r="J29" s="570">
        <v>28440</v>
      </c>
      <c r="K29" s="570">
        <v>28440</v>
      </c>
      <c r="L29" s="570"/>
      <c r="M29" s="570"/>
      <c r="N29" s="570"/>
    </row>
    <row r="30" spans="1:14" x14ac:dyDescent="0.2">
      <c r="A30" s="555" t="s">
        <v>335</v>
      </c>
      <c r="B30" s="556"/>
      <c r="C30" s="557" t="s">
        <v>336</v>
      </c>
      <c r="D30" s="558"/>
      <c r="E30" s="569"/>
      <c r="F30" s="569"/>
      <c r="G30" s="558"/>
      <c r="H30" s="558"/>
      <c r="I30" s="570">
        <v>25000</v>
      </c>
      <c r="J30" s="570">
        <v>24560</v>
      </c>
      <c r="K30" s="570">
        <v>23092</v>
      </c>
      <c r="L30" s="576"/>
      <c r="M30" s="576"/>
      <c r="N30" s="576"/>
    </row>
    <row r="31" spans="1:14" x14ac:dyDescent="0.2">
      <c r="A31" s="555" t="s">
        <v>337</v>
      </c>
      <c r="B31" s="556"/>
      <c r="C31" s="557" t="s">
        <v>346</v>
      </c>
      <c r="D31" s="574"/>
      <c r="E31" s="569">
        <v>17117</v>
      </c>
      <c r="F31" s="569">
        <v>18000</v>
      </c>
      <c r="G31" s="558">
        <v>18000</v>
      </c>
      <c r="H31" s="558"/>
      <c r="I31" s="570"/>
      <c r="J31" s="570"/>
      <c r="K31" s="576"/>
      <c r="L31" s="576"/>
      <c r="M31" s="576"/>
      <c r="N31" s="576"/>
    </row>
    <row r="32" spans="1:14" x14ac:dyDescent="0.2">
      <c r="A32" s="555" t="s">
        <v>337</v>
      </c>
      <c r="B32" s="556"/>
      <c r="C32" s="557" t="s">
        <v>347</v>
      </c>
      <c r="D32" s="574"/>
      <c r="E32" s="558"/>
      <c r="F32" s="558"/>
      <c r="G32" s="558"/>
      <c r="H32" s="558"/>
      <c r="I32" s="570"/>
      <c r="J32" s="570"/>
      <c r="K32" s="570"/>
      <c r="L32" s="570"/>
      <c r="M32" s="570"/>
      <c r="N32" s="570"/>
    </row>
    <row r="33" spans="1:14" x14ac:dyDescent="0.2">
      <c r="A33" s="563"/>
      <c r="B33" s="575"/>
      <c r="C33" s="565" t="s">
        <v>348</v>
      </c>
      <c r="D33" s="566"/>
      <c r="E33" s="567">
        <f>SUM(E31)</f>
        <v>17117</v>
      </c>
      <c r="F33" s="567">
        <f>SUM(F31)</f>
        <v>18000</v>
      </c>
      <c r="G33" s="567">
        <f>SUM(G31)</f>
        <v>18000</v>
      </c>
      <c r="H33" s="567">
        <v>21788</v>
      </c>
      <c r="I33" s="568">
        <f>SUM(I28:I32)</f>
        <v>75000</v>
      </c>
      <c r="J33" s="568">
        <f>SUM(J28:J32)</f>
        <v>92000</v>
      </c>
      <c r="K33" s="568">
        <f>SUM(K28:K32)</f>
        <v>90532</v>
      </c>
      <c r="L33" s="577">
        <v>0</v>
      </c>
      <c r="M33" s="577"/>
      <c r="N33" s="577"/>
    </row>
    <row r="34" spans="1:14" x14ac:dyDescent="0.2">
      <c r="A34" s="555" t="s">
        <v>349</v>
      </c>
      <c r="B34" s="556">
        <v>716</v>
      </c>
      <c r="C34" s="557" t="s">
        <v>350</v>
      </c>
      <c r="D34" s="558"/>
      <c r="E34" s="578"/>
      <c r="F34" s="578"/>
      <c r="G34" s="558"/>
      <c r="H34" s="558"/>
      <c r="I34" s="570">
        <v>2000</v>
      </c>
      <c r="J34" s="570">
        <v>2000</v>
      </c>
      <c r="K34" s="570">
        <v>0</v>
      </c>
      <c r="L34" s="570">
        <v>2000</v>
      </c>
      <c r="M34" s="576"/>
      <c r="N34" s="576"/>
    </row>
    <row r="35" spans="1:14" x14ac:dyDescent="0.2">
      <c r="A35" s="555" t="s">
        <v>351</v>
      </c>
      <c r="B35" s="556"/>
      <c r="C35" s="557" t="s">
        <v>352</v>
      </c>
      <c r="D35" s="558"/>
      <c r="E35" s="578">
        <v>2500</v>
      </c>
      <c r="F35" s="569">
        <v>2500</v>
      </c>
      <c r="G35" s="558">
        <v>2500</v>
      </c>
      <c r="H35" s="558"/>
      <c r="I35" s="570"/>
      <c r="J35" s="570"/>
      <c r="K35" s="570"/>
      <c r="L35" s="570"/>
      <c r="M35" s="570"/>
      <c r="N35" s="570"/>
    </row>
    <row r="36" spans="1:14" hidden="1" x14ac:dyDescent="0.2">
      <c r="A36" s="572" t="s">
        <v>313</v>
      </c>
      <c r="B36" s="573"/>
      <c r="C36" s="557" t="s">
        <v>353</v>
      </c>
      <c r="D36" s="574"/>
      <c r="E36" s="569"/>
      <c r="F36" s="569">
        <v>1000</v>
      </c>
      <c r="G36" s="558">
        <v>1000</v>
      </c>
      <c r="H36" s="558"/>
      <c r="I36" s="570"/>
      <c r="J36" s="570"/>
      <c r="K36" s="570"/>
      <c r="L36" s="570"/>
      <c r="M36" s="570"/>
      <c r="N36" s="570"/>
    </row>
    <row r="37" spans="1:14" hidden="1" x14ac:dyDescent="0.2">
      <c r="A37" s="555" t="s">
        <v>354</v>
      </c>
      <c r="B37" s="556"/>
      <c r="C37" s="557" t="s">
        <v>355</v>
      </c>
      <c r="D37" s="558"/>
      <c r="E37" s="569"/>
      <c r="F37" s="569"/>
      <c r="G37" s="558"/>
      <c r="H37" s="558"/>
      <c r="I37" s="570"/>
      <c r="J37" s="570"/>
      <c r="K37" s="570"/>
      <c r="L37" s="570"/>
      <c r="M37" s="570"/>
      <c r="N37" s="570"/>
    </row>
    <row r="38" spans="1:14" x14ac:dyDescent="0.2">
      <c r="A38" s="555" t="s">
        <v>354</v>
      </c>
      <c r="B38" s="556"/>
      <c r="C38" s="557" t="s">
        <v>356</v>
      </c>
      <c r="D38" s="558"/>
      <c r="E38" s="569">
        <v>1200</v>
      </c>
      <c r="F38" s="569">
        <v>1200</v>
      </c>
      <c r="G38" s="558">
        <v>1200</v>
      </c>
      <c r="H38" s="558"/>
      <c r="I38" s="570"/>
      <c r="J38" s="570"/>
      <c r="K38" s="570"/>
      <c r="L38" s="570"/>
      <c r="M38" s="570"/>
      <c r="N38" s="570"/>
    </row>
    <row r="39" spans="1:14" x14ac:dyDescent="0.2">
      <c r="A39" s="572" t="s">
        <v>354</v>
      </c>
      <c r="B39" s="556"/>
      <c r="C39" s="557" t="s">
        <v>357</v>
      </c>
      <c r="D39" s="558"/>
      <c r="E39" s="569">
        <v>700</v>
      </c>
      <c r="F39" s="569">
        <v>700</v>
      </c>
      <c r="G39" s="558">
        <v>700</v>
      </c>
      <c r="H39" s="558"/>
      <c r="I39" s="570"/>
      <c r="J39" s="570"/>
      <c r="K39" s="570"/>
      <c r="L39" s="570"/>
      <c r="M39" s="570"/>
      <c r="N39" s="570"/>
    </row>
    <row r="40" spans="1:14" x14ac:dyDescent="0.2">
      <c r="A40" s="572" t="s">
        <v>354</v>
      </c>
      <c r="B40" s="573"/>
      <c r="C40" s="557" t="s">
        <v>358</v>
      </c>
      <c r="D40" s="574"/>
      <c r="E40" s="569">
        <v>1560</v>
      </c>
      <c r="F40" s="569">
        <v>1200</v>
      </c>
      <c r="G40" s="558">
        <v>1200</v>
      </c>
      <c r="H40" s="558"/>
      <c r="I40" s="570"/>
      <c r="J40" s="570"/>
      <c r="K40" s="570"/>
      <c r="L40" s="570"/>
      <c r="M40" s="570"/>
      <c r="N40" s="570"/>
    </row>
    <row r="41" spans="1:14" x14ac:dyDescent="0.2">
      <c r="A41" s="572" t="s">
        <v>354</v>
      </c>
      <c r="B41" s="573"/>
      <c r="C41" s="557" t="s">
        <v>359</v>
      </c>
      <c r="D41" s="574"/>
      <c r="E41" s="569"/>
      <c r="F41" s="569"/>
      <c r="G41" s="558"/>
      <c r="H41" s="558">
        <v>1940</v>
      </c>
      <c r="I41" s="570"/>
      <c r="J41" s="570"/>
      <c r="K41" s="570"/>
      <c r="L41" s="570"/>
      <c r="M41" s="570"/>
      <c r="N41" s="570"/>
    </row>
    <row r="42" spans="1:14" ht="24" x14ac:dyDescent="0.2">
      <c r="A42" s="572" t="s">
        <v>354</v>
      </c>
      <c r="B42" s="573"/>
      <c r="C42" s="579" t="s">
        <v>360</v>
      </c>
      <c r="D42" s="574"/>
      <c r="E42" s="569"/>
      <c r="F42" s="569"/>
      <c r="G42" s="558"/>
      <c r="H42" s="558"/>
      <c r="I42" s="570">
        <v>10000</v>
      </c>
      <c r="J42" s="570">
        <v>10000</v>
      </c>
      <c r="K42" s="570">
        <v>6000</v>
      </c>
      <c r="L42" s="570">
        <v>8000</v>
      </c>
      <c r="M42" s="570"/>
      <c r="N42" s="570"/>
    </row>
    <row r="43" spans="1:14" x14ac:dyDescent="0.2">
      <c r="A43" s="572" t="s">
        <v>354</v>
      </c>
      <c r="B43" s="573"/>
      <c r="C43" s="557" t="s">
        <v>361</v>
      </c>
      <c r="D43" s="574"/>
      <c r="E43" s="569">
        <v>2550</v>
      </c>
      <c r="F43" s="569">
        <v>2550</v>
      </c>
      <c r="G43" s="558">
        <v>2550</v>
      </c>
      <c r="H43" s="558"/>
      <c r="I43" s="570"/>
      <c r="J43" s="570"/>
      <c r="K43" s="570"/>
      <c r="L43" s="570"/>
      <c r="M43" s="570"/>
      <c r="N43" s="570"/>
    </row>
    <row r="44" spans="1:14" x14ac:dyDescent="0.2">
      <c r="A44" s="572" t="s">
        <v>354</v>
      </c>
      <c r="B44" s="573"/>
      <c r="C44" s="557" t="s">
        <v>362</v>
      </c>
      <c r="D44" s="574"/>
      <c r="E44" s="569"/>
      <c r="F44" s="569">
        <v>5000</v>
      </c>
      <c r="G44" s="558">
        <v>5000</v>
      </c>
      <c r="H44" s="558"/>
      <c r="I44" s="570">
        <v>0</v>
      </c>
      <c r="J44" s="570">
        <v>15000</v>
      </c>
      <c r="K44" s="570"/>
      <c r="L44" s="570"/>
      <c r="M44" s="570"/>
      <c r="N44" s="570"/>
    </row>
    <row r="45" spans="1:14" x14ac:dyDescent="0.2">
      <c r="A45" s="572" t="s">
        <v>354</v>
      </c>
      <c r="B45" s="573"/>
      <c r="C45" s="557" t="s">
        <v>363</v>
      </c>
      <c r="D45" s="574"/>
      <c r="E45" s="569"/>
      <c r="F45" s="569"/>
      <c r="G45" s="558"/>
      <c r="H45" s="558"/>
      <c r="I45" s="570">
        <v>0</v>
      </c>
      <c r="J45" s="570">
        <v>13000</v>
      </c>
      <c r="K45" s="570">
        <v>3000</v>
      </c>
      <c r="L45" s="570">
        <v>6000</v>
      </c>
      <c r="M45" s="570"/>
      <c r="N45" s="570"/>
    </row>
    <row r="46" spans="1:14" x14ac:dyDescent="0.2">
      <c r="A46" s="572" t="s">
        <v>354</v>
      </c>
      <c r="B46" s="573"/>
      <c r="C46" s="557" t="s">
        <v>364</v>
      </c>
      <c r="D46" s="574"/>
      <c r="E46" s="569"/>
      <c r="F46" s="569"/>
      <c r="G46" s="558"/>
      <c r="H46" s="558"/>
      <c r="I46" s="570">
        <v>0</v>
      </c>
      <c r="J46" s="570">
        <v>15000</v>
      </c>
      <c r="K46" s="570">
        <v>3000</v>
      </c>
      <c r="L46" s="570">
        <v>5000</v>
      </c>
      <c r="M46" s="570"/>
      <c r="N46" s="570"/>
    </row>
    <row r="47" spans="1:14" x14ac:dyDescent="0.2">
      <c r="A47" s="572" t="s">
        <v>354</v>
      </c>
      <c r="B47" s="573"/>
      <c r="C47" s="557" t="s">
        <v>365</v>
      </c>
      <c r="D47" s="574"/>
      <c r="E47" s="569"/>
      <c r="F47" s="569"/>
      <c r="G47" s="558"/>
      <c r="H47" s="558">
        <v>1344</v>
      </c>
      <c r="I47" s="570"/>
      <c r="J47" s="570"/>
      <c r="K47" s="570"/>
      <c r="L47" s="570"/>
      <c r="M47" s="570"/>
      <c r="N47" s="570"/>
    </row>
    <row r="48" spans="1:14" hidden="1" x14ac:dyDescent="0.2">
      <c r="A48" s="555" t="s">
        <v>308</v>
      </c>
      <c r="B48" s="556"/>
      <c r="C48" s="557" t="s">
        <v>366</v>
      </c>
      <c r="D48" s="558"/>
      <c r="E48" s="569"/>
      <c r="F48" s="569"/>
      <c r="G48" s="558"/>
      <c r="H48" s="558"/>
      <c r="I48" s="570">
        <v>2500</v>
      </c>
      <c r="J48" s="570"/>
      <c r="K48" s="570"/>
      <c r="L48" s="570"/>
      <c r="M48" s="570"/>
      <c r="N48" s="570"/>
    </row>
    <row r="49" spans="1:14" hidden="1" x14ac:dyDescent="0.2">
      <c r="A49" s="555" t="s">
        <v>308</v>
      </c>
      <c r="B49" s="556"/>
      <c r="C49" s="557" t="s">
        <v>367</v>
      </c>
      <c r="D49" s="558"/>
      <c r="E49" s="569"/>
      <c r="F49" s="569"/>
      <c r="G49" s="558"/>
      <c r="H49" s="558"/>
      <c r="I49" s="570">
        <v>4500</v>
      </c>
      <c r="J49" s="570"/>
      <c r="K49" s="570"/>
      <c r="L49" s="570"/>
      <c r="M49" s="570"/>
      <c r="N49" s="570"/>
    </row>
    <row r="50" spans="1:14" hidden="1" x14ac:dyDescent="0.2">
      <c r="A50" s="555" t="s">
        <v>308</v>
      </c>
      <c r="B50" s="556"/>
      <c r="C50" s="557" t="s">
        <v>368</v>
      </c>
      <c r="D50" s="558"/>
      <c r="E50" s="569"/>
      <c r="F50" s="569"/>
      <c r="G50" s="558"/>
      <c r="H50" s="558"/>
      <c r="I50" s="570">
        <v>3000</v>
      </c>
      <c r="J50" s="570"/>
      <c r="K50" s="570"/>
      <c r="L50" s="570"/>
      <c r="M50" s="570"/>
      <c r="N50" s="570"/>
    </row>
    <row r="51" spans="1:14" hidden="1" x14ac:dyDescent="0.2">
      <c r="A51" s="555" t="s">
        <v>308</v>
      </c>
      <c r="B51" s="556"/>
      <c r="C51" s="557" t="s">
        <v>369</v>
      </c>
      <c r="D51" s="558"/>
      <c r="E51" s="569"/>
      <c r="F51" s="569"/>
      <c r="G51" s="558"/>
      <c r="H51" s="558"/>
      <c r="I51" s="570">
        <v>2000</v>
      </c>
      <c r="J51" s="570"/>
      <c r="K51" s="570"/>
      <c r="L51" s="570"/>
      <c r="M51" s="570"/>
      <c r="N51" s="570"/>
    </row>
    <row r="52" spans="1:14" hidden="1" x14ac:dyDescent="0.2">
      <c r="A52" s="555" t="s">
        <v>308</v>
      </c>
      <c r="B52" s="556"/>
      <c r="C52" s="557" t="s">
        <v>370</v>
      </c>
      <c r="D52" s="558"/>
      <c r="E52" s="569"/>
      <c r="F52" s="569"/>
      <c r="G52" s="558"/>
      <c r="H52" s="558"/>
      <c r="I52" s="570">
        <v>2000</v>
      </c>
      <c r="J52" s="570"/>
      <c r="K52" s="570"/>
      <c r="L52" s="570"/>
      <c r="M52" s="570"/>
      <c r="N52" s="570"/>
    </row>
    <row r="53" spans="1:14" x14ac:dyDescent="0.2">
      <c r="A53" s="572" t="s">
        <v>371</v>
      </c>
      <c r="B53" s="573"/>
      <c r="C53" s="557" t="s">
        <v>372</v>
      </c>
      <c r="D53" s="558"/>
      <c r="E53" s="569">
        <v>5760</v>
      </c>
      <c r="F53" s="569">
        <v>5760</v>
      </c>
      <c r="G53" s="558">
        <v>5760</v>
      </c>
      <c r="H53" s="558"/>
      <c r="I53" s="570"/>
      <c r="J53" s="570"/>
      <c r="K53" s="570"/>
      <c r="L53" s="570"/>
      <c r="M53" s="570"/>
      <c r="N53" s="570"/>
    </row>
    <row r="54" spans="1:14" x14ac:dyDescent="0.2">
      <c r="A54" s="572" t="s">
        <v>371</v>
      </c>
      <c r="B54" s="573"/>
      <c r="C54" s="557" t="s">
        <v>373</v>
      </c>
      <c r="D54" s="574"/>
      <c r="E54" s="569"/>
      <c r="F54" s="569">
        <v>0</v>
      </c>
      <c r="G54" s="558">
        <v>0</v>
      </c>
      <c r="H54" s="558"/>
      <c r="I54" s="570"/>
      <c r="J54" s="570">
        <v>15000</v>
      </c>
      <c r="K54" s="570"/>
      <c r="L54" s="570"/>
      <c r="M54" s="570"/>
      <c r="N54" s="570"/>
    </row>
    <row r="55" spans="1:14" x14ac:dyDescent="0.2">
      <c r="A55" s="572" t="s">
        <v>371</v>
      </c>
      <c r="B55" s="573"/>
      <c r="C55" s="557" t="s">
        <v>374</v>
      </c>
      <c r="D55" s="574"/>
      <c r="E55" s="569"/>
      <c r="F55" s="569"/>
      <c r="G55" s="558"/>
      <c r="H55" s="558"/>
      <c r="I55" s="570"/>
      <c r="J55" s="570">
        <v>3000</v>
      </c>
      <c r="K55" s="570">
        <v>0</v>
      </c>
      <c r="L55" s="570"/>
      <c r="M55" s="570"/>
      <c r="N55" s="570"/>
    </row>
    <row r="56" spans="1:14" x14ac:dyDescent="0.2">
      <c r="A56" s="572" t="s">
        <v>371</v>
      </c>
      <c r="B56" s="573"/>
      <c r="C56" s="557" t="s">
        <v>375</v>
      </c>
      <c r="D56" s="574"/>
      <c r="E56" s="569"/>
      <c r="F56" s="569"/>
      <c r="G56" s="558"/>
      <c r="H56" s="558"/>
      <c r="I56" s="570">
        <v>700</v>
      </c>
      <c r="J56" s="570">
        <v>720</v>
      </c>
      <c r="K56" s="570">
        <v>720</v>
      </c>
      <c r="L56" s="570"/>
      <c r="M56" s="570"/>
      <c r="N56" s="570"/>
    </row>
    <row r="57" spans="1:14" x14ac:dyDescent="0.2">
      <c r="A57" s="572" t="s">
        <v>371</v>
      </c>
      <c r="B57" s="573"/>
      <c r="C57" s="557" t="s">
        <v>376</v>
      </c>
      <c r="D57" s="574"/>
      <c r="E57" s="569">
        <v>886</v>
      </c>
      <c r="F57" s="569">
        <v>1500</v>
      </c>
      <c r="G57" s="558">
        <v>1500</v>
      </c>
      <c r="H57" s="558"/>
      <c r="I57" s="570"/>
      <c r="J57" s="570"/>
      <c r="K57" s="570"/>
      <c r="L57" s="570"/>
      <c r="M57" s="570"/>
      <c r="N57" s="570"/>
    </row>
    <row r="58" spans="1:14" x14ac:dyDescent="0.2">
      <c r="A58" s="572" t="s">
        <v>371</v>
      </c>
      <c r="B58" s="573"/>
      <c r="C58" s="557" t="s">
        <v>377</v>
      </c>
      <c r="D58" s="574"/>
      <c r="E58" s="569"/>
      <c r="F58" s="569"/>
      <c r="G58" s="558"/>
      <c r="H58" s="558"/>
      <c r="I58" s="570">
        <v>2500</v>
      </c>
      <c r="J58" s="570">
        <v>2500</v>
      </c>
      <c r="K58" s="570">
        <v>0</v>
      </c>
      <c r="L58" s="570"/>
      <c r="M58" s="570"/>
      <c r="N58" s="570"/>
    </row>
    <row r="59" spans="1:14" x14ac:dyDescent="0.2">
      <c r="A59" s="572">
        <v>5</v>
      </c>
      <c r="B59" s="573"/>
      <c r="C59" s="557" t="s">
        <v>378</v>
      </c>
      <c r="D59" s="574"/>
      <c r="E59" s="569">
        <v>0</v>
      </c>
      <c r="F59" s="569">
        <v>500</v>
      </c>
      <c r="G59" s="558">
        <v>500</v>
      </c>
      <c r="H59" s="558"/>
      <c r="I59" s="570">
        <v>2500</v>
      </c>
      <c r="J59" s="570">
        <v>2500</v>
      </c>
      <c r="K59" s="570">
        <v>0</v>
      </c>
      <c r="L59" s="570"/>
      <c r="M59" s="570"/>
      <c r="N59" s="570"/>
    </row>
    <row r="60" spans="1:14" x14ac:dyDescent="0.2">
      <c r="A60" s="572">
        <v>5</v>
      </c>
      <c r="B60" s="573"/>
      <c r="C60" s="557" t="s">
        <v>379</v>
      </c>
      <c r="D60" s="574"/>
      <c r="E60" s="569">
        <v>1500</v>
      </c>
      <c r="F60" s="569">
        <v>1575</v>
      </c>
      <c r="G60" s="558">
        <v>1500</v>
      </c>
      <c r="H60" s="558"/>
      <c r="I60" s="570"/>
      <c r="J60" s="570"/>
      <c r="K60" s="570"/>
      <c r="L60" s="570"/>
      <c r="M60" s="570"/>
      <c r="N60" s="570"/>
    </row>
    <row r="61" spans="1:14" hidden="1" x14ac:dyDescent="0.2">
      <c r="A61" s="572" t="s">
        <v>328</v>
      </c>
      <c r="B61" s="573"/>
      <c r="C61" s="557" t="s">
        <v>380</v>
      </c>
      <c r="D61" s="574"/>
      <c r="E61" s="569">
        <v>480</v>
      </c>
      <c r="F61" s="569">
        <v>480</v>
      </c>
      <c r="G61" s="558">
        <v>480</v>
      </c>
      <c r="H61" s="558"/>
      <c r="I61" s="570">
        <v>10000</v>
      </c>
      <c r="J61" s="570"/>
      <c r="K61" s="570"/>
      <c r="L61" s="570"/>
      <c r="M61" s="570"/>
      <c r="N61" s="570"/>
    </row>
    <row r="62" spans="1:14" hidden="1" x14ac:dyDescent="0.2">
      <c r="A62" s="572" t="s">
        <v>328</v>
      </c>
      <c r="B62" s="573"/>
      <c r="C62" s="557" t="s">
        <v>381</v>
      </c>
      <c r="D62" s="574"/>
      <c r="E62" s="569"/>
      <c r="F62" s="569"/>
      <c r="G62" s="558"/>
      <c r="H62" s="558"/>
      <c r="I62" s="570">
        <v>10000</v>
      </c>
      <c r="J62" s="570"/>
      <c r="K62" s="570"/>
      <c r="L62" s="570"/>
      <c r="M62" s="570"/>
      <c r="N62" s="570"/>
    </row>
    <row r="63" spans="1:14" hidden="1" x14ac:dyDescent="0.2">
      <c r="A63" s="572" t="s">
        <v>328</v>
      </c>
      <c r="B63" s="573"/>
      <c r="C63" s="557" t="s">
        <v>382</v>
      </c>
      <c r="D63" s="574"/>
      <c r="E63" s="569"/>
      <c r="F63" s="569"/>
      <c r="G63" s="558"/>
      <c r="H63" s="558"/>
      <c r="I63" s="570">
        <v>10000</v>
      </c>
      <c r="J63" s="570"/>
      <c r="K63" s="570"/>
      <c r="L63" s="570"/>
      <c r="M63" s="570"/>
      <c r="N63" s="570"/>
    </row>
    <row r="64" spans="1:14" x14ac:dyDescent="0.2">
      <c r="A64" s="572" t="s">
        <v>371</v>
      </c>
      <c r="B64" s="573"/>
      <c r="C64" s="557" t="s">
        <v>383</v>
      </c>
      <c r="D64" s="574"/>
      <c r="E64" s="569"/>
      <c r="F64" s="569"/>
      <c r="G64" s="558"/>
      <c r="H64" s="558">
        <v>1630</v>
      </c>
      <c r="I64" s="570"/>
      <c r="J64" s="570"/>
      <c r="K64" s="570"/>
      <c r="L64" s="570">
        <v>6000</v>
      </c>
      <c r="M64" s="570"/>
      <c r="N64" s="570"/>
    </row>
    <row r="65" spans="1:14" x14ac:dyDescent="0.2">
      <c r="A65" s="572" t="s">
        <v>371</v>
      </c>
      <c r="B65" s="573"/>
      <c r="C65" s="557" t="s">
        <v>384</v>
      </c>
      <c r="D65" s="574"/>
      <c r="E65" s="569"/>
      <c r="F65" s="569"/>
      <c r="G65" s="558"/>
      <c r="H65" s="558"/>
      <c r="I65" s="570">
        <v>10000</v>
      </c>
      <c r="J65" s="570">
        <v>10000</v>
      </c>
      <c r="K65" s="570">
        <v>5000</v>
      </c>
      <c r="L65" s="570">
        <v>5000</v>
      </c>
      <c r="M65" s="570"/>
      <c r="N65" s="570"/>
    </row>
    <row r="66" spans="1:14" hidden="1" x14ac:dyDescent="0.2">
      <c r="A66" s="572" t="s">
        <v>152</v>
      </c>
      <c r="B66" s="573"/>
      <c r="C66" s="557" t="s">
        <v>385</v>
      </c>
      <c r="D66" s="558"/>
      <c r="E66" s="569"/>
      <c r="F66" s="569"/>
      <c r="G66" s="558"/>
      <c r="H66" s="558"/>
      <c r="I66" s="570"/>
      <c r="J66" s="570"/>
      <c r="K66" s="570"/>
      <c r="L66" s="570"/>
      <c r="M66" s="570"/>
      <c r="N66" s="570"/>
    </row>
    <row r="67" spans="1:14" hidden="1" x14ac:dyDescent="0.2">
      <c r="A67" s="572" t="s">
        <v>152</v>
      </c>
      <c r="B67" s="573"/>
      <c r="C67" s="557" t="s">
        <v>386</v>
      </c>
      <c r="D67" s="558"/>
      <c r="E67" s="569"/>
      <c r="F67" s="569"/>
      <c r="G67" s="558"/>
      <c r="H67" s="558"/>
      <c r="I67" s="570"/>
      <c r="J67" s="570"/>
      <c r="K67" s="570"/>
      <c r="L67" s="570"/>
      <c r="M67" s="570"/>
      <c r="N67" s="570"/>
    </row>
    <row r="68" spans="1:14" x14ac:dyDescent="0.2">
      <c r="A68" s="580" t="s">
        <v>152</v>
      </c>
      <c r="B68" s="581"/>
      <c r="C68" s="579" t="s">
        <v>387</v>
      </c>
      <c r="D68" s="574"/>
      <c r="E68" s="569">
        <v>1850</v>
      </c>
      <c r="F68" s="569">
        <v>1850</v>
      </c>
      <c r="G68" s="558">
        <v>1850</v>
      </c>
      <c r="H68" s="558"/>
      <c r="I68" s="570"/>
      <c r="J68" s="570"/>
      <c r="K68" s="570"/>
      <c r="L68" s="570">
        <v>5000</v>
      </c>
      <c r="M68" s="570"/>
      <c r="N68" s="570"/>
    </row>
    <row r="69" spans="1:14" x14ac:dyDescent="0.2">
      <c r="A69" s="580" t="s">
        <v>388</v>
      </c>
      <c r="B69" s="581"/>
      <c r="C69" s="579" t="s">
        <v>389</v>
      </c>
      <c r="D69" s="574"/>
      <c r="E69" s="569"/>
      <c r="F69" s="569"/>
      <c r="G69" s="558"/>
      <c r="H69" s="558"/>
      <c r="I69" s="570"/>
      <c r="J69" s="570"/>
      <c r="K69" s="570"/>
      <c r="L69" s="570">
        <v>1000</v>
      </c>
      <c r="M69" s="570"/>
      <c r="N69" s="570"/>
    </row>
    <row r="70" spans="1:14" x14ac:dyDescent="0.2">
      <c r="A70" s="580" t="s">
        <v>388</v>
      </c>
      <c r="B70" s="581"/>
      <c r="C70" s="579" t="s">
        <v>390</v>
      </c>
      <c r="D70" s="574"/>
      <c r="E70" s="569">
        <v>868</v>
      </c>
      <c r="F70" s="569">
        <v>1000</v>
      </c>
      <c r="G70" s="558">
        <v>868</v>
      </c>
      <c r="H70" s="558"/>
      <c r="I70" s="570"/>
      <c r="J70" s="570"/>
      <c r="K70" s="570"/>
      <c r="L70" s="570"/>
      <c r="M70" s="570"/>
      <c r="N70" s="570"/>
    </row>
    <row r="71" spans="1:14" x14ac:dyDescent="0.2">
      <c r="A71" s="580" t="s">
        <v>388</v>
      </c>
      <c r="B71" s="581"/>
      <c r="C71" s="579" t="s">
        <v>391</v>
      </c>
      <c r="D71" s="574"/>
      <c r="E71" s="569"/>
      <c r="F71" s="569"/>
      <c r="G71" s="558"/>
      <c r="H71" s="558">
        <v>0</v>
      </c>
      <c r="I71" s="570">
        <v>1000</v>
      </c>
      <c r="J71" s="570">
        <v>1000</v>
      </c>
      <c r="K71" s="570">
        <v>0</v>
      </c>
      <c r="L71" s="570">
        <v>1000</v>
      </c>
      <c r="M71" s="570"/>
      <c r="N71" s="570"/>
    </row>
    <row r="72" spans="1:14" x14ac:dyDescent="0.2">
      <c r="A72" s="580" t="s">
        <v>321</v>
      </c>
      <c r="B72" s="581"/>
      <c r="C72" s="579" t="s">
        <v>392</v>
      </c>
      <c r="D72" s="558"/>
      <c r="E72" s="558"/>
      <c r="F72" s="558"/>
      <c r="G72" s="558"/>
      <c r="H72" s="558"/>
      <c r="I72" s="570">
        <v>10000</v>
      </c>
      <c r="J72" s="570">
        <v>10000</v>
      </c>
      <c r="K72" s="570">
        <v>6000</v>
      </c>
      <c r="L72" s="570">
        <v>30000</v>
      </c>
      <c r="M72" s="570"/>
      <c r="N72" s="570"/>
    </row>
    <row r="73" spans="1:14" x14ac:dyDescent="0.2">
      <c r="A73" s="580" t="s">
        <v>324</v>
      </c>
      <c r="B73" s="581"/>
      <c r="C73" s="579" t="s">
        <v>393</v>
      </c>
      <c r="D73" s="574"/>
      <c r="E73" s="569"/>
      <c r="F73" s="569"/>
      <c r="G73" s="558"/>
      <c r="H73" s="558"/>
      <c r="I73" s="570">
        <v>1500</v>
      </c>
      <c r="J73" s="570">
        <v>1500</v>
      </c>
      <c r="K73" s="570">
        <v>1500</v>
      </c>
      <c r="L73" s="570"/>
      <c r="M73" s="570"/>
      <c r="N73" s="570"/>
    </row>
    <row r="74" spans="1:14" x14ac:dyDescent="0.2">
      <c r="A74" s="572" t="s">
        <v>326</v>
      </c>
      <c r="B74" s="573"/>
      <c r="C74" s="557" t="s">
        <v>394</v>
      </c>
      <c r="D74" s="574"/>
      <c r="E74" s="578"/>
      <c r="F74" s="578"/>
      <c r="G74" s="558"/>
      <c r="H74" s="558"/>
      <c r="I74" s="570">
        <v>3000</v>
      </c>
      <c r="J74" s="570">
        <v>3000</v>
      </c>
      <c r="K74" s="570">
        <v>3000</v>
      </c>
      <c r="L74" s="570">
        <v>13000</v>
      </c>
      <c r="M74" s="570"/>
      <c r="N74" s="570"/>
    </row>
    <row r="75" spans="1:14" x14ac:dyDescent="0.2">
      <c r="A75" s="580" t="s">
        <v>326</v>
      </c>
      <c r="B75" s="581"/>
      <c r="C75" s="579" t="s">
        <v>395</v>
      </c>
      <c r="D75" s="558"/>
      <c r="E75" s="569">
        <v>360</v>
      </c>
      <c r="F75" s="569">
        <v>360</v>
      </c>
      <c r="G75" s="558">
        <v>360</v>
      </c>
      <c r="H75" s="558"/>
      <c r="I75" s="570"/>
      <c r="J75" s="570"/>
      <c r="K75" s="570"/>
      <c r="L75" s="570"/>
      <c r="M75" s="570"/>
      <c r="N75" s="570"/>
    </row>
    <row r="76" spans="1:14" x14ac:dyDescent="0.2">
      <c r="A76" s="580" t="s">
        <v>326</v>
      </c>
      <c r="B76" s="581"/>
      <c r="C76" s="579" t="s">
        <v>396</v>
      </c>
      <c r="D76" s="558"/>
      <c r="E76" s="558"/>
      <c r="F76" s="558"/>
      <c r="G76" s="558"/>
      <c r="H76" s="558">
        <v>0</v>
      </c>
      <c r="I76" s="570">
        <v>2000</v>
      </c>
      <c r="J76" s="570">
        <v>2000</v>
      </c>
      <c r="K76" s="570">
        <v>2000</v>
      </c>
      <c r="L76" s="570"/>
      <c r="M76" s="570"/>
      <c r="N76" s="570"/>
    </row>
    <row r="77" spans="1:14" ht="24" x14ac:dyDescent="0.2">
      <c r="A77" s="580" t="s">
        <v>326</v>
      </c>
      <c r="B77" s="581"/>
      <c r="C77" s="579" t="s">
        <v>397</v>
      </c>
      <c r="D77" s="558"/>
      <c r="E77" s="558"/>
      <c r="F77" s="558"/>
      <c r="G77" s="558"/>
      <c r="H77" s="558"/>
      <c r="I77" s="570">
        <v>10000</v>
      </c>
      <c r="J77" s="570">
        <v>30000</v>
      </c>
      <c r="K77" s="570">
        <v>0</v>
      </c>
      <c r="L77" s="570">
        <v>23000</v>
      </c>
      <c r="M77" s="570"/>
      <c r="N77" s="570"/>
    </row>
    <row r="78" spans="1:14" hidden="1" x14ac:dyDescent="0.2">
      <c r="A78" s="580"/>
      <c r="B78" s="581"/>
      <c r="C78" s="579" t="s">
        <v>392</v>
      </c>
      <c r="D78" s="558"/>
      <c r="E78" s="558"/>
      <c r="F78" s="558"/>
      <c r="G78" s="558"/>
      <c r="H78" s="558"/>
      <c r="I78" s="570">
        <v>10000</v>
      </c>
      <c r="J78" s="570"/>
      <c r="K78" s="570"/>
      <c r="L78" s="570"/>
      <c r="M78" s="570"/>
      <c r="N78" s="570"/>
    </row>
    <row r="79" spans="1:14" x14ac:dyDescent="0.2">
      <c r="A79" s="555" t="s">
        <v>308</v>
      </c>
      <c r="B79" s="556"/>
      <c r="C79" s="557" t="s">
        <v>366</v>
      </c>
      <c r="D79" s="558"/>
      <c r="E79" s="569"/>
      <c r="F79" s="569"/>
      <c r="G79" s="558"/>
      <c r="H79" s="558"/>
      <c r="I79" s="570">
        <v>2500</v>
      </c>
      <c r="J79" s="570">
        <v>2500</v>
      </c>
      <c r="K79" s="570">
        <v>2500</v>
      </c>
      <c r="L79" s="570"/>
      <c r="M79" s="570"/>
      <c r="N79" s="570"/>
    </row>
    <row r="80" spans="1:14" x14ac:dyDescent="0.2">
      <c r="A80" s="555" t="s">
        <v>308</v>
      </c>
      <c r="B80" s="556"/>
      <c r="C80" s="557" t="s">
        <v>367</v>
      </c>
      <c r="D80" s="558"/>
      <c r="E80" s="569"/>
      <c r="F80" s="569"/>
      <c r="G80" s="558"/>
      <c r="H80" s="558"/>
      <c r="I80" s="570">
        <v>4500</v>
      </c>
      <c r="J80" s="570">
        <v>4500</v>
      </c>
      <c r="K80" s="570">
        <v>4500</v>
      </c>
      <c r="L80" s="570"/>
      <c r="M80" s="570"/>
      <c r="N80" s="570"/>
    </row>
    <row r="81" spans="1:14" x14ac:dyDescent="0.2">
      <c r="A81" s="555" t="s">
        <v>308</v>
      </c>
      <c r="B81" s="556"/>
      <c r="C81" s="557" t="s">
        <v>368</v>
      </c>
      <c r="D81" s="558"/>
      <c r="E81" s="569"/>
      <c r="F81" s="569"/>
      <c r="G81" s="558"/>
      <c r="H81" s="558"/>
      <c r="I81" s="570">
        <v>3000</v>
      </c>
      <c r="J81" s="570">
        <v>3000</v>
      </c>
      <c r="K81" s="570">
        <v>3000</v>
      </c>
      <c r="L81" s="570"/>
      <c r="M81" s="570"/>
      <c r="N81" s="570"/>
    </row>
    <row r="82" spans="1:14" x14ac:dyDescent="0.2">
      <c r="A82" s="555" t="s">
        <v>308</v>
      </c>
      <c r="B82" s="556"/>
      <c r="C82" s="557" t="s">
        <v>369</v>
      </c>
      <c r="D82" s="558"/>
      <c r="E82" s="569"/>
      <c r="F82" s="569"/>
      <c r="G82" s="558"/>
      <c r="H82" s="558"/>
      <c r="I82" s="570">
        <v>2000</v>
      </c>
      <c r="J82" s="570">
        <v>2000</v>
      </c>
      <c r="K82" s="570">
        <v>0</v>
      </c>
      <c r="L82" s="570">
        <v>2000</v>
      </c>
      <c r="M82" s="570"/>
      <c r="N82" s="570"/>
    </row>
    <row r="83" spans="1:14" x14ac:dyDescent="0.2">
      <c r="A83" s="555" t="s">
        <v>308</v>
      </c>
      <c r="B83" s="556"/>
      <c r="C83" s="557" t="s">
        <v>370</v>
      </c>
      <c r="D83" s="558"/>
      <c r="E83" s="569"/>
      <c r="F83" s="569"/>
      <c r="G83" s="558"/>
      <c r="H83" s="558"/>
      <c r="I83" s="570">
        <v>2000</v>
      </c>
      <c r="J83" s="570">
        <v>2000</v>
      </c>
      <c r="K83" s="570">
        <v>0</v>
      </c>
      <c r="L83" s="570">
        <v>2000</v>
      </c>
      <c r="M83" s="570"/>
      <c r="N83" s="570"/>
    </row>
    <row r="84" spans="1:14" x14ac:dyDescent="0.2">
      <c r="A84" s="572" t="s">
        <v>328</v>
      </c>
      <c r="B84" s="573"/>
      <c r="C84" s="557" t="s">
        <v>380</v>
      </c>
      <c r="D84" s="574"/>
      <c r="E84" s="569"/>
      <c r="F84" s="569">
        <v>480</v>
      </c>
      <c r="G84" s="558">
        <v>480</v>
      </c>
      <c r="H84" s="558"/>
      <c r="I84" s="570">
        <v>5000</v>
      </c>
      <c r="J84" s="570">
        <v>5000</v>
      </c>
      <c r="K84" s="570">
        <v>0</v>
      </c>
      <c r="L84" s="570">
        <v>22000</v>
      </c>
      <c r="M84" s="570"/>
      <c r="N84" s="570"/>
    </row>
    <row r="85" spans="1:14" x14ac:dyDescent="0.2">
      <c r="A85" s="572" t="s">
        <v>328</v>
      </c>
      <c r="B85" s="573"/>
      <c r="C85" s="557" t="s">
        <v>381</v>
      </c>
      <c r="D85" s="574"/>
      <c r="E85" s="569"/>
      <c r="F85" s="569"/>
      <c r="G85" s="558"/>
      <c r="H85" s="558"/>
      <c r="I85" s="570">
        <v>5000</v>
      </c>
      <c r="J85" s="570">
        <v>5000</v>
      </c>
      <c r="K85" s="570">
        <v>0</v>
      </c>
      <c r="L85" s="570">
        <v>24000</v>
      </c>
      <c r="M85" s="570"/>
      <c r="N85" s="570"/>
    </row>
    <row r="86" spans="1:14" x14ac:dyDescent="0.2">
      <c r="A86" s="572" t="s">
        <v>328</v>
      </c>
      <c r="B86" s="573"/>
      <c r="C86" s="557" t="s">
        <v>382</v>
      </c>
      <c r="D86" s="574"/>
      <c r="E86" s="569"/>
      <c r="F86" s="569"/>
      <c r="G86" s="558"/>
      <c r="H86" s="558"/>
      <c r="I86" s="570">
        <v>5000</v>
      </c>
      <c r="J86" s="570">
        <v>5000</v>
      </c>
      <c r="K86" s="570">
        <v>0</v>
      </c>
      <c r="L86" s="570">
        <v>5000</v>
      </c>
      <c r="M86" s="570"/>
      <c r="N86" s="570"/>
    </row>
    <row r="87" spans="1:14" x14ac:dyDescent="0.2">
      <c r="A87" s="572" t="s">
        <v>328</v>
      </c>
      <c r="B87" s="573"/>
      <c r="C87" s="557" t="s">
        <v>398</v>
      </c>
      <c r="D87" s="574"/>
      <c r="E87" s="558">
        <v>1500</v>
      </c>
      <c r="F87" s="558">
        <v>1500</v>
      </c>
      <c r="G87" s="558">
        <v>1500</v>
      </c>
      <c r="H87" s="558"/>
      <c r="I87" s="570"/>
      <c r="J87" s="570"/>
      <c r="K87" s="570"/>
      <c r="L87" s="570"/>
      <c r="M87" s="570"/>
      <c r="N87" s="570"/>
    </row>
    <row r="88" spans="1:14" hidden="1" x14ac:dyDescent="0.2">
      <c r="A88" s="572" t="s">
        <v>328</v>
      </c>
      <c r="B88" s="573"/>
      <c r="C88" s="557" t="s">
        <v>399</v>
      </c>
      <c r="D88" s="558"/>
      <c r="E88" s="558"/>
      <c r="F88" s="558"/>
      <c r="G88" s="558"/>
      <c r="H88" s="558"/>
      <c r="I88" s="570"/>
      <c r="J88" s="570"/>
      <c r="K88" s="570"/>
      <c r="L88" s="570"/>
      <c r="M88" s="570"/>
      <c r="N88" s="570"/>
    </row>
    <row r="89" spans="1:14" x14ac:dyDescent="0.2">
      <c r="A89" s="572" t="s">
        <v>328</v>
      </c>
      <c r="B89" s="573"/>
      <c r="C89" s="557" t="s">
        <v>400</v>
      </c>
      <c r="D89" s="558"/>
      <c r="E89" s="558"/>
      <c r="F89" s="558"/>
      <c r="G89" s="558"/>
      <c r="H89" s="558"/>
      <c r="I89" s="570">
        <v>5000</v>
      </c>
      <c r="J89" s="570">
        <v>5000</v>
      </c>
      <c r="K89" s="570">
        <v>1000</v>
      </c>
      <c r="L89" s="570"/>
      <c r="M89" s="570"/>
      <c r="N89" s="570"/>
    </row>
    <row r="90" spans="1:14" x14ac:dyDescent="0.2">
      <c r="A90" s="572" t="s">
        <v>328</v>
      </c>
      <c r="B90" s="573"/>
      <c r="C90" s="557" t="s">
        <v>401</v>
      </c>
      <c r="D90" s="558"/>
      <c r="E90" s="558"/>
      <c r="F90" s="558">
        <v>2000</v>
      </c>
      <c r="G90" s="558">
        <v>2000</v>
      </c>
      <c r="H90" s="558">
        <v>1758</v>
      </c>
      <c r="I90" s="570">
        <v>1000</v>
      </c>
      <c r="J90" s="570">
        <v>13000</v>
      </c>
      <c r="K90" s="570"/>
      <c r="L90" s="570">
        <v>12000</v>
      </c>
      <c r="M90" s="570">
        <v>1000</v>
      </c>
      <c r="N90" s="570"/>
    </row>
    <row r="91" spans="1:14" x14ac:dyDescent="0.2">
      <c r="A91" s="572" t="s">
        <v>328</v>
      </c>
      <c r="B91" s="573"/>
      <c r="C91" s="557" t="s">
        <v>402</v>
      </c>
      <c r="D91" s="558"/>
      <c r="E91" s="558"/>
      <c r="F91" s="558"/>
      <c r="G91" s="558"/>
      <c r="H91" s="558"/>
      <c r="I91" s="570"/>
      <c r="J91" s="570"/>
      <c r="K91" s="570"/>
      <c r="L91" s="570">
        <v>3000</v>
      </c>
      <c r="M91" s="570"/>
      <c r="N91" s="570"/>
    </row>
    <row r="92" spans="1:14" x14ac:dyDescent="0.2">
      <c r="A92" s="572" t="s">
        <v>328</v>
      </c>
      <c r="B92" s="573"/>
      <c r="C92" s="557" t="s">
        <v>403</v>
      </c>
      <c r="D92" s="558"/>
      <c r="E92" s="558"/>
      <c r="F92" s="558"/>
      <c r="G92" s="558"/>
      <c r="H92" s="558"/>
      <c r="I92" s="570"/>
      <c r="J92" s="570"/>
      <c r="K92" s="570"/>
      <c r="L92" s="570">
        <v>2500</v>
      </c>
      <c r="M92" s="570"/>
      <c r="N92" s="570"/>
    </row>
    <row r="93" spans="1:14" x14ac:dyDescent="0.2">
      <c r="A93" s="572" t="s">
        <v>328</v>
      </c>
      <c r="B93" s="573"/>
      <c r="C93" s="557" t="s">
        <v>404</v>
      </c>
      <c r="D93" s="558"/>
      <c r="E93" s="558"/>
      <c r="F93" s="558"/>
      <c r="G93" s="558"/>
      <c r="H93" s="558"/>
      <c r="I93" s="570">
        <v>0</v>
      </c>
      <c r="J93" s="570">
        <v>15000</v>
      </c>
      <c r="K93" s="570"/>
      <c r="L93" s="570"/>
      <c r="M93" s="570"/>
      <c r="N93" s="570"/>
    </row>
    <row r="94" spans="1:14" x14ac:dyDescent="0.2">
      <c r="A94" s="572" t="s">
        <v>328</v>
      </c>
      <c r="B94" s="573"/>
      <c r="C94" s="557" t="s">
        <v>405</v>
      </c>
      <c r="D94" s="558"/>
      <c r="E94" s="558"/>
      <c r="F94" s="558"/>
      <c r="G94" s="558"/>
      <c r="H94" s="558"/>
      <c r="I94" s="570">
        <v>900</v>
      </c>
      <c r="J94" s="570">
        <v>1100</v>
      </c>
      <c r="K94" s="570">
        <v>1100</v>
      </c>
      <c r="L94" s="570"/>
      <c r="M94" s="570"/>
      <c r="N94" s="570"/>
    </row>
    <row r="95" spans="1:14" x14ac:dyDescent="0.2">
      <c r="A95" s="572" t="s">
        <v>328</v>
      </c>
      <c r="B95" s="573"/>
      <c r="C95" s="557" t="s">
        <v>406</v>
      </c>
      <c r="D95" s="558"/>
      <c r="E95" s="558"/>
      <c r="F95" s="558"/>
      <c r="G95" s="558"/>
      <c r="H95" s="558"/>
      <c r="I95" s="570">
        <v>0</v>
      </c>
      <c r="J95" s="570">
        <v>20000</v>
      </c>
      <c r="K95" s="570"/>
      <c r="L95" s="570"/>
      <c r="M95" s="570"/>
      <c r="N95" s="570"/>
    </row>
    <row r="96" spans="1:14" hidden="1" x14ac:dyDescent="0.2">
      <c r="A96" s="572" t="s">
        <v>328</v>
      </c>
      <c r="B96" s="573"/>
      <c r="C96" s="557" t="s">
        <v>405</v>
      </c>
      <c r="D96" s="558"/>
      <c r="E96" s="558"/>
      <c r="F96" s="558">
        <v>500</v>
      </c>
      <c r="G96" s="558">
        <v>500</v>
      </c>
      <c r="H96" s="558"/>
      <c r="I96" s="570"/>
      <c r="J96" s="570"/>
      <c r="K96" s="570"/>
      <c r="L96" s="570"/>
      <c r="M96" s="570"/>
      <c r="N96" s="570"/>
    </row>
    <row r="97" spans="1:14" hidden="1" x14ac:dyDescent="0.2">
      <c r="A97" s="572" t="s">
        <v>328</v>
      </c>
      <c r="B97" s="573"/>
      <c r="C97" s="557" t="s">
        <v>407</v>
      </c>
      <c r="D97" s="558"/>
      <c r="E97" s="558"/>
      <c r="F97" s="558"/>
      <c r="G97" s="558"/>
      <c r="H97" s="558"/>
      <c r="I97" s="570"/>
      <c r="J97" s="570"/>
      <c r="K97" s="570"/>
      <c r="L97" s="570"/>
      <c r="M97" s="570"/>
      <c r="N97" s="570"/>
    </row>
    <row r="98" spans="1:14" x14ac:dyDescent="0.2">
      <c r="A98" s="572" t="s">
        <v>408</v>
      </c>
      <c r="B98" s="573"/>
      <c r="C98" s="557" t="s">
        <v>409</v>
      </c>
      <c r="D98" s="574"/>
      <c r="E98" s="558">
        <v>11</v>
      </c>
      <c r="F98" s="558">
        <v>1000</v>
      </c>
      <c r="G98" s="558">
        <v>1000</v>
      </c>
      <c r="H98" s="558"/>
      <c r="I98" s="570"/>
      <c r="J98" s="570"/>
      <c r="K98" s="570"/>
      <c r="L98" s="570"/>
      <c r="M98" s="570"/>
      <c r="N98" s="570"/>
    </row>
    <row r="99" spans="1:14" x14ac:dyDescent="0.2">
      <c r="A99" s="572" t="s">
        <v>408</v>
      </c>
      <c r="B99" s="573"/>
      <c r="C99" s="557" t="s">
        <v>410</v>
      </c>
      <c r="D99" s="574"/>
      <c r="E99" s="558"/>
      <c r="F99" s="558"/>
      <c r="G99" s="558"/>
      <c r="H99" s="558"/>
      <c r="I99" s="570">
        <v>10000</v>
      </c>
      <c r="J99" s="570">
        <v>9400</v>
      </c>
      <c r="K99" s="570"/>
      <c r="L99" s="570">
        <v>25000</v>
      </c>
      <c r="M99" s="570">
        <v>25000</v>
      </c>
      <c r="N99" s="570">
        <v>25000</v>
      </c>
    </row>
    <row r="100" spans="1:14" x14ac:dyDescent="0.2">
      <c r="A100" s="572" t="s">
        <v>408</v>
      </c>
      <c r="B100" s="573"/>
      <c r="C100" s="557" t="s">
        <v>411</v>
      </c>
      <c r="D100" s="574"/>
      <c r="E100" s="558"/>
      <c r="F100" s="558"/>
      <c r="G100" s="558"/>
      <c r="H100" s="558">
        <v>1500</v>
      </c>
      <c r="I100" s="570"/>
      <c r="J100" s="570">
        <v>600</v>
      </c>
      <c r="K100" s="570">
        <v>600</v>
      </c>
      <c r="L100" s="570"/>
      <c r="M100" s="570"/>
      <c r="N100" s="570"/>
    </row>
    <row r="101" spans="1:14" x14ac:dyDescent="0.2">
      <c r="A101" s="572" t="s">
        <v>408</v>
      </c>
      <c r="B101" s="573"/>
      <c r="C101" s="557" t="s">
        <v>412</v>
      </c>
      <c r="D101" s="574"/>
      <c r="E101" s="558"/>
      <c r="F101" s="558">
        <v>0</v>
      </c>
      <c r="G101" s="558">
        <v>0</v>
      </c>
      <c r="H101" s="558"/>
      <c r="I101" s="570">
        <v>0</v>
      </c>
      <c r="J101" s="570">
        <v>15000</v>
      </c>
      <c r="K101" s="570"/>
      <c r="L101" s="570"/>
      <c r="M101" s="570"/>
      <c r="N101" s="570"/>
    </row>
    <row r="102" spans="1:14" x14ac:dyDescent="0.2">
      <c r="A102" s="572" t="s">
        <v>331</v>
      </c>
      <c r="B102" s="573"/>
      <c r="C102" s="557" t="s">
        <v>413</v>
      </c>
      <c r="D102" s="574"/>
      <c r="E102" s="558"/>
      <c r="F102" s="558">
        <v>0</v>
      </c>
      <c r="G102" s="558">
        <v>0</v>
      </c>
      <c r="H102" s="558">
        <v>0</v>
      </c>
      <c r="I102" s="570"/>
      <c r="J102" s="570"/>
      <c r="K102" s="570"/>
      <c r="L102" s="570">
        <v>15000</v>
      </c>
      <c r="M102" s="570"/>
      <c r="N102" s="570"/>
    </row>
    <row r="103" spans="1:14" x14ac:dyDescent="0.2">
      <c r="A103" s="572" t="s">
        <v>414</v>
      </c>
      <c r="B103" s="573"/>
      <c r="C103" s="557" t="s">
        <v>415</v>
      </c>
      <c r="D103" s="574"/>
      <c r="E103" s="558">
        <v>700</v>
      </c>
      <c r="F103" s="558">
        <v>700</v>
      </c>
      <c r="G103" s="558">
        <v>700</v>
      </c>
      <c r="H103" s="558"/>
      <c r="I103" s="570"/>
      <c r="J103" s="570"/>
      <c r="K103" s="570"/>
      <c r="L103" s="570"/>
      <c r="M103" s="570"/>
      <c r="N103" s="570"/>
    </row>
    <row r="104" spans="1:14" x14ac:dyDescent="0.2">
      <c r="A104" s="572" t="s">
        <v>416</v>
      </c>
      <c r="B104" s="573"/>
      <c r="C104" s="557" t="s">
        <v>417</v>
      </c>
      <c r="D104" s="558"/>
      <c r="E104" s="558"/>
      <c r="F104" s="558"/>
      <c r="G104" s="558"/>
      <c r="H104" s="558"/>
      <c r="I104" s="570"/>
      <c r="J104" s="570"/>
      <c r="K104" s="570"/>
      <c r="L104" s="570">
        <v>2000</v>
      </c>
      <c r="M104" s="570"/>
      <c r="N104" s="570"/>
    </row>
    <row r="105" spans="1:14" x14ac:dyDescent="0.2">
      <c r="A105" s="582" t="s">
        <v>418</v>
      </c>
      <c r="B105" s="573"/>
      <c r="C105" s="557" t="s">
        <v>419</v>
      </c>
      <c r="D105" s="558"/>
      <c r="E105" s="558">
        <v>7000</v>
      </c>
      <c r="F105" s="558">
        <v>7000</v>
      </c>
      <c r="G105" s="558">
        <v>7000</v>
      </c>
      <c r="H105" s="558"/>
      <c r="I105" s="570"/>
      <c r="J105" s="570"/>
      <c r="K105" s="570"/>
      <c r="L105" s="570"/>
      <c r="M105" s="570"/>
      <c r="N105" s="570"/>
    </row>
    <row r="106" spans="1:14" x14ac:dyDescent="0.2">
      <c r="A106" s="582" t="s">
        <v>420</v>
      </c>
      <c r="B106" s="573"/>
      <c r="C106" s="557" t="s">
        <v>421</v>
      </c>
      <c r="D106" s="558"/>
      <c r="E106" s="558"/>
      <c r="F106" s="558"/>
      <c r="G106" s="558"/>
      <c r="H106" s="558"/>
      <c r="I106" s="570"/>
      <c r="J106" s="570"/>
      <c r="K106" s="570"/>
      <c r="L106" s="570">
        <v>3000</v>
      </c>
      <c r="M106" s="570"/>
      <c r="N106" s="570"/>
    </row>
    <row r="107" spans="1:14" x14ac:dyDescent="0.2">
      <c r="A107" s="572" t="s">
        <v>422</v>
      </c>
      <c r="B107" s="573"/>
      <c r="C107" s="557" t="s">
        <v>423</v>
      </c>
      <c r="D107" s="558"/>
      <c r="E107" s="558">
        <v>6304</v>
      </c>
      <c r="F107" s="558">
        <v>5105</v>
      </c>
      <c r="G107" s="558">
        <v>5105</v>
      </c>
      <c r="H107" s="558"/>
      <c r="I107" s="570">
        <v>0</v>
      </c>
      <c r="J107" s="570">
        <v>5000</v>
      </c>
      <c r="K107" s="570">
        <v>5000</v>
      </c>
      <c r="L107" s="570"/>
      <c r="M107" s="570"/>
      <c r="N107" s="570"/>
    </row>
    <row r="108" spans="1:14" x14ac:dyDescent="0.2">
      <c r="A108" s="572" t="s">
        <v>422</v>
      </c>
      <c r="B108" s="573"/>
      <c r="C108" s="557" t="s">
        <v>424</v>
      </c>
      <c r="D108" s="558"/>
      <c r="E108" s="558"/>
      <c r="F108" s="558"/>
      <c r="G108" s="558"/>
      <c r="H108" s="558">
        <v>13</v>
      </c>
      <c r="I108" s="570">
        <v>1500</v>
      </c>
      <c r="J108" s="570">
        <v>1500</v>
      </c>
      <c r="K108" s="570">
        <v>1440</v>
      </c>
      <c r="L108" s="570"/>
      <c r="M108" s="570"/>
      <c r="N108" s="570"/>
    </row>
    <row r="109" spans="1:14" x14ac:dyDescent="0.2">
      <c r="A109" s="572" t="s">
        <v>328</v>
      </c>
      <c r="B109" s="573"/>
      <c r="C109" s="557" t="s">
        <v>425</v>
      </c>
      <c r="D109" s="558"/>
      <c r="E109" s="558"/>
      <c r="F109" s="558"/>
      <c r="G109" s="558"/>
      <c r="H109" s="558"/>
      <c r="I109" s="570">
        <v>5000</v>
      </c>
      <c r="J109" s="570"/>
      <c r="K109" s="570">
        <v>1000</v>
      </c>
      <c r="L109" s="570"/>
      <c r="M109" s="570"/>
      <c r="N109" s="570"/>
    </row>
    <row r="110" spans="1:14" x14ac:dyDescent="0.2">
      <c r="A110" s="572" t="s">
        <v>426</v>
      </c>
      <c r="B110" s="573"/>
      <c r="C110" s="557" t="s">
        <v>427</v>
      </c>
      <c r="D110" s="558"/>
      <c r="E110" s="558">
        <v>660</v>
      </c>
      <c r="F110" s="558">
        <v>830</v>
      </c>
      <c r="G110" s="558">
        <v>830</v>
      </c>
      <c r="H110" s="558"/>
      <c r="I110" s="570"/>
      <c r="J110" s="570"/>
      <c r="K110" s="570"/>
      <c r="L110" s="570"/>
      <c r="M110" s="570"/>
      <c r="N110" s="570"/>
    </row>
    <row r="111" spans="1:14" x14ac:dyDescent="0.2">
      <c r="A111" s="572" t="s">
        <v>426</v>
      </c>
      <c r="B111" s="573"/>
      <c r="C111" s="557" t="s">
        <v>428</v>
      </c>
      <c r="D111" s="558"/>
      <c r="E111" s="558"/>
      <c r="F111" s="558"/>
      <c r="G111" s="558"/>
      <c r="H111" s="558">
        <v>0</v>
      </c>
      <c r="I111" s="570">
        <v>5000</v>
      </c>
      <c r="J111" s="570">
        <v>23000</v>
      </c>
      <c r="K111" s="570">
        <v>21000</v>
      </c>
      <c r="L111" s="570"/>
      <c r="M111" s="570"/>
      <c r="N111" s="570"/>
    </row>
    <row r="112" spans="1:14" x14ac:dyDescent="0.2">
      <c r="A112" s="572" t="s">
        <v>337</v>
      </c>
      <c r="B112" s="573"/>
      <c r="C112" s="557" t="s">
        <v>429</v>
      </c>
      <c r="D112" s="558"/>
      <c r="E112" s="558"/>
      <c r="F112" s="558"/>
      <c r="G112" s="558"/>
      <c r="H112" s="558">
        <v>585</v>
      </c>
      <c r="I112" s="570"/>
      <c r="J112" s="570"/>
      <c r="K112" s="570"/>
      <c r="L112" s="570"/>
      <c r="M112" s="570"/>
      <c r="N112" s="570"/>
    </row>
    <row r="113" spans="1:14" x14ac:dyDescent="0.2">
      <c r="A113" s="572" t="s">
        <v>335</v>
      </c>
      <c r="B113" s="573"/>
      <c r="C113" s="557" t="s">
        <v>430</v>
      </c>
      <c r="D113" s="574"/>
      <c r="E113" s="558">
        <v>2000</v>
      </c>
      <c r="F113" s="558">
        <v>2000</v>
      </c>
      <c r="G113" s="558">
        <v>2000</v>
      </c>
      <c r="H113" s="558"/>
      <c r="I113" s="570"/>
      <c r="J113" s="570"/>
      <c r="K113" s="570"/>
      <c r="L113" s="570"/>
      <c r="M113" s="570"/>
      <c r="N113" s="570"/>
    </row>
    <row r="114" spans="1:14" x14ac:dyDescent="0.2">
      <c r="A114" s="572" t="s">
        <v>335</v>
      </c>
      <c r="B114" s="573"/>
      <c r="C114" s="557" t="s">
        <v>431</v>
      </c>
      <c r="D114" s="574"/>
      <c r="E114" s="558"/>
      <c r="F114" s="558"/>
      <c r="G114" s="558"/>
      <c r="H114" s="558"/>
      <c r="I114" s="570">
        <v>0</v>
      </c>
      <c r="J114" s="570">
        <v>10000</v>
      </c>
      <c r="K114" s="570">
        <v>10000</v>
      </c>
      <c r="L114" s="570"/>
      <c r="M114" s="570"/>
      <c r="N114" s="570"/>
    </row>
    <row r="115" spans="1:14" x14ac:dyDescent="0.2">
      <c r="A115" s="572" t="s">
        <v>432</v>
      </c>
      <c r="B115" s="573"/>
      <c r="C115" s="557" t="s">
        <v>433</v>
      </c>
      <c r="D115" s="574"/>
      <c r="E115" s="558">
        <v>360</v>
      </c>
      <c r="F115" s="558">
        <v>360</v>
      </c>
      <c r="G115" s="558">
        <v>360</v>
      </c>
      <c r="H115" s="558"/>
      <c r="I115" s="570"/>
      <c r="J115" s="570"/>
      <c r="K115" s="570"/>
      <c r="L115" s="570"/>
      <c r="M115" s="570"/>
      <c r="N115" s="570"/>
    </row>
    <row r="116" spans="1:14" x14ac:dyDescent="0.2">
      <c r="A116" s="572" t="s">
        <v>432</v>
      </c>
      <c r="B116" s="573"/>
      <c r="C116" s="557" t="s">
        <v>434</v>
      </c>
      <c r="D116" s="574"/>
      <c r="E116" s="558">
        <v>4000</v>
      </c>
      <c r="F116" s="558">
        <v>4000</v>
      </c>
      <c r="G116" s="558">
        <v>4000</v>
      </c>
      <c r="H116" s="558">
        <v>450</v>
      </c>
      <c r="I116" s="570"/>
      <c r="J116" s="570"/>
      <c r="K116" s="570"/>
      <c r="L116" s="570"/>
      <c r="M116" s="570"/>
      <c r="N116" s="570"/>
    </row>
    <row r="117" spans="1:14" x14ac:dyDescent="0.2">
      <c r="A117" s="572">
        <v>14</v>
      </c>
      <c r="B117" s="573"/>
      <c r="C117" s="557" t="s">
        <v>435</v>
      </c>
      <c r="D117" s="574"/>
      <c r="E117" s="558"/>
      <c r="F117" s="558"/>
      <c r="G117" s="558"/>
      <c r="H117" s="558"/>
      <c r="I117" s="570">
        <v>0</v>
      </c>
      <c r="J117" s="570">
        <v>5000</v>
      </c>
      <c r="K117" s="570">
        <v>0</v>
      </c>
      <c r="L117" s="570">
        <v>5000</v>
      </c>
      <c r="M117" s="570"/>
      <c r="N117" s="570"/>
    </row>
    <row r="118" spans="1:14" x14ac:dyDescent="0.2">
      <c r="A118" s="572">
        <v>14</v>
      </c>
      <c r="B118" s="573"/>
      <c r="C118" s="557" t="s">
        <v>436</v>
      </c>
      <c r="D118" s="574"/>
      <c r="E118" s="558"/>
      <c r="F118" s="558"/>
      <c r="G118" s="558"/>
      <c r="H118" s="558"/>
      <c r="I118" s="570"/>
      <c r="J118" s="570"/>
      <c r="K118" s="570"/>
      <c r="L118" s="570">
        <v>10000</v>
      </c>
      <c r="M118" s="570"/>
      <c r="N118" s="570"/>
    </row>
    <row r="119" spans="1:14" x14ac:dyDescent="0.2">
      <c r="A119" s="583"/>
      <c r="B119" s="564"/>
      <c r="C119" s="565" t="s">
        <v>437</v>
      </c>
      <c r="D119" s="566"/>
      <c r="E119" s="567">
        <f>SUM(E34:E116)</f>
        <v>42749</v>
      </c>
      <c r="F119" s="567">
        <f>SUM(F34:F116)</f>
        <v>52650</v>
      </c>
      <c r="G119" s="567">
        <f>SUM(G35:G116)</f>
        <v>52443</v>
      </c>
      <c r="H119" s="567">
        <f>SUM(H34:H116)</f>
        <v>9220</v>
      </c>
      <c r="I119" s="568">
        <f>SUM(I34+I42+I56+I58+I59+I65+I71+I72+I73+I74+I76+I77+I79+I80+I81+I82+I83+I84+I85+I86+I90+I94+I99+I108+I109+I111)</f>
        <v>107600</v>
      </c>
      <c r="J119" s="568">
        <f>SUM(J34:J117)</f>
        <v>288820</v>
      </c>
      <c r="K119" s="568">
        <f>SUM(K34:K117)</f>
        <v>81360</v>
      </c>
      <c r="L119" s="568">
        <f>SUM(L34:L118)</f>
        <v>237500</v>
      </c>
      <c r="M119" s="568">
        <f>SUM(M28:M117)</f>
        <v>26000</v>
      </c>
      <c r="N119" s="577">
        <f>SUM(N99:N117)</f>
        <v>25000</v>
      </c>
    </row>
    <row r="120" spans="1:14" x14ac:dyDescent="0.2">
      <c r="A120" s="572" t="s">
        <v>351</v>
      </c>
      <c r="B120" s="573">
        <v>717</v>
      </c>
      <c r="C120" s="557" t="s">
        <v>438</v>
      </c>
      <c r="D120" s="574"/>
      <c r="E120" s="558">
        <v>150765</v>
      </c>
      <c r="F120" s="558">
        <v>149445</v>
      </c>
      <c r="G120" s="558">
        <v>149241</v>
      </c>
      <c r="H120" s="558"/>
      <c r="I120" s="570"/>
      <c r="J120" s="570"/>
      <c r="K120" s="576"/>
      <c r="L120" s="576"/>
      <c r="M120" s="576"/>
      <c r="N120" s="576"/>
    </row>
    <row r="121" spans="1:14" hidden="1" x14ac:dyDescent="0.2">
      <c r="A121" s="572" t="s">
        <v>351</v>
      </c>
      <c r="B121" s="573"/>
      <c r="C121" s="557" t="s">
        <v>439</v>
      </c>
      <c r="D121" s="558"/>
      <c r="E121" s="558">
        <v>0</v>
      </c>
      <c r="F121" s="558">
        <v>0</v>
      </c>
      <c r="G121" s="558">
        <v>0</v>
      </c>
      <c r="H121" s="558"/>
      <c r="I121" s="570"/>
      <c r="J121" s="570"/>
      <c r="K121" s="570"/>
      <c r="L121" s="570"/>
      <c r="M121" s="570"/>
      <c r="N121" s="570"/>
    </row>
    <row r="122" spans="1:14" x14ac:dyDescent="0.2">
      <c r="A122" s="572" t="s">
        <v>351</v>
      </c>
      <c r="B122" s="573"/>
      <c r="C122" s="557" t="s">
        <v>440</v>
      </c>
      <c r="D122" s="558"/>
      <c r="E122" s="558"/>
      <c r="F122" s="558"/>
      <c r="G122" s="558"/>
      <c r="H122" s="558">
        <v>255</v>
      </c>
      <c r="I122" s="570">
        <v>35000</v>
      </c>
      <c r="J122" s="570">
        <v>26990</v>
      </c>
      <c r="K122" s="570">
        <v>0</v>
      </c>
      <c r="L122" s="570">
        <v>35000</v>
      </c>
      <c r="M122" s="570">
        <v>30000</v>
      </c>
      <c r="N122" s="570"/>
    </row>
    <row r="123" spans="1:14" x14ac:dyDescent="0.2">
      <c r="A123" s="572" t="s">
        <v>313</v>
      </c>
      <c r="B123" s="573"/>
      <c r="C123" s="557" t="s">
        <v>441</v>
      </c>
      <c r="D123" s="558"/>
      <c r="E123" s="558"/>
      <c r="F123" s="558"/>
      <c r="G123" s="558"/>
      <c r="H123" s="558"/>
      <c r="I123" s="570">
        <v>20000</v>
      </c>
      <c r="J123" s="570">
        <v>13000</v>
      </c>
      <c r="K123" s="570">
        <v>0</v>
      </c>
      <c r="L123" s="570">
        <v>20000</v>
      </c>
      <c r="M123" s="570"/>
      <c r="N123" s="570"/>
    </row>
    <row r="124" spans="1:14" x14ac:dyDescent="0.2">
      <c r="A124" s="572" t="s">
        <v>354</v>
      </c>
      <c r="B124" s="573"/>
      <c r="C124" s="557" t="s">
        <v>442</v>
      </c>
      <c r="D124" s="574"/>
      <c r="E124" s="558">
        <v>540</v>
      </c>
      <c r="F124" s="558">
        <v>540</v>
      </c>
      <c r="G124" s="558">
        <v>540</v>
      </c>
      <c r="H124" s="558">
        <v>0</v>
      </c>
      <c r="I124" s="570">
        <v>20000</v>
      </c>
      <c r="J124" s="570">
        <v>20000</v>
      </c>
      <c r="K124" s="570">
        <v>0</v>
      </c>
      <c r="L124" s="570"/>
      <c r="M124" s="570"/>
      <c r="N124" s="570"/>
    </row>
    <row r="125" spans="1:14" x14ac:dyDescent="0.2">
      <c r="A125" s="572" t="s">
        <v>354</v>
      </c>
      <c r="B125" s="573"/>
      <c r="C125" s="557" t="s">
        <v>443</v>
      </c>
      <c r="D125" s="574"/>
      <c r="E125" s="574"/>
      <c r="F125" s="574"/>
      <c r="G125" s="558"/>
      <c r="H125" s="558">
        <v>20</v>
      </c>
      <c r="I125" s="570">
        <v>10000</v>
      </c>
      <c r="J125" s="570">
        <v>10000</v>
      </c>
      <c r="K125" s="570">
        <v>0</v>
      </c>
      <c r="L125" s="570"/>
      <c r="M125" s="570"/>
      <c r="N125" s="570"/>
    </row>
    <row r="126" spans="1:14" x14ac:dyDescent="0.2">
      <c r="A126" s="572" t="s">
        <v>354</v>
      </c>
      <c r="B126" s="573"/>
      <c r="C126" s="557" t="s">
        <v>444</v>
      </c>
      <c r="D126" s="574"/>
      <c r="E126" s="574"/>
      <c r="F126" s="574"/>
      <c r="G126" s="558"/>
      <c r="H126" s="558">
        <v>0</v>
      </c>
      <c r="I126" s="570">
        <v>15000</v>
      </c>
      <c r="J126" s="570">
        <v>15000</v>
      </c>
      <c r="K126" s="570">
        <v>0</v>
      </c>
      <c r="L126" s="570"/>
      <c r="M126" s="570"/>
      <c r="N126" s="570"/>
    </row>
    <row r="127" spans="1:14" x14ac:dyDescent="0.2">
      <c r="A127" s="572" t="s">
        <v>354</v>
      </c>
      <c r="B127" s="573"/>
      <c r="C127" s="557" t="s">
        <v>445</v>
      </c>
      <c r="D127" s="574"/>
      <c r="E127" s="574"/>
      <c r="F127" s="574"/>
      <c r="G127" s="558"/>
      <c r="H127" s="558">
        <v>1780</v>
      </c>
      <c r="I127" s="570"/>
      <c r="J127" s="570"/>
      <c r="K127" s="570"/>
      <c r="L127" s="570"/>
      <c r="M127" s="570"/>
      <c r="N127" s="570"/>
    </row>
    <row r="128" spans="1:14" x14ac:dyDescent="0.2">
      <c r="A128" s="572" t="s">
        <v>354</v>
      </c>
      <c r="B128" s="573"/>
      <c r="C128" s="557" t="s">
        <v>446</v>
      </c>
      <c r="D128" s="574"/>
      <c r="E128" s="574"/>
      <c r="F128" s="574"/>
      <c r="G128" s="558"/>
      <c r="H128" s="558"/>
      <c r="I128" s="570"/>
      <c r="J128" s="570"/>
      <c r="K128" s="570"/>
      <c r="L128" s="570"/>
      <c r="M128" s="570">
        <v>150000</v>
      </c>
      <c r="N128" s="570">
        <v>50000</v>
      </c>
    </row>
    <row r="129" spans="1:14" x14ac:dyDescent="0.2">
      <c r="A129" s="572" t="s">
        <v>354</v>
      </c>
      <c r="B129" s="573"/>
      <c r="C129" s="557" t="s">
        <v>447</v>
      </c>
      <c r="D129" s="574"/>
      <c r="E129" s="574"/>
      <c r="F129" s="574"/>
      <c r="G129" s="558"/>
      <c r="H129" s="558">
        <v>585</v>
      </c>
      <c r="I129" s="570"/>
      <c r="J129" s="570"/>
      <c r="K129" s="570"/>
      <c r="L129" s="570"/>
      <c r="M129" s="570"/>
      <c r="N129" s="570"/>
    </row>
    <row r="130" spans="1:14" x14ac:dyDescent="0.2">
      <c r="A130" s="572" t="s">
        <v>354</v>
      </c>
      <c r="B130" s="573"/>
      <c r="C130" s="557" t="s">
        <v>448</v>
      </c>
      <c r="D130" s="574"/>
      <c r="E130" s="558">
        <v>6898</v>
      </c>
      <c r="F130" s="558">
        <v>6900</v>
      </c>
      <c r="G130" s="558">
        <v>6900</v>
      </c>
      <c r="H130" s="558"/>
      <c r="I130" s="570"/>
      <c r="J130" s="570"/>
      <c r="K130" s="570"/>
      <c r="L130" s="570"/>
      <c r="M130" s="570"/>
      <c r="N130" s="570"/>
    </row>
    <row r="131" spans="1:14" x14ac:dyDescent="0.2">
      <c r="A131" s="572" t="s">
        <v>354</v>
      </c>
      <c r="B131" s="573"/>
      <c r="C131" s="557" t="s">
        <v>449</v>
      </c>
      <c r="D131" s="574"/>
      <c r="E131" s="558">
        <v>561743</v>
      </c>
      <c r="F131" s="558">
        <v>620000</v>
      </c>
      <c r="G131" s="558">
        <v>620000</v>
      </c>
      <c r="H131" s="558">
        <v>675</v>
      </c>
      <c r="I131" s="570"/>
      <c r="J131" s="570"/>
      <c r="K131" s="570"/>
      <c r="L131" s="570"/>
      <c r="M131" s="570"/>
      <c r="N131" s="570"/>
    </row>
    <row r="132" spans="1:14" x14ac:dyDescent="0.2">
      <c r="A132" s="572" t="s">
        <v>354</v>
      </c>
      <c r="B132" s="573"/>
      <c r="C132" s="557" t="s">
        <v>450</v>
      </c>
      <c r="D132" s="558"/>
      <c r="E132" s="558">
        <v>24794</v>
      </c>
      <c r="F132" s="558">
        <v>26000</v>
      </c>
      <c r="G132" s="558">
        <v>24000</v>
      </c>
      <c r="H132" s="558"/>
      <c r="I132" s="570"/>
      <c r="J132" s="570"/>
      <c r="K132" s="570"/>
      <c r="L132" s="570"/>
      <c r="M132" s="570"/>
      <c r="N132" s="570"/>
    </row>
    <row r="133" spans="1:14" x14ac:dyDescent="0.2">
      <c r="A133" s="572" t="s">
        <v>354</v>
      </c>
      <c r="B133" s="573"/>
      <c r="C133" s="557" t="s">
        <v>451</v>
      </c>
      <c r="D133" s="558"/>
      <c r="E133" s="558"/>
      <c r="F133" s="558"/>
      <c r="G133" s="558"/>
      <c r="H133" s="558">
        <v>4200</v>
      </c>
      <c r="I133" s="570">
        <v>9000</v>
      </c>
      <c r="J133" s="570">
        <v>9000</v>
      </c>
      <c r="K133" s="570">
        <v>9000</v>
      </c>
      <c r="L133" s="570"/>
      <c r="M133" s="570"/>
      <c r="N133" s="570"/>
    </row>
    <row r="134" spans="1:14" x14ac:dyDescent="0.2">
      <c r="A134" s="572" t="s">
        <v>354</v>
      </c>
      <c r="B134" s="573"/>
      <c r="C134" s="557" t="s">
        <v>452</v>
      </c>
      <c r="D134" s="558"/>
      <c r="E134" s="558"/>
      <c r="F134" s="558">
        <v>0</v>
      </c>
      <c r="G134" s="558"/>
      <c r="H134" s="558">
        <v>0</v>
      </c>
      <c r="I134" s="570">
        <v>10000</v>
      </c>
      <c r="J134" s="570">
        <v>10000</v>
      </c>
      <c r="K134" s="570">
        <v>0</v>
      </c>
      <c r="L134" s="570">
        <v>20000</v>
      </c>
      <c r="M134" s="570">
        <v>200000</v>
      </c>
      <c r="N134" s="570"/>
    </row>
    <row r="135" spans="1:14" hidden="1" x14ac:dyDescent="0.2">
      <c r="A135" s="572" t="s">
        <v>354</v>
      </c>
      <c r="B135" s="573"/>
      <c r="C135" s="557" t="s">
        <v>444</v>
      </c>
      <c r="D135" s="558"/>
      <c r="E135" s="558"/>
      <c r="F135" s="558"/>
      <c r="G135" s="558"/>
      <c r="H135" s="558">
        <v>0</v>
      </c>
      <c r="I135" s="570"/>
      <c r="J135" s="570"/>
      <c r="K135" s="570"/>
      <c r="L135" s="570"/>
      <c r="M135" s="570"/>
      <c r="N135" s="570"/>
    </row>
    <row r="136" spans="1:14" x14ac:dyDescent="0.2">
      <c r="A136" s="572" t="s">
        <v>354</v>
      </c>
      <c r="B136" s="573"/>
      <c r="C136" s="557" t="s">
        <v>453</v>
      </c>
      <c r="D136" s="558"/>
      <c r="E136" s="558"/>
      <c r="F136" s="558"/>
      <c r="G136" s="558"/>
      <c r="H136" s="558"/>
      <c r="I136" s="570"/>
      <c r="J136" s="570"/>
      <c r="K136" s="570"/>
      <c r="L136" s="570">
        <v>10000</v>
      </c>
      <c r="M136" s="570"/>
      <c r="N136" s="570"/>
    </row>
    <row r="137" spans="1:14" x14ac:dyDescent="0.2">
      <c r="A137" s="572" t="s">
        <v>354</v>
      </c>
      <c r="B137" s="573"/>
      <c r="C137" s="557" t="s">
        <v>454</v>
      </c>
      <c r="D137" s="558"/>
      <c r="E137" s="558"/>
      <c r="F137" s="558"/>
      <c r="G137" s="558"/>
      <c r="H137" s="558"/>
      <c r="I137" s="570"/>
      <c r="J137" s="570"/>
      <c r="K137" s="570"/>
      <c r="L137" s="570">
        <v>10000</v>
      </c>
      <c r="M137" s="570"/>
      <c r="N137" s="570"/>
    </row>
    <row r="138" spans="1:14" x14ac:dyDescent="0.2">
      <c r="A138" s="572" t="s">
        <v>354</v>
      </c>
      <c r="B138" s="573"/>
      <c r="C138" s="557" t="s">
        <v>455</v>
      </c>
      <c r="D138" s="558"/>
      <c r="E138" s="558"/>
      <c r="F138" s="558"/>
      <c r="G138" s="558"/>
      <c r="H138" s="558"/>
      <c r="I138" s="570"/>
      <c r="J138" s="570"/>
      <c r="K138" s="570"/>
      <c r="L138" s="570">
        <v>60000</v>
      </c>
      <c r="M138" s="570"/>
      <c r="N138" s="570"/>
    </row>
    <row r="139" spans="1:14" x14ac:dyDescent="0.2">
      <c r="A139" s="572" t="s">
        <v>371</v>
      </c>
      <c r="B139" s="573"/>
      <c r="C139" s="557" t="s">
        <v>456</v>
      </c>
      <c r="D139" s="558"/>
      <c r="E139" s="558">
        <v>91374</v>
      </c>
      <c r="F139" s="558">
        <v>150000</v>
      </c>
      <c r="G139" s="558">
        <v>150000</v>
      </c>
      <c r="H139" s="558">
        <v>59987</v>
      </c>
      <c r="I139" s="570">
        <v>150000</v>
      </c>
      <c r="J139" s="570">
        <v>150000</v>
      </c>
      <c r="K139" s="570">
        <v>150000</v>
      </c>
      <c r="L139" s="570">
        <v>100000</v>
      </c>
      <c r="M139" s="570">
        <v>10000</v>
      </c>
      <c r="N139" s="570">
        <v>10000</v>
      </c>
    </row>
    <row r="140" spans="1:14" x14ac:dyDescent="0.2">
      <c r="A140" s="572" t="s">
        <v>371</v>
      </c>
      <c r="B140" s="573"/>
      <c r="C140" s="557" t="s">
        <v>457</v>
      </c>
      <c r="D140" s="558"/>
      <c r="E140" s="558">
        <v>271</v>
      </c>
      <c r="F140" s="558">
        <v>15000</v>
      </c>
      <c r="G140" s="558">
        <v>50</v>
      </c>
      <c r="H140" s="558"/>
      <c r="I140" s="570">
        <v>10000</v>
      </c>
      <c r="J140" s="570">
        <v>10000</v>
      </c>
      <c r="K140" s="570">
        <v>0</v>
      </c>
      <c r="L140" s="570">
        <v>10000</v>
      </c>
      <c r="M140" s="570">
        <v>10000</v>
      </c>
      <c r="N140" s="570">
        <v>10000</v>
      </c>
    </row>
    <row r="141" spans="1:14" hidden="1" x14ac:dyDescent="0.2">
      <c r="A141" s="572" t="s">
        <v>371</v>
      </c>
      <c r="B141" s="573"/>
      <c r="C141" s="557" t="s">
        <v>458</v>
      </c>
      <c r="D141" s="558"/>
      <c r="E141" s="558"/>
      <c r="F141" s="558"/>
      <c r="G141" s="558"/>
      <c r="H141" s="558"/>
      <c r="I141" s="570"/>
      <c r="J141" s="570"/>
      <c r="K141" s="570"/>
      <c r="L141" s="570"/>
      <c r="M141" s="570"/>
      <c r="N141" s="570"/>
    </row>
    <row r="142" spans="1:14" hidden="1" x14ac:dyDescent="0.2">
      <c r="A142" s="572" t="s">
        <v>371</v>
      </c>
      <c r="B142" s="573"/>
      <c r="C142" s="557" t="s">
        <v>459</v>
      </c>
      <c r="D142" s="574"/>
      <c r="E142" s="558"/>
      <c r="F142" s="558"/>
      <c r="G142" s="558"/>
      <c r="H142" s="558"/>
      <c r="I142" s="570"/>
      <c r="J142" s="570"/>
      <c r="K142" s="570"/>
      <c r="L142" s="570"/>
      <c r="M142" s="570"/>
      <c r="N142" s="570"/>
    </row>
    <row r="143" spans="1:14" x14ac:dyDescent="0.2">
      <c r="A143" s="572" t="s">
        <v>371</v>
      </c>
      <c r="B143" s="573"/>
      <c r="C143" s="557" t="s">
        <v>460</v>
      </c>
      <c r="D143" s="574"/>
      <c r="E143" s="558">
        <v>1848</v>
      </c>
      <c r="F143" s="558">
        <v>2000</v>
      </c>
      <c r="G143" s="558">
        <v>2000</v>
      </c>
      <c r="H143" s="558">
        <v>254715</v>
      </c>
      <c r="I143" s="570">
        <v>80000</v>
      </c>
      <c r="J143" s="570">
        <v>80000</v>
      </c>
      <c r="K143" s="570">
        <v>80000</v>
      </c>
      <c r="L143" s="570"/>
      <c r="M143" s="570"/>
      <c r="N143" s="570"/>
    </row>
    <row r="144" spans="1:14" x14ac:dyDescent="0.2">
      <c r="A144" s="572" t="s">
        <v>371</v>
      </c>
      <c r="B144" s="573"/>
      <c r="C144" s="557" t="s">
        <v>461</v>
      </c>
      <c r="D144" s="558"/>
      <c r="E144" s="558"/>
      <c r="F144" s="558">
        <v>0</v>
      </c>
      <c r="G144" s="558">
        <v>0</v>
      </c>
      <c r="H144" s="558">
        <v>30</v>
      </c>
      <c r="I144" s="570">
        <v>10000</v>
      </c>
      <c r="J144" s="570">
        <v>10000</v>
      </c>
      <c r="K144" s="570">
        <v>0</v>
      </c>
      <c r="L144" s="570">
        <v>40000</v>
      </c>
      <c r="M144" s="570"/>
      <c r="N144" s="570"/>
    </row>
    <row r="145" spans="1:14" x14ac:dyDescent="0.2">
      <c r="A145" s="572" t="s">
        <v>371</v>
      </c>
      <c r="B145" s="573"/>
      <c r="C145" s="557" t="s">
        <v>462</v>
      </c>
      <c r="D145" s="558"/>
      <c r="E145" s="558">
        <v>51772</v>
      </c>
      <c r="F145" s="558">
        <v>50000</v>
      </c>
      <c r="G145" s="558">
        <v>50000</v>
      </c>
      <c r="H145" s="558"/>
      <c r="I145" s="570"/>
      <c r="J145" s="570"/>
      <c r="K145" s="570"/>
      <c r="L145" s="570"/>
      <c r="M145" s="570"/>
      <c r="N145" s="570"/>
    </row>
    <row r="146" spans="1:14" x14ac:dyDescent="0.2">
      <c r="A146" s="572" t="s">
        <v>371</v>
      </c>
      <c r="B146" s="573"/>
      <c r="C146" s="557" t="s">
        <v>463</v>
      </c>
      <c r="D146" s="558"/>
      <c r="E146" s="558">
        <v>0</v>
      </c>
      <c r="F146" s="558">
        <v>0</v>
      </c>
      <c r="G146" s="558">
        <v>0</v>
      </c>
      <c r="H146" s="558">
        <v>12078</v>
      </c>
      <c r="I146" s="570">
        <v>50000</v>
      </c>
      <c r="J146" s="570">
        <v>48950</v>
      </c>
      <c r="K146" s="570">
        <v>33127</v>
      </c>
      <c r="L146" s="570"/>
      <c r="M146" s="570"/>
      <c r="N146" s="570"/>
    </row>
    <row r="147" spans="1:14" x14ac:dyDescent="0.2">
      <c r="A147" s="572" t="s">
        <v>371</v>
      </c>
      <c r="B147" s="573"/>
      <c r="C147" s="557" t="s">
        <v>464</v>
      </c>
      <c r="D147" s="558"/>
      <c r="E147" s="558">
        <v>0</v>
      </c>
      <c r="F147" s="558">
        <v>0</v>
      </c>
      <c r="G147" s="558">
        <v>0</v>
      </c>
      <c r="H147" s="558">
        <v>0</v>
      </c>
      <c r="I147" s="570">
        <v>50000</v>
      </c>
      <c r="J147" s="570">
        <v>51050</v>
      </c>
      <c r="K147" s="570">
        <v>49492</v>
      </c>
      <c r="L147" s="570">
        <v>5000</v>
      </c>
      <c r="M147" s="570"/>
      <c r="N147" s="570"/>
    </row>
    <row r="148" spans="1:14" x14ac:dyDescent="0.2">
      <c r="A148" s="572">
        <v>5</v>
      </c>
      <c r="B148" s="573"/>
      <c r="C148" s="557" t="s">
        <v>465</v>
      </c>
      <c r="D148" s="558"/>
      <c r="E148" s="558">
        <v>800</v>
      </c>
      <c r="F148" s="558">
        <v>1000</v>
      </c>
      <c r="G148" s="558">
        <v>1000</v>
      </c>
      <c r="H148" s="558">
        <v>98438</v>
      </c>
      <c r="I148" s="570"/>
      <c r="J148" s="570"/>
      <c r="K148" s="570"/>
      <c r="L148" s="570"/>
      <c r="M148" s="570"/>
      <c r="N148" s="570"/>
    </row>
    <row r="149" spans="1:14" x14ac:dyDescent="0.2">
      <c r="A149" s="572" t="s">
        <v>371</v>
      </c>
      <c r="B149" s="573"/>
      <c r="C149" s="557" t="s">
        <v>466</v>
      </c>
      <c r="D149" s="558"/>
      <c r="E149" s="558">
        <v>9828</v>
      </c>
      <c r="F149" s="558">
        <v>115000</v>
      </c>
      <c r="G149" s="558">
        <v>50000</v>
      </c>
      <c r="H149" s="558">
        <v>215944</v>
      </c>
      <c r="I149" s="570">
        <v>120000</v>
      </c>
      <c r="J149" s="570">
        <v>120000</v>
      </c>
      <c r="K149" s="570">
        <v>107000</v>
      </c>
      <c r="L149" s="570">
        <v>10000</v>
      </c>
      <c r="M149" s="570"/>
      <c r="N149" s="570"/>
    </row>
    <row r="150" spans="1:14" x14ac:dyDescent="0.2">
      <c r="A150" s="582" t="s">
        <v>371</v>
      </c>
      <c r="B150" s="573"/>
      <c r="C150" s="557" t="s">
        <v>467</v>
      </c>
      <c r="D150" s="558"/>
      <c r="E150" s="558"/>
      <c r="F150" s="558"/>
      <c r="G150" s="558"/>
      <c r="H150" s="558">
        <v>30</v>
      </c>
      <c r="I150" s="570">
        <v>150000</v>
      </c>
      <c r="J150" s="570">
        <v>150000</v>
      </c>
      <c r="K150" s="570">
        <v>90000</v>
      </c>
      <c r="L150" s="570">
        <v>50000</v>
      </c>
      <c r="M150" s="570"/>
      <c r="N150" s="570"/>
    </row>
    <row r="151" spans="1:14" x14ac:dyDescent="0.2">
      <c r="A151" s="572" t="s">
        <v>150</v>
      </c>
      <c r="B151" s="573"/>
      <c r="C151" s="557" t="s">
        <v>468</v>
      </c>
      <c r="D151" s="574"/>
      <c r="E151" s="558">
        <v>709898</v>
      </c>
      <c r="F151" s="558">
        <v>713000</v>
      </c>
      <c r="G151" s="558">
        <v>713000</v>
      </c>
      <c r="H151" s="558">
        <v>1759</v>
      </c>
      <c r="I151" s="570"/>
      <c r="J151" s="570"/>
      <c r="K151" s="570"/>
      <c r="L151" s="570"/>
      <c r="M151" s="570"/>
      <c r="N151" s="570"/>
    </row>
    <row r="152" spans="1:14" x14ac:dyDescent="0.2">
      <c r="A152" s="572" t="s">
        <v>150</v>
      </c>
      <c r="B152" s="573"/>
      <c r="C152" s="557" t="s">
        <v>469</v>
      </c>
      <c r="D152" s="574"/>
      <c r="E152" s="558"/>
      <c r="F152" s="558"/>
      <c r="G152" s="558"/>
      <c r="H152" s="558">
        <v>34958</v>
      </c>
      <c r="I152" s="570"/>
      <c r="J152" s="570"/>
      <c r="K152" s="570"/>
      <c r="L152" s="570"/>
      <c r="M152" s="570"/>
      <c r="N152" s="570"/>
    </row>
    <row r="153" spans="1:14" x14ac:dyDescent="0.2">
      <c r="A153" s="572" t="s">
        <v>150</v>
      </c>
      <c r="B153" s="573"/>
      <c r="C153" s="557" t="s">
        <v>470</v>
      </c>
      <c r="D153" s="574"/>
      <c r="E153" s="558"/>
      <c r="F153" s="558"/>
      <c r="G153" s="558"/>
      <c r="H153" s="558">
        <v>36509</v>
      </c>
      <c r="I153" s="570"/>
      <c r="J153" s="570"/>
      <c r="K153" s="570"/>
      <c r="L153" s="570"/>
      <c r="M153" s="570"/>
      <c r="N153" s="570"/>
    </row>
    <row r="154" spans="1:14" x14ac:dyDescent="0.2">
      <c r="A154" s="572" t="s">
        <v>150</v>
      </c>
      <c r="B154" s="573"/>
      <c r="C154" s="557" t="s">
        <v>471</v>
      </c>
      <c r="D154" s="574"/>
      <c r="E154" s="558"/>
      <c r="F154" s="558"/>
      <c r="G154" s="558"/>
      <c r="H154" s="558"/>
      <c r="I154" s="570">
        <v>5000</v>
      </c>
      <c r="J154" s="570">
        <v>10000</v>
      </c>
      <c r="K154" s="570">
        <v>10000</v>
      </c>
      <c r="L154" s="570"/>
      <c r="M154" s="570"/>
      <c r="N154" s="570"/>
    </row>
    <row r="155" spans="1:14" x14ac:dyDescent="0.2">
      <c r="A155" s="572" t="s">
        <v>152</v>
      </c>
      <c r="B155" s="573"/>
      <c r="C155" s="557" t="s">
        <v>472</v>
      </c>
      <c r="D155" s="558"/>
      <c r="E155" s="558">
        <v>11499</v>
      </c>
      <c r="F155" s="558">
        <v>12000</v>
      </c>
      <c r="G155" s="558">
        <v>11499</v>
      </c>
      <c r="H155" s="558"/>
      <c r="I155" s="570"/>
      <c r="J155" s="570"/>
      <c r="K155" s="570"/>
      <c r="L155" s="570"/>
      <c r="M155" s="570"/>
      <c r="N155" s="570"/>
    </row>
    <row r="156" spans="1:14" hidden="1" x14ac:dyDescent="0.2">
      <c r="A156" s="572" t="s">
        <v>152</v>
      </c>
      <c r="B156" s="573"/>
      <c r="C156" s="557" t="s">
        <v>473</v>
      </c>
      <c r="D156" s="558"/>
      <c r="E156" s="558"/>
      <c r="F156" s="558"/>
      <c r="G156" s="558"/>
      <c r="H156" s="558"/>
      <c r="I156" s="570"/>
      <c r="J156" s="570"/>
      <c r="K156" s="570"/>
      <c r="L156" s="570"/>
      <c r="M156" s="570"/>
      <c r="N156" s="570"/>
    </row>
    <row r="157" spans="1:14" hidden="1" x14ac:dyDescent="0.2">
      <c r="A157" s="572" t="s">
        <v>152</v>
      </c>
      <c r="B157" s="573"/>
      <c r="C157" s="557" t="s">
        <v>474</v>
      </c>
      <c r="D157" s="558"/>
      <c r="E157" s="558"/>
      <c r="F157" s="558"/>
      <c r="G157" s="558"/>
      <c r="H157" s="558"/>
      <c r="I157" s="570"/>
      <c r="J157" s="570"/>
      <c r="K157" s="570"/>
      <c r="L157" s="570"/>
      <c r="M157" s="570"/>
      <c r="N157" s="570"/>
    </row>
    <row r="158" spans="1:14" hidden="1" x14ac:dyDescent="0.2">
      <c r="A158" s="572" t="s">
        <v>152</v>
      </c>
      <c r="B158" s="573"/>
      <c r="C158" s="557" t="s">
        <v>475</v>
      </c>
      <c r="D158" s="558"/>
      <c r="E158" s="558"/>
      <c r="F158" s="558"/>
      <c r="G158" s="558"/>
      <c r="H158" s="558"/>
      <c r="I158" s="570"/>
      <c r="J158" s="570"/>
      <c r="K158" s="570"/>
      <c r="L158" s="570"/>
      <c r="M158" s="570"/>
      <c r="N158" s="570"/>
    </row>
    <row r="159" spans="1:14" hidden="1" x14ac:dyDescent="0.2">
      <c r="A159" s="572" t="s">
        <v>152</v>
      </c>
      <c r="B159" s="573"/>
      <c r="C159" s="557" t="s">
        <v>476</v>
      </c>
      <c r="D159" s="558"/>
      <c r="E159" s="558"/>
      <c r="F159" s="558"/>
      <c r="G159" s="558"/>
      <c r="H159" s="558"/>
      <c r="I159" s="570"/>
      <c r="J159" s="570"/>
      <c r="K159" s="570"/>
      <c r="L159" s="570"/>
      <c r="M159" s="570"/>
      <c r="N159" s="570"/>
    </row>
    <row r="160" spans="1:14" hidden="1" x14ac:dyDescent="0.2">
      <c r="A160" s="572" t="s">
        <v>152</v>
      </c>
      <c r="B160" s="573"/>
      <c r="C160" s="557" t="s">
        <v>477</v>
      </c>
      <c r="D160" s="558"/>
      <c r="E160" s="558"/>
      <c r="F160" s="558"/>
      <c r="G160" s="558"/>
      <c r="H160" s="558"/>
      <c r="I160" s="570"/>
      <c r="J160" s="570"/>
      <c r="K160" s="570"/>
      <c r="L160" s="570"/>
      <c r="M160" s="570"/>
      <c r="N160" s="570"/>
    </row>
    <row r="161" spans="1:14" x14ac:dyDescent="0.2">
      <c r="A161" s="572" t="s">
        <v>478</v>
      </c>
      <c r="B161" s="573"/>
      <c r="C161" s="557" t="s">
        <v>479</v>
      </c>
      <c r="D161" s="558"/>
      <c r="E161" s="558">
        <v>205984</v>
      </c>
      <c r="F161" s="558">
        <v>212900</v>
      </c>
      <c r="G161" s="558">
        <v>212900</v>
      </c>
      <c r="H161" s="558"/>
      <c r="I161" s="570"/>
      <c r="J161" s="570"/>
      <c r="K161" s="570"/>
      <c r="L161" s="570"/>
      <c r="M161" s="570">
        <v>50000</v>
      </c>
      <c r="N161" s="570">
        <v>50000</v>
      </c>
    </row>
    <row r="162" spans="1:14" hidden="1" x14ac:dyDescent="0.2">
      <c r="A162" s="572" t="s">
        <v>321</v>
      </c>
      <c r="B162" s="573"/>
      <c r="C162" s="557" t="s">
        <v>480</v>
      </c>
      <c r="D162" s="558"/>
      <c r="E162" s="558"/>
      <c r="F162" s="558">
        <v>0</v>
      </c>
      <c r="G162" s="558"/>
      <c r="H162" s="558"/>
      <c r="I162" s="570"/>
      <c r="J162" s="570"/>
      <c r="K162" s="570"/>
      <c r="L162" s="570"/>
      <c r="M162" s="570"/>
      <c r="N162" s="570"/>
    </row>
    <row r="163" spans="1:14" x14ac:dyDescent="0.2">
      <c r="A163" s="572" t="s">
        <v>326</v>
      </c>
      <c r="B163" s="573"/>
      <c r="C163" s="557" t="s">
        <v>481</v>
      </c>
      <c r="D163" s="558"/>
      <c r="E163" s="558"/>
      <c r="F163" s="558"/>
      <c r="G163" s="558"/>
      <c r="H163" s="558"/>
      <c r="I163" s="570"/>
      <c r="J163" s="570"/>
      <c r="K163" s="570"/>
      <c r="L163" s="570"/>
      <c r="M163" s="570">
        <v>50000</v>
      </c>
      <c r="N163" s="570">
        <v>100000</v>
      </c>
    </row>
    <row r="164" spans="1:14" x14ac:dyDescent="0.2">
      <c r="A164" s="572" t="s">
        <v>321</v>
      </c>
      <c r="B164" s="573"/>
      <c r="C164" s="557" t="s">
        <v>482</v>
      </c>
      <c r="D164" s="558"/>
      <c r="E164" s="558"/>
      <c r="F164" s="558"/>
      <c r="G164" s="558"/>
      <c r="H164" s="558"/>
      <c r="I164" s="570"/>
      <c r="J164" s="570"/>
      <c r="K164" s="570"/>
      <c r="L164" s="570"/>
      <c r="M164" s="570">
        <v>100000</v>
      </c>
      <c r="N164" s="570">
        <v>100000</v>
      </c>
    </row>
    <row r="165" spans="1:14" x14ac:dyDescent="0.2">
      <c r="A165" s="572" t="s">
        <v>321</v>
      </c>
      <c r="B165" s="573"/>
      <c r="C165" s="557" t="s">
        <v>483</v>
      </c>
      <c r="D165" s="574"/>
      <c r="E165" s="558"/>
      <c r="F165" s="558"/>
      <c r="G165" s="558"/>
      <c r="H165" s="558"/>
      <c r="I165" s="570"/>
      <c r="J165" s="570"/>
      <c r="K165" s="570"/>
      <c r="L165" s="570">
        <v>50000</v>
      </c>
      <c r="M165" s="570"/>
      <c r="N165" s="570"/>
    </row>
    <row r="166" spans="1:14" x14ac:dyDescent="0.2">
      <c r="A166" s="572" t="s">
        <v>321</v>
      </c>
      <c r="B166" s="573"/>
      <c r="C166" s="557" t="s">
        <v>484</v>
      </c>
      <c r="D166" s="574"/>
      <c r="E166" s="558">
        <v>7668</v>
      </c>
      <c r="F166" s="558">
        <v>4700</v>
      </c>
      <c r="G166" s="558">
        <v>4668</v>
      </c>
      <c r="H166" s="558"/>
      <c r="I166" s="570"/>
      <c r="J166" s="570"/>
      <c r="K166" s="570"/>
      <c r="L166" s="570"/>
      <c r="M166" s="570"/>
      <c r="N166" s="570"/>
    </row>
    <row r="167" spans="1:14" x14ac:dyDescent="0.2">
      <c r="A167" s="582" t="s">
        <v>321</v>
      </c>
      <c r="B167" s="573"/>
      <c r="C167" s="557" t="s">
        <v>485</v>
      </c>
      <c r="D167" s="574"/>
      <c r="E167" s="558">
        <v>9724</v>
      </c>
      <c r="F167" s="558">
        <v>10000</v>
      </c>
      <c r="G167" s="558">
        <v>9724</v>
      </c>
      <c r="H167" s="558"/>
      <c r="I167" s="570"/>
      <c r="J167" s="570"/>
      <c r="K167" s="570"/>
      <c r="L167" s="570"/>
      <c r="M167" s="570"/>
      <c r="N167" s="570"/>
    </row>
    <row r="168" spans="1:14" x14ac:dyDescent="0.2">
      <c r="A168" s="572" t="s">
        <v>321</v>
      </c>
      <c r="B168" s="573"/>
      <c r="C168" s="557" t="s">
        <v>486</v>
      </c>
      <c r="D168" s="574"/>
      <c r="E168" s="558"/>
      <c r="F168" s="558">
        <v>10000</v>
      </c>
      <c r="G168" s="558">
        <v>0</v>
      </c>
      <c r="H168" s="558">
        <v>26367</v>
      </c>
      <c r="I168" s="570"/>
      <c r="J168" s="570"/>
      <c r="K168" s="570"/>
      <c r="L168" s="570"/>
      <c r="M168" s="570"/>
      <c r="N168" s="570"/>
    </row>
    <row r="169" spans="1:14" x14ac:dyDescent="0.2">
      <c r="A169" s="572" t="s">
        <v>321</v>
      </c>
      <c r="B169" s="573"/>
      <c r="C169" s="557" t="s">
        <v>487</v>
      </c>
      <c r="D169" s="574"/>
      <c r="E169" s="558"/>
      <c r="F169" s="558"/>
      <c r="G169" s="558"/>
      <c r="H169" s="558">
        <v>0</v>
      </c>
      <c r="I169" s="570">
        <v>40000</v>
      </c>
      <c r="J169" s="570">
        <v>40000</v>
      </c>
      <c r="K169" s="570">
        <v>0</v>
      </c>
      <c r="L169" s="570">
        <v>50000</v>
      </c>
      <c r="M169" s="570"/>
      <c r="N169" s="570"/>
    </row>
    <row r="170" spans="1:14" x14ac:dyDescent="0.2">
      <c r="A170" s="572" t="s">
        <v>324</v>
      </c>
      <c r="B170" s="573"/>
      <c r="C170" s="557" t="s">
        <v>488</v>
      </c>
      <c r="D170" s="574"/>
      <c r="E170" s="558">
        <v>4410</v>
      </c>
      <c r="F170" s="558">
        <v>1410</v>
      </c>
      <c r="G170" s="558">
        <v>1410</v>
      </c>
      <c r="H170" s="558"/>
      <c r="I170" s="570"/>
      <c r="J170" s="570"/>
      <c r="K170" s="570"/>
      <c r="L170" s="570"/>
      <c r="M170" s="570"/>
      <c r="N170" s="570"/>
    </row>
    <row r="171" spans="1:14" hidden="1" x14ac:dyDescent="0.2">
      <c r="A171" s="572" t="s">
        <v>324</v>
      </c>
      <c r="B171" s="573"/>
      <c r="C171" s="557" t="s">
        <v>489</v>
      </c>
      <c r="D171" s="558"/>
      <c r="E171" s="558"/>
      <c r="F171" s="558">
        <v>3000</v>
      </c>
      <c r="G171" s="558">
        <v>3000</v>
      </c>
      <c r="H171" s="558"/>
      <c r="I171" s="570"/>
      <c r="J171" s="570"/>
      <c r="K171" s="570"/>
      <c r="L171" s="570"/>
      <c r="M171" s="570"/>
      <c r="N171" s="570"/>
    </row>
    <row r="172" spans="1:14" x14ac:dyDescent="0.2">
      <c r="A172" s="572" t="s">
        <v>324</v>
      </c>
      <c r="B172" s="573"/>
      <c r="C172" s="557" t="s">
        <v>490</v>
      </c>
      <c r="D172" s="558"/>
      <c r="E172" s="558"/>
      <c r="F172" s="558"/>
      <c r="G172" s="558"/>
      <c r="H172" s="558"/>
      <c r="I172" s="570"/>
      <c r="J172" s="570"/>
      <c r="K172" s="570"/>
      <c r="L172" s="570"/>
      <c r="M172" s="570"/>
      <c r="N172" s="570">
        <v>20000</v>
      </c>
    </row>
    <row r="173" spans="1:14" x14ac:dyDescent="0.2">
      <c r="A173" s="572" t="s">
        <v>326</v>
      </c>
      <c r="B173" s="573"/>
      <c r="C173" s="557" t="s">
        <v>491</v>
      </c>
      <c r="D173" s="558"/>
      <c r="E173" s="558"/>
      <c r="F173" s="558"/>
      <c r="G173" s="558"/>
      <c r="H173" s="558"/>
      <c r="I173" s="570"/>
      <c r="J173" s="570"/>
      <c r="K173" s="570"/>
      <c r="L173" s="570"/>
      <c r="M173" s="570">
        <v>15000</v>
      </c>
      <c r="N173" s="570">
        <v>20000</v>
      </c>
    </row>
    <row r="174" spans="1:14" x14ac:dyDescent="0.2">
      <c r="A174" s="572" t="s">
        <v>326</v>
      </c>
      <c r="B174" s="573"/>
      <c r="C174" s="557" t="s">
        <v>492</v>
      </c>
      <c r="D174" s="558"/>
      <c r="E174" s="558"/>
      <c r="F174" s="558">
        <v>0</v>
      </c>
      <c r="G174" s="558">
        <v>0</v>
      </c>
      <c r="H174" s="558"/>
      <c r="I174" s="570">
        <v>0</v>
      </c>
      <c r="J174" s="570">
        <v>85200</v>
      </c>
      <c r="K174" s="570"/>
      <c r="L174" s="570">
        <v>100000</v>
      </c>
      <c r="M174" s="570"/>
      <c r="N174" s="570"/>
    </row>
    <row r="175" spans="1:14" x14ac:dyDescent="0.2">
      <c r="A175" s="572" t="s">
        <v>328</v>
      </c>
      <c r="B175" s="573"/>
      <c r="C175" s="557" t="s">
        <v>493</v>
      </c>
      <c r="D175" s="574"/>
      <c r="E175" s="558">
        <v>45673</v>
      </c>
      <c r="F175" s="558">
        <v>55000</v>
      </c>
      <c r="G175" s="558">
        <v>45673</v>
      </c>
      <c r="H175" s="558"/>
      <c r="I175" s="570"/>
      <c r="J175" s="570"/>
      <c r="K175" s="570"/>
      <c r="L175" s="570"/>
      <c r="M175" s="570"/>
      <c r="N175" s="570"/>
    </row>
    <row r="176" spans="1:14" hidden="1" x14ac:dyDescent="0.2">
      <c r="A176" s="572" t="s">
        <v>328</v>
      </c>
      <c r="B176" s="573"/>
      <c r="C176" s="557" t="s">
        <v>494</v>
      </c>
      <c r="D176" s="574"/>
      <c r="E176" s="558"/>
      <c r="F176" s="558"/>
      <c r="G176" s="558"/>
      <c r="H176" s="558"/>
      <c r="I176" s="570"/>
      <c r="J176" s="570"/>
      <c r="K176" s="570"/>
      <c r="L176" s="570"/>
      <c r="M176" s="570"/>
      <c r="N176" s="570"/>
    </row>
    <row r="177" spans="1:14" hidden="1" x14ac:dyDescent="0.2">
      <c r="A177" s="572" t="s">
        <v>328</v>
      </c>
      <c r="B177" s="573"/>
      <c r="C177" s="557" t="s">
        <v>495</v>
      </c>
      <c r="D177" s="574"/>
      <c r="E177" s="558"/>
      <c r="F177" s="558"/>
      <c r="G177" s="558"/>
      <c r="H177" s="558"/>
      <c r="I177" s="570"/>
      <c r="J177" s="570"/>
      <c r="K177" s="570"/>
      <c r="L177" s="570"/>
      <c r="M177" s="570"/>
      <c r="N177" s="570"/>
    </row>
    <row r="178" spans="1:14" hidden="1" x14ac:dyDescent="0.2">
      <c r="A178" s="572" t="s">
        <v>328</v>
      </c>
      <c r="B178" s="573"/>
      <c r="C178" s="557" t="s">
        <v>496</v>
      </c>
      <c r="D178" s="574"/>
      <c r="E178" s="558"/>
      <c r="F178" s="558"/>
      <c r="G178" s="558"/>
      <c r="H178" s="558"/>
      <c r="I178" s="570"/>
      <c r="J178" s="570"/>
      <c r="K178" s="570"/>
      <c r="L178" s="570"/>
      <c r="M178" s="570"/>
      <c r="N178" s="570"/>
    </row>
    <row r="179" spans="1:14" x14ac:dyDescent="0.2">
      <c r="A179" s="572" t="s">
        <v>328</v>
      </c>
      <c r="B179" s="573"/>
      <c r="C179" s="557" t="s">
        <v>497</v>
      </c>
      <c r="D179" s="558"/>
      <c r="E179" s="574"/>
      <c r="F179" s="574"/>
      <c r="G179" s="558"/>
      <c r="H179" s="558"/>
      <c r="I179" s="570"/>
      <c r="J179" s="570"/>
      <c r="K179" s="570"/>
      <c r="L179" s="570">
        <v>20000</v>
      </c>
      <c r="M179" s="570">
        <v>50000</v>
      </c>
      <c r="N179" s="570">
        <v>50000</v>
      </c>
    </row>
    <row r="180" spans="1:14" x14ac:dyDescent="0.2">
      <c r="A180" s="572" t="s">
        <v>328</v>
      </c>
      <c r="B180" s="573"/>
      <c r="C180" s="557" t="s">
        <v>498</v>
      </c>
      <c r="D180" s="558"/>
      <c r="E180" s="574"/>
      <c r="F180" s="574"/>
      <c r="G180" s="558"/>
      <c r="H180" s="558"/>
      <c r="I180" s="570"/>
      <c r="J180" s="570"/>
      <c r="K180" s="570"/>
      <c r="L180" s="570">
        <v>50000</v>
      </c>
      <c r="M180" s="570">
        <v>200000</v>
      </c>
      <c r="N180" s="570">
        <v>100000</v>
      </c>
    </row>
    <row r="181" spans="1:14" x14ac:dyDescent="0.2">
      <c r="A181" s="572" t="s">
        <v>328</v>
      </c>
      <c r="B181" s="573"/>
      <c r="C181" s="557" t="s">
        <v>499</v>
      </c>
      <c r="D181" s="558"/>
      <c r="E181" s="558"/>
      <c r="F181" s="558">
        <v>0</v>
      </c>
      <c r="G181" s="558"/>
      <c r="H181" s="558"/>
      <c r="I181" s="570">
        <v>20000</v>
      </c>
      <c r="J181" s="570">
        <v>20000</v>
      </c>
      <c r="K181" s="570">
        <v>0</v>
      </c>
      <c r="L181" s="570">
        <v>30000</v>
      </c>
      <c r="M181" s="570"/>
      <c r="N181" s="570"/>
    </row>
    <row r="182" spans="1:14" x14ac:dyDescent="0.2">
      <c r="A182" s="572" t="s">
        <v>328</v>
      </c>
      <c r="B182" s="573"/>
      <c r="C182" s="557" t="s">
        <v>500</v>
      </c>
      <c r="D182" s="558"/>
      <c r="E182" s="558"/>
      <c r="F182" s="558"/>
      <c r="G182" s="558"/>
      <c r="H182" s="558">
        <v>9504</v>
      </c>
      <c r="I182" s="570"/>
      <c r="J182" s="570"/>
      <c r="K182" s="570"/>
      <c r="L182" s="570"/>
      <c r="M182" s="570"/>
      <c r="N182" s="570"/>
    </row>
    <row r="183" spans="1:14" x14ac:dyDescent="0.2">
      <c r="A183" s="572" t="s">
        <v>328</v>
      </c>
      <c r="B183" s="573"/>
      <c r="C183" s="557" t="s">
        <v>501</v>
      </c>
      <c r="D183" s="558"/>
      <c r="E183" s="558"/>
      <c r="F183" s="558">
        <v>0</v>
      </c>
      <c r="G183" s="558">
        <v>0</v>
      </c>
      <c r="H183" s="558">
        <v>23587</v>
      </c>
      <c r="I183" s="570">
        <v>10000</v>
      </c>
      <c r="J183" s="570">
        <v>10000</v>
      </c>
      <c r="K183" s="570">
        <v>7658</v>
      </c>
      <c r="L183" s="570">
        <v>12000</v>
      </c>
      <c r="M183" s="570"/>
      <c r="N183" s="570"/>
    </row>
    <row r="184" spans="1:14" x14ac:dyDescent="0.2">
      <c r="A184" s="572" t="s">
        <v>408</v>
      </c>
      <c r="B184" s="573"/>
      <c r="C184" s="557" t="s">
        <v>502</v>
      </c>
      <c r="D184" s="574"/>
      <c r="E184" s="558"/>
      <c r="F184" s="558"/>
      <c r="G184" s="558"/>
      <c r="H184" s="558"/>
      <c r="I184" s="570"/>
      <c r="J184" s="570"/>
      <c r="K184" s="570"/>
      <c r="L184" s="570"/>
      <c r="M184" s="570">
        <v>300000</v>
      </c>
      <c r="N184" s="570">
        <v>300000</v>
      </c>
    </row>
    <row r="185" spans="1:14" x14ac:dyDescent="0.2">
      <c r="A185" s="572" t="s">
        <v>408</v>
      </c>
      <c r="B185" s="573"/>
      <c r="C185" s="557" t="s">
        <v>503</v>
      </c>
      <c r="D185" s="574"/>
      <c r="E185" s="558"/>
      <c r="F185" s="558">
        <v>0</v>
      </c>
      <c r="G185" s="558">
        <v>0</v>
      </c>
      <c r="H185" s="558">
        <v>0</v>
      </c>
      <c r="I185" s="570">
        <v>4995</v>
      </c>
      <c r="J185" s="570">
        <v>4995</v>
      </c>
      <c r="K185" s="570">
        <v>4995</v>
      </c>
      <c r="L185" s="570"/>
      <c r="M185" s="570"/>
      <c r="N185" s="570"/>
    </row>
    <row r="186" spans="1:14" x14ac:dyDescent="0.2">
      <c r="A186" s="572" t="s">
        <v>408</v>
      </c>
      <c r="B186" s="573"/>
      <c r="C186" s="557" t="s">
        <v>504</v>
      </c>
      <c r="D186" s="574"/>
      <c r="E186" s="558"/>
      <c r="F186" s="558"/>
      <c r="G186" s="558"/>
      <c r="H186" s="558">
        <v>0</v>
      </c>
      <c r="I186" s="570">
        <v>94905</v>
      </c>
      <c r="J186" s="570">
        <v>94905</v>
      </c>
      <c r="K186" s="570">
        <v>94905</v>
      </c>
      <c r="L186" s="570"/>
      <c r="M186" s="570"/>
      <c r="N186" s="570"/>
    </row>
    <row r="187" spans="1:14" ht="15.75" customHeight="1" x14ac:dyDescent="0.2">
      <c r="A187" s="572" t="s">
        <v>408</v>
      </c>
      <c r="B187" s="573"/>
      <c r="C187" s="579" t="s">
        <v>505</v>
      </c>
      <c r="D187" s="574"/>
      <c r="E187" s="558"/>
      <c r="F187" s="558"/>
      <c r="G187" s="558"/>
      <c r="H187" s="558"/>
      <c r="I187" s="570">
        <v>15000</v>
      </c>
      <c r="J187" s="570">
        <v>33010</v>
      </c>
      <c r="K187" s="570">
        <v>33010</v>
      </c>
      <c r="L187" s="570"/>
      <c r="M187" s="570"/>
      <c r="N187" s="570"/>
    </row>
    <row r="188" spans="1:14" x14ac:dyDescent="0.2">
      <c r="A188" s="572" t="s">
        <v>408</v>
      </c>
      <c r="B188" s="573"/>
      <c r="C188" s="557" t="s">
        <v>506</v>
      </c>
      <c r="D188" s="574"/>
      <c r="E188" s="558"/>
      <c r="F188" s="558"/>
      <c r="G188" s="558"/>
      <c r="H188" s="558">
        <v>32505</v>
      </c>
      <c r="I188" s="570"/>
      <c r="J188" s="570"/>
      <c r="K188" s="570"/>
      <c r="L188" s="570"/>
      <c r="M188" s="570"/>
      <c r="N188" s="570"/>
    </row>
    <row r="189" spans="1:14" x14ac:dyDescent="0.2">
      <c r="A189" s="572" t="s">
        <v>408</v>
      </c>
      <c r="B189" s="573"/>
      <c r="C189" s="557" t="s">
        <v>507</v>
      </c>
      <c r="D189" s="574"/>
      <c r="E189" s="558"/>
      <c r="F189" s="558"/>
      <c r="G189" s="558"/>
      <c r="H189" s="558"/>
      <c r="I189" s="570">
        <v>0</v>
      </c>
      <c r="J189" s="570">
        <v>97000</v>
      </c>
      <c r="K189" s="570">
        <v>50000</v>
      </c>
      <c r="L189" s="570">
        <v>47000</v>
      </c>
      <c r="M189" s="570"/>
      <c r="N189" s="570"/>
    </row>
    <row r="190" spans="1:14" x14ac:dyDescent="0.2">
      <c r="A190" s="572" t="s">
        <v>331</v>
      </c>
      <c r="B190" s="573"/>
      <c r="C190" s="557" t="s">
        <v>508</v>
      </c>
      <c r="D190" s="574"/>
      <c r="E190" s="558"/>
      <c r="F190" s="558"/>
      <c r="G190" s="558"/>
      <c r="H190" s="558"/>
      <c r="I190" s="570"/>
      <c r="J190" s="570">
        <v>5000</v>
      </c>
      <c r="K190" s="570">
        <v>3470</v>
      </c>
      <c r="L190" s="570"/>
      <c r="M190" s="570"/>
      <c r="N190" s="570"/>
    </row>
    <row r="191" spans="1:14" x14ac:dyDescent="0.2">
      <c r="A191" s="572" t="s">
        <v>509</v>
      </c>
      <c r="B191" s="573"/>
      <c r="C191" s="557" t="s">
        <v>240</v>
      </c>
      <c r="D191" s="558"/>
      <c r="E191" s="558">
        <v>4023</v>
      </c>
      <c r="F191" s="558">
        <v>4100</v>
      </c>
      <c r="G191" s="558">
        <v>4100</v>
      </c>
      <c r="H191" s="558">
        <v>16033</v>
      </c>
      <c r="I191" s="570">
        <v>15000</v>
      </c>
      <c r="J191" s="570">
        <v>15000</v>
      </c>
      <c r="K191" s="570">
        <v>5000</v>
      </c>
      <c r="L191" s="570"/>
      <c r="M191" s="570"/>
      <c r="N191" s="570"/>
    </row>
    <row r="192" spans="1:14" x14ac:dyDescent="0.2">
      <c r="A192" s="572" t="s">
        <v>414</v>
      </c>
      <c r="B192" s="573"/>
      <c r="C192" s="557" t="s">
        <v>510</v>
      </c>
      <c r="D192" s="574"/>
      <c r="E192" s="558"/>
      <c r="F192" s="558"/>
      <c r="G192" s="558"/>
      <c r="H192" s="558">
        <v>0</v>
      </c>
      <c r="I192" s="570">
        <v>5000</v>
      </c>
      <c r="J192" s="570">
        <v>5000</v>
      </c>
      <c r="K192" s="570"/>
      <c r="L192" s="570"/>
      <c r="M192" s="570"/>
      <c r="N192" s="570"/>
    </row>
    <row r="193" spans="1:14" x14ac:dyDescent="0.2">
      <c r="A193" s="572" t="s">
        <v>416</v>
      </c>
      <c r="B193" s="573"/>
      <c r="C193" s="557" t="s">
        <v>511</v>
      </c>
      <c r="D193" s="574"/>
      <c r="E193" s="558"/>
      <c r="F193" s="558"/>
      <c r="G193" s="558"/>
      <c r="H193" s="558"/>
      <c r="I193" s="570"/>
      <c r="J193" s="570"/>
      <c r="K193" s="570"/>
      <c r="L193" s="570">
        <v>15000</v>
      </c>
      <c r="M193" s="570"/>
      <c r="N193" s="570"/>
    </row>
    <row r="194" spans="1:14" x14ac:dyDescent="0.2">
      <c r="A194" s="572" t="s">
        <v>420</v>
      </c>
      <c r="B194" s="573"/>
      <c r="C194" s="557" t="s">
        <v>512</v>
      </c>
      <c r="D194" s="558"/>
      <c r="E194" s="574"/>
      <c r="F194" s="574"/>
      <c r="G194" s="558"/>
      <c r="H194" s="558">
        <v>58976</v>
      </c>
      <c r="I194" s="570">
        <v>203500</v>
      </c>
      <c r="J194" s="570">
        <v>203500</v>
      </c>
      <c r="K194" s="570">
        <v>203500</v>
      </c>
      <c r="L194" s="570"/>
      <c r="M194" s="570"/>
      <c r="N194" s="570"/>
    </row>
    <row r="195" spans="1:14" x14ac:dyDescent="0.2">
      <c r="A195" s="572" t="s">
        <v>420</v>
      </c>
      <c r="B195" s="573"/>
      <c r="C195" s="557" t="s">
        <v>513</v>
      </c>
      <c r="D195" s="558"/>
      <c r="E195" s="574"/>
      <c r="F195" s="574"/>
      <c r="G195" s="558"/>
      <c r="H195" s="558"/>
      <c r="I195" s="570">
        <v>255000</v>
      </c>
      <c r="J195" s="570">
        <v>360000</v>
      </c>
      <c r="K195" s="570">
        <v>360000</v>
      </c>
      <c r="L195" s="570"/>
      <c r="M195" s="570"/>
      <c r="N195" s="570"/>
    </row>
    <row r="196" spans="1:14" x14ac:dyDescent="0.2">
      <c r="A196" s="572" t="s">
        <v>422</v>
      </c>
      <c r="B196" s="573"/>
      <c r="C196" s="557" t="s">
        <v>514</v>
      </c>
      <c r="D196" s="558"/>
      <c r="E196" s="558"/>
      <c r="F196" s="558">
        <v>0</v>
      </c>
      <c r="G196" s="558"/>
      <c r="H196" s="558">
        <v>17641</v>
      </c>
      <c r="I196" s="570">
        <v>60000</v>
      </c>
      <c r="J196" s="570">
        <v>60000</v>
      </c>
      <c r="K196" s="570">
        <v>50000</v>
      </c>
      <c r="L196" s="570">
        <v>200000</v>
      </c>
      <c r="M196" s="570"/>
      <c r="N196" s="570"/>
    </row>
    <row r="197" spans="1:14" x14ac:dyDescent="0.2">
      <c r="A197" s="572" t="s">
        <v>422</v>
      </c>
      <c r="B197" s="573"/>
      <c r="C197" s="557" t="s">
        <v>515</v>
      </c>
      <c r="D197" s="558"/>
      <c r="E197" s="558"/>
      <c r="F197" s="558"/>
      <c r="G197" s="558"/>
      <c r="H197" s="558"/>
      <c r="I197" s="570">
        <v>20000</v>
      </c>
      <c r="J197" s="570">
        <v>20000</v>
      </c>
      <c r="K197" s="570">
        <v>0</v>
      </c>
      <c r="L197" s="570"/>
      <c r="M197" s="570"/>
      <c r="N197" s="570"/>
    </row>
    <row r="198" spans="1:14" x14ac:dyDescent="0.2">
      <c r="A198" s="572" t="s">
        <v>422</v>
      </c>
      <c r="B198" s="573"/>
      <c r="C198" s="557" t="s">
        <v>516</v>
      </c>
      <c r="D198" s="558"/>
      <c r="E198" s="558"/>
      <c r="F198" s="558"/>
      <c r="G198" s="558"/>
      <c r="H198" s="558">
        <v>35525</v>
      </c>
      <c r="I198" s="570"/>
      <c r="J198" s="570"/>
      <c r="K198" s="570"/>
      <c r="L198" s="570"/>
      <c r="M198" s="570"/>
      <c r="N198" s="570"/>
    </row>
    <row r="199" spans="1:14" x14ac:dyDescent="0.2">
      <c r="A199" s="572" t="s">
        <v>337</v>
      </c>
      <c r="B199" s="573"/>
      <c r="C199" s="557" t="s">
        <v>517</v>
      </c>
      <c r="D199" s="558"/>
      <c r="E199" s="558">
        <v>11</v>
      </c>
      <c r="F199" s="558">
        <v>40</v>
      </c>
      <c r="G199" s="558">
        <v>40</v>
      </c>
      <c r="H199" s="558">
        <v>31741</v>
      </c>
      <c r="I199" s="570"/>
      <c r="J199" s="570"/>
      <c r="K199" s="570"/>
      <c r="L199" s="570">
        <v>5000</v>
      </c>
      <c r="M199" s="570"/>
      <c r="N199" s="570"/>
    </row>
    <row r="200" spans="1:14" x14ac:dyDescent="0.2">
      <c r="A200" s="572" t="s">
        <v>337</v>
      </c>
      <c r="B200" s="573"/>
      <c r="C200" s="557" t="s">
        <v>518</v>
      </c>
      <c r="D200" s="558"/>
      <c r="E200" s="558"/>
      <c r="F200" s="558"/>
      <c r="G200" s="558"/>
      <c r="H200" s="558">
        <v>0</v>
      </c>
      <c r="I200" s="570">
        <v>52500</v>
      </c>
      <c r="J200" s="570"/>
      <c r="K200" s="570"/>
      <c r="L200" s="570">
        <v>200000</v>
      </c>
      <c r="M200" s="570">
        <v>300000</v>
      </c>
      <c r="N200" s="570"/>
    </row>
    <row r="201" spans="1:14" x14ac:dyDescent="0.2">
      <c r="A201" s="572" t="s">
        <v>337</v>
      </c>
      <c r="B201" s="573"/>
      <c r="C201" s="557" t="s">
        <v>519</v>
      </c>
      <c r="D201" s="558"/>
      <c r="E201" s="558"/>
      <c r="F201" s="558"/>
      <c r="G201" s="558"/>
      <c r="H201" s="558">
        <v>10187</v>
      </c>
      <c r="I201" s="570"/>
      <c r="J201" s="570"/>
      <c r="K201" s="570"/>
      <c r="L201" s="570"/>
      <c r="M201" s="570"/>
      <c r="N201" s="570"/>
    </row>
    <row r="202" spans="1:14" x14ac:dyDescent="0.2">
      <c r="A202" s="572" t="s">
        <v>335</v>
      </c>
      <c r="B202" s="573"/>
      <c r="C202" s="557" t="s">
        <v>520</v>
      </c>
      <c r="D202" s="558"/>
      <c r="E202" s="558"/>
      <c r="F202" s="558"/>
      <c r="G202" s="558"/>
      <c r="H202" s="558"/>
      <c r="I202" s="570"/>
      <c r="J202" s="570"/>
      <c r="K202" s="570"/>
      <c r="L202" s="570">
        <v>100000</v>
      </c>
      <c r="M202" s="570">
        <v>50000</v>
      </c>
      <c r="N202" s="570"/>
    </row>
    <row r="203" spans="1:14" x14ac:dyDescent="0.2">
      <c r="A203" s="572" t="s">
        <v>335</v>
      </c>
      <c r="B203" s="573"/>
      <c r="C203" s="557" t="s">
        <v>521</v>
      </c>
      <c r="D203" s="558"/>
      <c r="E203" s="574"/>
      <c r="F203" s="574"/>
      <c r="G203" s="558"/>
      <c r="H203" s="558"/>
      <c r="I203" s="570"/>
      <c r="J203" s="570"/>
      <c r="K203" s="570"/>
      <c r="L203" s="570"/>
      <c r="M203" s="570"/>
      <c r="N203" s="570">
        <v>50000</v>
      </c>
    </row>
    <row r="204" spans="1:14" x14ac:dyDescent="0.2">
      <c r="A204" s="572" t="s">
        <v>335</v>
      </c>
      <c r="B204" s="573"/>
      <c r="C204" s="557" t="s">
        <v>522</v>
      </c>
      <c r="D204" s="558"/>
      <c r="E204" s="574"/>
      <c r="F204" s="574"/>
      <c r="G204" s="558"/>
      <c r="H204" s="558">
        <v>1440</v>
      </c>
      <c r="I204" s="570"/>
      <c r="J204" s="570"/>
      <c r="K204" s="570"/>
      <c r="L204" s="570"/>
      <c r="M204" s="570"/>
      <c r="N204" s="570"/>
    </row>
    <row r="205" spans="1:14" x14ac:dyDescent="0.2">
      <c r="A205" s="572" t="s">
        <v>432</v>
      </c>
      <c r="B205" s="573"/>
      <c r="C205" s="557" t="s">
        <v>523</v>
      </c>
      <c r="D205" s="574"/>
      <c r="E205" s="558"/>
      <c r="F205" s="558">
        <v>0</v>
      </c>
      <c r="G205" s="558">
        <v>0</v>
      </c>
      <c r="H205" s="558">
        <v>13</v>
      </c>
      <c r="I205" s="570">
        <v>20000</v>
      </c>
      <c r="J205" s="570">
        <v>25000</v>
      </c>
      <c r="K205" s="570">
        <v>20000</v>
      </c>
      <c r="L205" s="570"/>
      <c r="M205" s="570"/>
      <c r="N205" s="570"/>
    </row>
    <row r="206" spans="1:14" x14ac:dyDescent="0.2">
      <c r="A206" s="572" t="s">
        <v>432</v>
      </c>
      <c r="B206" s="573"/>
      <c r="C206" s="557" t="s">
        <v>524</v>
      </c>
      <c r="D206" s="558"/>
      <c r="E206" s="558"/>
      <c r="F206" s="558">
        <v>0</v>
      </c>
      <c r="G206" s="558">
        <v>0</v>
      </c>
      <c r="H206" s="558">
        <v>11612</v>
      </c>
      <c r="I206" s="570"/>
      <c r="J206" s="570">
        <v>10000</v>
      </c>
      <c r="K206" s="570">
        <v>10000</v>
      </c>
      <c r="L206" s="570"/>
      <c r="M206" s="570"/>
      <c r="N206" s="570"/>
    </row>
    <row r="207" spans="1:14" hidden="1" x14ac:dyDescent="0.2">
      <c r="A207" s="572" t="s">
        <v>432</v>
      </c>
      <c r="B207" s="573"/>
      <c r="C207" s="557" t="s">
        <v>525</v>
      </c>
      <c r="D207" s="558"/>
      <c r="E207" s="558"/>
      <c r="F207" s="558"/>
      <c r="G207" s="558"/>
      <c r="H207" s="558"/>
      <c r="I207" s="570"/>
      <c r="J207" s="570"/>
      <c r="K207" s="570"/>
      <c r="L207" s="570"/>
      <c r="M207" s="570"/>
      <c r="N207" s="570"/>
    </row>
    <row r="208" spans="1:14" x14ac:dyDescent="0.2">
      <c r="A208" s="572" t="s">
        <v>432</v>
      </c>
      <c r="B208" s="573"/>
      <c r="C208" s="557" t="s">
        <v>526</v>
      </c>
      <c r="D208" s="558"/>
      <c r="E208" s="558"/>
      <c r="F208" s="558"/>
      <c r="G208" s="558"/>
      <c r="H208" s="558"/>
      <c r="I208" s="570"/>
      <c r="J208" s="570"/>
      <c r="K208" s="570"/>
      <c r="L208" s="570">
        <v>100000</v>
      </c>
      <c r="M208" s="570">
        <v>100000</v>
      </c>
      <c r="N208" s="570"/>
    </row>
    <row r="209" spans="1:18" x14ac:dyDescent="0.2">
      <c r="A209" s="572" t="s">
        <v>432</v>
      </c>
      <c r="B209" s="573"/>
      <c r="C209" s="557" t="s">
        <v>527</v>
      </c>
      <c r="D209" s="558"/>
      <c r="E209" s="558"/>
      <c r="F209" s="558"/>
      <c r="G209" s="558"/>
      <c r="H209" s="558"/>
      <c r="I209" s="570"/>
      <c r="J209" s="570"/>
      <c r="K209" s="570"/>
      <c r="L209" s="570">
        <v>50000</v>
      </c>
      <c r="M209" s="570">
        <v>50000</v>
      </c>
      <c r="N209" s="570">
        <v>50000</v>
      </c>
    </row>
    <row r="210" spans="1:18" x14ac:dyDescent="0.2">
      <c r="A210" s="583"/>
      <c r="B210" s="564"/>
      <c r="C210" s="565" t="s">
        <v>528</v>
      </c>
      <c r="D210" s="566"/>
      <c r="E210" s="567">
        <f>SUM(E120:E207)</f>
        <v>1899523</v>
      </c>
      <c r="F210" s="567">
        <f>SUM(F120:F207)</f>
        <v>2162035</v>
      </c>
      <c r="G210" s="567">
        <f>SUM(G120:G207)</f>
        <v>2059745</v>
      </c>
      <c r="H210" s="567">
        <f>SUM(H122+H125+H127+H129+H131+H133+H139+H143+H144+H146+H148+H149+H150+H151+H152+H153+H168+H182+H183+H188+H191+H194+H196+H198+H199+H201+H204+H205+H206)</f>
        <v>997094</v>
      </c>
      <c r="I210" s="568">
        <f>SUM(I122+I123+I124+I125+I126+I133+I134+I139+I140+I143+I144+I146+I147+I149+I150+I154+I169+I181+I183+I185+I186+I187+I191+I192+I194+I195+I196+I197+I200+I205)</f>
        <v>1559900</v>
      </c>
      <c r="J210" s="568">
        <f>SUM(J120:J207)</f>
        <v>1822600</v>
      </c>
      <c r="K210" s="568">
        <f>SUM(K120:K209)</f>
        <v>1371157</v>
      </c>
      <c r="L210" s="568">
        <f>SUM(L122:L209)</f>
        <v>1399000</v>
      </c>
      <c r="M210" s="568">
        <f>SUM(M122:M209)</f>
        <v>1665000</v>
      </c>
      <c r="N210" s="568">
        <f>SUM(N122:N209)</f>
        <v>910000</v>
      </c>
      <c r="O210" s="3"/>
    </row>
    <row r="211" spans="1:18" x14ac:dyDescent="0.2">
      <c r="A211" s="572" t="s">
        <v>337</v>
      </c>
      <c r="B211" s="573">
        <v>719</v>
      </c>
      <c r="C211" s="584" t="s">
        <v>529</v>
      </c>
      <c r="D211" s="585"/>
      <c r="E211" s="585"/>
      <c r="F211" s="585"/>
      <c r="G211" s="585"/>
      <c r="H211" s="567">
        <v>1625</v>
      </c>
      <c r="I211" s="586"/>
      <c r="J211" s="586"/>
      <c r="K211" s="586"/>
      <c r="L211" s="586"/>
      <c r="M211" s="586"/>
      <c r="N211" s="586"/>
    </row>
    <row r="212" spans="1:18" x14ac:dyDescent="0.2">
      <c r="A212" s="572" t="s">
        <v>328</v>
      </c>
      <c r="B212" s="573"/>
      <c r="C212" s="557" t="s">
        <v>530</v>
      </c>
      <c r="D212" s="558"/>
      <c r="E212" s="558">
        <v>4605</v>
      </c>
      <c r="F212" s="558">
        <v>15000</v>
      </c>
      <c r="G212" s="558">
        <v>8000</v>
      </c>
      <c r="H212" s="558">
        <v>0</v>
      </c>
      <c r="I212" s="570"/>
      <c r="J212" s="570"/>
      <c r="K212" s="570"/>
      <c r="L212" s="570"/>
      <c r="M212" s="570"/>
      <c r="N212" s="570"/>
    </row>
    <row r="213" spans="1:18" ht="15" customHeight="1" x14ac:dyDescent="0.2">
      <c r="A213" s="583"/>
      <c r="B213" s="564"/>
      <c r="C213" s="565" t="s">
        <v>531</v>
      </c>
      <c r="D213" s="567"/>
      <c r="E213" s="567">
        <v>4605</v>
      </c>
      <c r="F213" s="567">
        <f>SUM(F212)</f>
        <v>15000</v>
      </c>
      <c r="G213" s="567">
        <f>SUM(G212)</f>
        <v>8000</v>
      </c>
      <c r="H213" s="566"/>
      <c r="I213" s="576"/>
      <c r="J213" s="576"/>
      <c r="K213" s="570"/>
      <c r="L213" s="570"/>
      <c r="M213" s="570"/>
      <c r="N213" s="570"/>
    </row>
    <row r="214" spans="1:18" x14ac:dyDescent="0.2">
      <c r="A214" s="583"/>
      <c r="B214" s="564"/>
      <c r="C214" s="587" t="s">
        <v>532</v>
      </c>
      <c r="D214" s="588"/>
      <c r="E214" s="589">
        <f>SUM(E26+E33+E119+E210+E213)</f>
        <v>1983718</v>
      </c>
      <c r="F214" s="589">
        <f>F5+F26+F33+F119+F210+F213</f>
        <v>2271316</v>
      </c>
      <c r="G214" s="589">
        <f>SUM(G26+G33+G119+G210+G213)</f>
        <v>2158513</v>
      </c>
      <c r="H214" s="589">
        <f>SUM(H5+H26+H33+H119+H210+H211)</f>
        <v>1061837</v>
      </c>
      <c r="I214" s="590">
        <f>SUM(I5+I26+I33+I119+I210)</f>
        <v>1785300</v>
      </c>
      <c r="J214" s="590">
        <f>SUM(J5+J26+J33+J119+J210)</f>
        <v>2236000</v>
      </c>
      <c r="K214" s="590">
        <f>SUM(K5+K26+K33+K119+K210)</f>
        <v>1558849</v>
      </c>
      <c r="L214" s="590">
        <f>SUM(L5+L26+L119+L210)</f>
        <v>1719500</v>
      </c>
      <c r="M214" s="590">
        <f>SUM(M5+M119+M210)</f>
        <v>1711000</v>
      </c>
      <c r="N214" s="590">
        <f>SUM(N5+N119+N210)</f>
        <v>955000</v>
      </c>
    </row>
    <row r="224" spans="1:18" x14ac:dyDescent="0.2">
      <c r="E224" s="591"/>
      <c r="F224" s="591"/>
      <c r="G224" s="591"/>
      <c r="H224" s="591"/>
      <c r="I224" s="591"/>
      <c r="J224" s="591"/>
      <c r="K224" s="591"/>
      <c r="L224" s="591"/>
      <c r="M224" s="591"/>
      <c r="N224" s="591"/>
      <c r="O224" s="591"/>
      <c r="P224" s="591"/>
      <c r="Q224" s="591"/>
      <c r="R224" s="591"/>
    </row>
  </sheetData>
  <pageMargins left="0.75" right="0.75" top="1" bottom="1" header="0.4921259845" footer="0.4921259845"/>
  <pageSetup paperSize="9" orientation="landscape" r:id="rId1"/>
  <headerFooter alignWithMargins="0">
    <oddFooter>Strana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B1:K72"/>
  <sheetViews>
    <sheetView workbookViewId="0">
      <selection activeCell="L1" sqref="L1"/>
    </sheetView>
  </sheetViews>
  <sheetFormatPr defaultRowHeight="12.75" x14ac:dyDescent="0.2"/>
  <cols>
    <col min="1" max="1" width="0.28515625" customWidth="1"/>
    <col min="2" max="2" width="28.140625" customWidth="1"/>
    <col min="3" max="3" width="6.7109375" customWidth="1"/>
    <col min="4" max="4" width="14.140625" style="657" customWidth="1"/>
    <col min="5" max="5" width="14.140625" customWidth="1"/>
    <col min="6" max="6" width="14" customWidth="1"/>
    <col min="7" max="7" width="14" hidden="1" customWidth="1"/>
    <col min="8" max="8" width="15.7109375" customWidth="1"/>
    <col min="9" max="9" width="11.140625" style="7" customWidth="1"/>
    <col min="10" max="10" width="11.5703125" style="7" customWidth="1"/>
    <col min="11" max="11" width="12.5703125" style="7" customWidth="1"/>
  </cols>
  <sheetData>
    <row r="1" spans="2:11" ht="15.75" x14ac:dyDescent="0.25">
      <c r="B1" s="592" t="s">
        <v>533</v>
      </c>
      <c r="C1" s="592"/>
      <c r="D1" s="593"/>
      <c r="E1" s="594"/>
      <c r="F1" s="594"/>
      <c r="G1" s="594"/>
    </row>
    <row r="2" spans="2:11" x14ac:dyDescent="0.2">
      <c r="B2" s="595" t="s">
        <v>534</v>
      </c>
      <c r="C2" s="595"/>
      <c r="D2" s="596"/>
      <c r="E2" s="597"/>
      <c r="F2" s="598"/>
      <c r="G2" s="598"/>
    </row>
    <row r="3" spans="2:11" ht="14.25" x14ac:dyDescent="0.2">
      <c r="B3" s="599"/>
      <c r="C3" s="599"/>
      <c r="D3" s="600"/>
      <c r="E3" s="601"/>
      <c r="F3" s="601"/>
      <c r="G3" s="594"/>
    </row>
    <row r="4" spans="2:11" x14ac:dyDescent="0.2">
      <c r="B4" s="594"/>
      <c r="C4" s="594"/>
      <c r="D4" s="602"/>
      <c r="E4" s="594"/>
      <c r="F4" s="594"/>
      <c r="G4" s="594"/>
    </row>
    <row r="5" spans="2:11" ht="15.75" x14ac:dyDescent="0.25">
      <c r="B5" s="603" t="s">
        <v>535</v>
      </c>
      <c r="C5" s="604"/>
      <c r="D5" s="605"/>
      <c r="E5" s="604"/>
      <c r="F5" s="606"/>
      <c r="G5" s="594"/>
    </row>
    <row r="6" spans="2:11" x14ac:dyDescent="0.2">
      <c r="B6" s="607"/>
      <c r="C6" s="608" t="s">
        <v>536</v>
      </c>
      <c r="D6" s="609" t="s">
        <v>6</v>
      </c>
      <c r="E6" s="609" t="s">
        <v>7</v>
      </c>
      <c r="F6" s="610" t="s">
        <v>8</v>
      </c>
      <c r="G6" s="611"/>
      <c r="I6" s="612"/>
      <c r="J6" s="613"/>
      <c r="K6" s="613"/>
    </row>
    <row r="7" spans="2:11" x14ac:dyDescent="0.2">
      <c r="B7" s="614" t="s">
        <v>537</v>
      </c>
      <c r="C7" s="608">
        <v>312012</v>
      </c>
      <c r="D7" s="615">
        <v>115200</v>
      </c>
      <c r="E7" s="616">
        <v>115200</v>
      </c>
      <c r="F7" s="617">
        <v>115200</v>
      </c>
      <c r="G7" s="618"/>
      <c r="I7" s="619"/>
      <c r="J7" s="619"/>
      <c r="K7" s="619"/>
    </row>
    <row r="8" spans="2:11" x14ac:dyDescent="0.2">
      <c r="B8" s="614" t="s">
        <v>538</v>
      </c>
      <c r="C8" s="608">
        <v>223001</v>
      </c>
      <c r="D8" s="615">
        <v>80190</v>
      </c>
      <c r="E8" s="615">
        <v>87876</v>
      </c>
      <c r="F8" s="620">
        <v>87876</v>
      </c>
      <c r="G8" s="621"/>
      <c r="I8" s="619"/>
      <c r="J8" s="619"/>
      <c r="K8" s="619"/>
    </row>
    <row r="9" spans="2:11" x14ac:dyDescent="0.2">
      <c r="B9" s="614" t="s">
        <v>539</v>
      </c>
      <c r="C9" s="608">
        <v>223003</v>
      </c>
      <c r="D9" s="615">
        <v>60120</v>
      </c>
      <c r="E9" s="616">
        <v>65700</v>
      </c>
      <c r="F9" s="617">
        <v>65700</v>
      </c>
      <c r="G9" s="618"/>
      <c r="I9" s="619"/>
      <c r="J9" s="619"/>
      <c r="K9" s="619"/>
    </row>
    <row r="10" spans="2:11" x14ac:dyDescent="0.2">
      <c r="B10" s="614" t="s">
        <v>540</v>
      </c>
      <c r="C10" s="608">
        <v>223003</v>
      </c>
      <c r="D10" s="615">
        <v>5535</v>
      </c>
      <c r="E10" s="616">
        <v>6250</v>
      </c>
      <c r="F10" s="617">
        <v>6250</v>
      </c>
      <c r="G10" s="618"/>
      <c r="I10" s="619"/>
      <c r="J10" s="619"/>
      <c r="K10" s="619"/>
    </row>
    <row r="11" spans="2:11" x14ac:dyDescent="0.2">
      <c r="B11" s="622" t="s">
        <v>541</v>
      </c>
      <c r="C11" s="623"/>
      <c r="D11" s="624">
        <f>SUM(D7:D10)</f>
        <v>261045</v>
      </c>
      <c r="E11" s="625">
        <f>SUM(E7:E10)</f>
        <v>275026</v>
      </c>
      <c r="F11" s="626">
        <f>SUM(F7:F10)</f>
        <v>275026</v>
      </c>
      <c r="G11" s="627"/>
      <c r="I11" s="619"/>
      <c r="J11" s="619"/>
      <c r="K11" s="619"/>
    </row>
    <row r="12" spans="2:11" x14ac:dyDescent="0.2">
      <c r="B12" s="614" t="s">
        <v>542</v>
      </c>
      <c r="C12" s="608"/>
      <c r="D12" s="628">
        <v>48590</v>
      </c>
      <c r="E12" s="629">
        <v>52324</v>
      </c>
      <c r="F12" s="630">
        <v>60274</v>
      </c>
      <c r="G12" s="627"/>
      <c r="I12" s="619"/>
      <c r="J12" s="619"/>
      <c r="K12" s="619"/>
    </row>
    <row r="13" spans="2:11" x14ac:dyDescent="0.2">
      <c r="B13" s="631" t="s">
        <v>543</v>
      </c>
      <c r="C13" s="608"/>
      <c r="D13" s="632">
        <f>SUM(D11:D12)</f>
        <v>309635</v>
      </c>
      <c r="E13" s="633">
        <f>SUM(E11:E12)</f>
        <v>327350</v>
      </c>
      <c r="F13" s="634">
        <f>SUM(F11:F12)</f>
        <v>335300</v>
      </c>
      <c r="G13" s="627"/>
      <c r="I13" s="619"/>
      <c r="J13" s="619"/>
      <c r="K13" s="619"/>
    </row>
    <row r="14" spans="2:11" x14ac:dyDescent="0.2">
      <c r="B14" s="635"/>
      <c r="C14" s="636"/>
      <c r="D14" s="637"/>
      <c r="E14" s="638"/>
      <c r="F14" s="639"/>
      <c r="G14" s="640"/>
      <c r="I14" s="641"/>
      <c r="J14" s="641"/>
      <c r="K14" s="641"/>
    </row>
    <row r="15" spans="2:11" ht="15.75" x14ac:dyDescent="0.25">
      <c r="B15" s="642" t="s">
        <v>544</v>
      </c>
      <c r="C15" s="643"/>
      <c r="D15" s="644"/>
      <c r="E15" s="629"/>
      <c r="F15" s="630"/>
      <c r="G15" s="627"/>
      <c r="I15" s="645"/>
      <c r="J15" s="619"/>
      <c r="K15" s="619"/>
    </row>
    <row r="16" spans="2:11" x14ac:dyDescent="0.2">
      <c r="B16" s="614"/>
      <c r="C16" s="608" t="s">
        <v>536</v>
      </c>
      <c r="D16" s="646" t="s">
        <v>6</v>
      </c>
      <c r="E16" s="646" t="s">
        <v>7</v>
      </c>
      <c r="F16" s="647" t="s">
        <v>8</v>
      </c>
      <c r="G16" s="627"/>
      <c r="I16" s="619"/>
      <c r="J16" s="619"/>
      <c r="K16" s="619"/>
    </row>
    <row r="17" spans="2:11" x14ac:dyDescent="0.2">
      <c r="B17" s="614" t="s">
        <v>545</v>
      </c>
      <c r="C17" s="608">
        <v>610</v>
      </c>
      <c r="D17" s="615">
        <v>151930</v>
      </c>
      <c r="E17" s="629">
        <v>159930</v>
      </c>
      <c r="F17" s="630">
        <v>167510</v>
      </c>
      <c r="G17" s="627"/>
      <c r="I17" s="619"/>
      <c r="J17" s="619"/>
      <c r="K17" s="619"/>
    </row>
    <row r="18" spans="2:11" x14ac:dyDescent="0.2">
      <c r="B18" s="614" t="s">
        <v>546</v>
      </c>
      <c r="C18" s="608">
        <v>620</v>
      </c>
      <c r="D18" s="615">
        <v>53090</v>
      </c>
      <c r="E18" s="629">
        <v>55750</v>
      </c>
      <c r="F18" s="630">
        <v>58540</v>
      </c>
      <c r="G18" s="627"/>
      <c r="I18" s="619"/>
      <c r="J18" s="619"/>
      <c r="K18" s="619"/>
    </row>
    <row r="19" spans="2:11" x14ac:dyDescent="0.2">
      <c r="B19" s="614" t="s">
        <v>547</v>
      </c>
      <c r="C19" s="648">
        <v>630</v>
      </c>
      <c r="D19" s="628">
        <v>103615</v>
      </c>
      <c r="E19" s="629">
        <v>110670</v>
      </c>
      <c r="F19" s="630">
        <v>108250</v>
      </c>
      <c r="G19" s="627"/>
      <c r="I19" s="619"/>
      <c r="J19" s="619"/>
      <c r="K19" s="619"/>
    </row>
    <row r="20" spans="2:11" x14ac:dyDescent="0.2">
      <c r="B20" s="614" t="s">
        <v>548</v>
      </c>
      <c r="C20" s="648">
        <v>640</v>
      </c>
      <c r="D20" s="628">
        <v>1000</v>
      </c>
      <c r="E20" s="629">
        <v>1000</v>
      </c>
      <c r="F20" s="630">
        <v>1000</v>
      </c>
      <c r="G20" s="627"/>
      <c r="I20" s="619"/>
      <c r="J20" s="619"/>
      <c r="K20" s="619"/>
    </row>
    <row r="21" spans="2:11" x14ac:dyDescent="0.2">
      <c r="B21" s="631" t="s">
        <v>543</v>
      </c>
      <c r="C21" s="648"/>
      <c r="D21" s="632">
        <f>SUM(D17:D20)</f>
        <v>309635</v>
      </c>
      <c r="E21" s="633">
        <f>SUM(E17:E20)</f>
        <v>327350</v>
      </c>
      <c r="F21" s="634">
        <f>SUM(F17:F20)</f>
        <v>335300</v>
      </c>
      <c r="G21" s="627"/>
      <c r="I21" s="619"/>
      <c r="J21" s="619"/>
      <c r="K21" s="619"/>
    </row>
    <row r="22" spans="2:11" x14ac:dyDescent="0.2">
      <c r="B22" s="649"/>
      <c r="C22" s="649"/>
      <c r="D22" s="650"/>
      <c r="E22" s="649"/>
      <c r="F22" s="649"/>
      <c r="G22" s="651"/>
    </row>
    <row r="23" spans="2:11" x14ac:dyDescent="0.2">
      <c r="B23" s="649"/>
      <c r="C23" s="649"/>
      <c r="D23" s="650"/>
      <c r="E23" s="649"/>
      <c r="F23" s="649"/>
      <c r="G23" s="651"/>
    </row>
    <row r="24" spans="2:11" x14ac:dyDescent="0.2">
      <c r="B24" s="649"/>
      <c r="C24" s="649"/>
      <c r="D24" s="650"/>
      <c r="E24" s="649"/>
      <c r="F24" s="649"/>
      <c r="G24" s="651"/>
    </row>
    <row r="25" spans="2:11" x14ac:dyDescent="0.2">
      <c r="B25" s="649"/>
      <c r="C25" s="649"/>
      <c r="D25" s="650"/>
      <c r="E25" s="649"/>
      <c r="F25" s="649"/>
      <c r="G25" s="651"/>
    </row>
    <row r="26" spans="2:11" x14ac:dyDescent="0.2">
      <c r="B26" s="649"/>
      <c r="C26" s="649"/>
      <c r="D26" s="650"/>
      <c r="E26" s="649"/>
      <c r="F26" s="649"/>
      <c r="G26" s="651"/>
    </row>
    <row r="27" spans="2:11" x14ac:dyDescent="0.2">
      <c r="B27" s="649"/>
      <c r="C27" s="649"/>
      <c r="D27" s="650"/>
      <c r="E27" s="649"/>
      <c r="F27" s="649"/>
      <c r="G27" s="651"/>
    </row>
    <row r="28" spans="2:11" x14ac:dyDescent="0.2">
      <c r="B28" s="649"/>
      <c r="C28" s="649"/>
      <c r="D28" s="650"/>
      <c r="E28" s="649"/>
      <c r="F28" s="649"/>
      <c r="G28" s="651"/>
    </row>
    <row r="31" spans="2:11" x14ac:dyDescent="0.2">
      <c r="B31" s="652"/>
      <c r="C31" s="652"/>
      <c r="D31" s="653"/>
      <c r="E31" s="652"/>
      <c r="F31" s="652"/>
      <c r="G31" s="649"/>
    </row>
    <row r="32" spans="2:11" x14ac:dyDescent="0.2">
      <c r="B32" s="594"/>
      <c r="C32" s="594"/>
      <c r="D32" s="602"/>
      <c r="E32" s="594"/>
      <c r="F32" s="594"/>
      <c r="G32" s="594"/>
    </row>
    <row r="35" spans="7:7" x14ac:dyDescent="0.2">
      <c r="G35" s="7"/>
    </row>
    <row r="36" spans="7:7" x14ac:dyDescent="0.2">
      <c r="G36" s="654"/>
    </row>
    <row r="51" spans="2:7" x14ac:dyDescent="0.2">
      <c r="B51" s="655"/>
      <c r="C51" s="655"/>
      <c r="D51" s="655"/>
      <c r="E51" s="641"/>
      <c r="F51" s="641"/>
      <c r="G51" s="641"/>
    </row>
    <row r="52" spans="2:7" x14ac:dyDescent="0.2">
      <c r="B52" s="649"/>
      <c r="C52" s="649"/>
      <c r="D52" s="649"/>
      <c r="E52" s="651"/>
      <c r="F52" s="651"/>
      <c r="G52" s="651"/>
    </row>
    <row r="53" spans="2:7" x14ac:dyDescent="0.2">
      <c r="B53" s="656"/>
      <c r="C53" s="656"/>
      <c r="D53" s="649"/>
      <c r="E53" s="651"/>
      <c r="F53" s="651"/>
      <c r="G53" s="651"/>
    </row>
    <row r="54" spans="2:7" x14ac:dyDescent="0.2">
      <c r="B54" s="649"/>
      <c r="C54" s="649"/>
      <c r="D54" s="649"/>
      <c r="E54" s="651"/>
      <c r="F54" s="651"/>
      <c r="G54" s="651"/>
    </row>
    <row r="55" spans="2:7" x14ac:dyDescent="0.2">
      <c r="B55" s="649"/>
      <c r="C55" s="649"/>
      <c r="D55" s="649"/>
      <c r="E55" s="651"/>
      <c r="F55" s="651"/>
      <c r="G55" s="651"/>
    </row>
    <row r="56" spans="2:7" x14ac:dyDescent="0.2">
      <c r="B56" s="649"/>
      <c r="C56" s="649"/>
      <c r="D56" s="649"/>
      <c r="E56" s="651"/>
      <c r="F56" s="651"/>
      <c r="G56" s="651"/>
    </row>
    <row r="57" spans="2:7" x14ac:dyDescent="0.2">
      <c r="B57" s="649"/>
      <c r="C57" s="649"/>
      <c r="D57" s="649"/>
      <c r="E57" s="651"/>
      <c r="F57" s="651"/>
      <c r="G57" s="651"/>
    </row>
    <row r="58" spans="2:7" x14ac:dyDescent="0.2">
      <c r="B58" s="649"/>
      <c r="C58" s="649"/>
      <c r="D58" s="649"/>
      <c r="E58" s="651"/>
      <c r="F58" s="651"/>
      <c r="G58" s="651"/>
    </row>
    <row r="59" spans="2:7" x14ac:dyDescent="0.2">
      <c r="B59" s="649"/>
      <c r="C59" s="649"/>
      <c r="D59" s="649"/>
      <c r="E59" s="651"/>
      <c r="F59" s="651"/>
      <c r="G59" s="651"/>
    </row>
    <row r="60" spans="2:7" x14ac:dyDescent="0.2">
      <c r="B60" s="649"/>
      <c r="C60" s="649"/>
      <c r="D60" s="649"/>
      <c r="E60" s="651"/>
      <c r="F60" s="651"/>
      <c r="G60" s="651"/>
    </row>
    <row r="61" spans="2:7" x14ac:dyDescent="0.2">
      <c r="B61" s="649"/>
      <c r="C61" s="649"/>
      <c r="D61" s="649"/>
      <c r="E61" s="651"/>
      <c r="F61" s="651"/>
      <c r="G61" s="651"/>
    </row>
    <row r="62" spans="2:7" x14ac:dyDescent="0.2">
      <c r="B62" s="649"/>
      <c r="C62" s="649"/>
      <c r="D62" s="649"/>
      <c r="E62" s="651"/>
      <c r="F62" s="651"/>
      <c r="G62" s="651"/>
    </row>
    <row r="63" spans="2:7" x14ac:dyDescent="0.2">
      <c r="B63" s="649"/>
      <c r="C63" s="649"/>
      <c r="D63" s="649"/>
      <c r="E63" s="651"/>
      <c r="F63" s="651"/>
      <c r="G63" s="651"/>
    </row>
    <row r="64" spans="2:7" x14ac:dyDescent="0.2">
      <c r="B64" s="649"/>
      <c r="C64" s="649"/>
      <c r="D64" s="649"/>
      <c r="E64" s="651"/>
      <c r="F64" s="651"/>
      <c r="G64" s="651"/>
    </row>
    <row r="65" spans="2:7" x14ac:dyDescent="0.2">
      <c r="B65" s="649"/>
      <c r="C65" s="649"/>
      <c r="D65" s="649"/>
      <c r="E65" s="651"/>
      <c r="F65" s="651"/>
      <c r="G65" s="651"/>
    </row>
    <row r="66" spans="2:7" x14ac:dyDescent="0.2">
      <c r="B66" s="649"/>
      <c r="C66" s="649"/>
      <c r="D66" s="649"/>
      <c r="E66" s="651"/>
      <c r="F66" s="651"/>
      <c r="G66" s="651"/>
    </row>
    <row r="67" spans="2:7" x14ac:dyDescent="0.2">
      <c r="B67" s="649"/>
      <c r="C67" s="649"/>
      <c r="D67" s="649"/>
      <c r="E67" s="651"/>
      <c r="F67" s="651"/>
      <c r="G67" s="651"/>
    </row>
    <row r="68" spans="2:7" x14ac:dyDescent="0.2">
      <c r="B68" s="649"/>
      <c r="C68" s="649"/>
      <c r="D68" s="649"/>
      <c r="E68" s="651"/>
      <c r="F68" s="651"/>
      <c r="G68" s="651"/>
    </row>
    <row r="69" spans="2:7" x14ac:dyDescent="0.2">
      <c r="B69" s="649"/>
      <c r="C69" s="649"/>
      <c r="D69" s="649"/>
      <c r="E69" s="651"/>
      <c r="F69" s="651"/>
      <c r="G69" s="651"/>
    </row>
    <row r="70" spans="2:7" x14ac:dyDescent="0.2">
      <c r="B70" s="649"/>
      <c r="C70" s="649"/>
      <c r="D70" s="649"/>
      <c r="E70" s="651"/>
      <c r="F70" s="651"/>
      <c r="G70" s="651"/>
    </row>
    <row r="71" spans="2:7" x14ac:dyDescent="0.2">
      <c r="B71" s="649"/>
      <c r="C71" s="649"/>
      <c r="D71" s="649"/>
      <c r="E71" s="651"/>
      <c r="F71" s="651"/>
      <c r="G71" s="651"/>
    </row>
    <row r="72" spans="2:7" x14ac:dyDescent="0.2">
      <c r="B72" s="649"/>
      <c r="C72" s="649"/>
      <c r="D72" s="649"/>
      <c r="E72" s="651"/>
      <c r="F72" s="651"/>
      <c r="G72" s="651"/>
    </row>
  </sheetData>
  <pageMargins left="0.75" right="0.75" top="1" bottom="1" header="0.4921259845" footer="0.4921259845"/>
  <pageSetup paperSize="9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I68"/>
  <sheetViews>
    <sheetView zoomScaleNormal="100" workbookViewId="0">
      <selection activeCell="L1" sqref="L1"/>
    </sheetView>
  </sheetViews>
  <sheetFormatPr defaultRowHeight="12.75" x14ac:dyDescent="0.2"/>
  <cols>
    <col min="1" max="1" width="20" customWidth="1"/>
    <col min="2" max="2" width="12.7109375" customWidth="1"/>
    <col min="3" max="3" width="12.5703125" customWidth="1"/>
    <col min="4" max="4" width="11.85546875" customWidth="1"/>
    <col min="5" max="5" width="13" customWidth="1"/>
    <col min="6" max="6" width="12.28515625" customWidth="1"/>
    <col min="7" max="7" width="11.7109375" customWidth="1"/>
    <col min="8" max="8" width="11.140625" customWidth="1"/>
    <col min="9" max="9" width="10.85546875" customWidth="1"/>
  </cols>
  <sheetData>
    <row r="1" spans="1:8" ht="15.75" x14ac:dyDescent="0.25">
      <c r="A1" s="658" t="s">
        <v>549</v>
      </c>
      <c r="B1" s="659"/>
      <c r="C1" s="659"/>
    </row>
    <row r="2" spans="1:8" ht="26.25" x14ac:dyDescent="0.25">
      <c r="A2" s="660" t="s">
        <v>2</v>
      </c>
      <c r="B2" s="661" t="s">
        <v>550</v>
      </c>
      <c r="C2" s="661" t="s">
        <v>551</v>
      </c>
      <c r="D2" s="662" t="s">
        <v>552</v>
      </c>
      <c r="E2" s="662" t="s">
        <v>553</v>
      </c>
      <c r="F2" s="662" t="s">
        <v>554</v>
      </c>
      <c r="G2" s="662" t="s">
        <v>555</v>
      </c>
      <c r="H2" s="662" t="s">
        <v>556</v>
      </c>
    </row>
    <row r="3" spans="1:8" ht="25.5" x14ac:dyDescent="0.2">
      <c r="A3" s="663" t="s">
        <v>557</v>
      </c>
      <c r="B3" s="664">
        <v>311811</v>
      </c>
      <c r="C3" s="664">
        <v>332111</v>
      </c>
      <c r="D3" s="664">
        <v>337368</v>
      </c>
      <c r="E3" s="664">
        <v>337368</v>
      </c>
      <c r="F3" s="664">
        <v>365000</v>
      </c>
      <c r="G3" s="664">
        <v>379400</v>
      </c>
      <c r="H3" s="664">
        <v>394600</v>
      </c>
    </row>
    <row r="4" spans="1:8" ht="25.5" x14ac:dyDescent="0.2">
      <c r="A4" s="663" t="s">
        <v>558</v>
      </c>
      <c r="B4" s="664">
        <v>14574</v>
      </c>
      <c r="C4" s="664">
        <v>6867</v>
      </c>
      <c r="D4" s="664">
        <v>7595</v>
      </c>
      <c r="E4" s="664">
        <v>7595</v>
      </c>
      <c r="F4" s="664">
        <v>0</v>
      </c>
      <c r="G4" s="664">
        <v>0</v>
      </c>
      <c r="H4" s="664">
        <v>0</v>
      </c>
    </row>
    <row r="5" spans="1:8" ht="25.5" x14ac:dyDescent="0.2">
      <c r="A5" s="663" t="s">
        <v>559</v>
      </c>
      <c r="B5" s="664">
        <v>5787</v>
      </c>
      <c r="C5" s="664">
        <v>0</v>
      </c>
      <c r="D5" s="664">
        <v>0</v>
      </c>
      <c r="E5" s="664">
        <v>0</v>
      </c>
      <c r="F5" s="664">
        <v>0</v>
      </c>
      <c r="G5" s="664">
        <v>0</v>
      </c>
      <c r="H5" s="664">
        <v>0</v>
      </c>
    </row>
    <row r="6" spans="1:8" ht="25.5" x14ac:dyDescent="0.2">
      <c r="A6" s="663" t="s">
        <v>560</v>
      </c>
      <c r="B6" s="664">
        <v>2616</v>
      </c>
      <c r="C6" s="664">
        <v>0</v>
      </c>
      <c r="D6" s="664">
        <v>0</v>
      </c>
      <c r="E6" s="664">
        <v>0</v>
      </c>
      <c r="F6" s="664">
        <v>0</v>
      </c>
      <c r="G6" s="664">
        <v>0</v>
      </c>
      <c r="H6" s="664">
        <v>0</v>
      </c>
    </row>
    <row r="7" spans="1:8" ht="25.5" x14ac:dyDescent="0.2">
      <c r="A7" s="663" t="s">
        <v>561</v>
      </c>
      <c r="B7" s="664">
        <v>12182</v>
      </c>
      <c r="C7" s="664">
        <v>12696</v>
      </c>
      <c r="D7" s="664">
        <v>15000</v>
      </c>
      <c r="E7" s="664">
        <v>15000</v>
      </c>
      <c r="F7" s="664">
        <v>13260</v>
      </c>
      <c r="G7" s="664">
        <v>13500</v>
      </c>
      <c r="H7" s="664">
        <v>13500</v>
      </c>
    </row>
    <row r="8" spans="1:8" ht="25.5" x14ac:dyDescent="0.2">
      <c r="A8" s="663" t="s">
        <v>562</v>
      </c>
      <c r="B8" s="664">
        <v>330</v>
      </c>
      <c r="C8" s="664">
        <v>264</v>
      </c>
      <c r="D8" s="664">
        <v>0</v>
      </c>
      <c r="E8" s="664">
        <v>0</v>
      </c>
      <c r="F8" s="664">
        <v>0</v>
      </c>
      <c r="G8" s="664">
        <v>0</v>
      </c>
      <c r="H8" s="664">
        <v>0</v>
      </c>
    </row>
    <row r="9" spans="1:8" ht="25.5" x14ac:dyDescent="0.2">
      <c r="A9" s="663" t="s">
        <v>563</v>
      </c>
      <c r="B9" s="664">
        <v>1641</v>
      </c>
      <c r="C9" s="664">
        <v>465</v>
      </c>
      <c r="D9" s="664">
        <v>1070</v>
      </c>
      <c r="E9" s="664">
        <v>1070</v>
      </c>
      <c r="F9" s="664">
        <v>770</v>
      </c>
      <c r="G9" s="664">
        <v>1070</v>
      </c>
      <c r="H9" s="664">
        <v>1070</v>
      </c>
    </row>
    <row r="10" spans="1:8" ht="25.5" x14ac:dyDescent="0.2">
      <c r="A10" s="663" t="s">
        <v>564</v>
      </c>
      <c r="B10" s="664">
        <v>168750</v>
      </c>
      <c r="C10" s="664">
        <v>179940</v>
      </c>
      <c r="D10" s="664">
        <v>204650</v>
      </c>
      <c r="E10" s="664">
        <v>204650</v>
      </c>
      <c r="F10" s="664">
        <v>202096</v>
      </c>
      <c r="G10" s="664">
        <v>209900</v>
      </c>
      <c r="H10" s="664">
        <v>218100</v>
      </c>
    </row>
    <row r="11" spans="1:8" ht="25.5" x14ac:dyDescent="0.2">
      <c r="A11" s="663" t="s">
        <v>565</v>
      </c>
      <c r="B11" s="664">
        <v>63440</v>
      </c>
      <c r="C11" s="664">
        <v>73629</v>
      </c>
      <c r="D11" s="664">
        <v>79290</v>
      </c>
      <c r="E11" s="664">
        <v>79290</v>
      </c>
      <c r="F11" s="664">
        <v>74920</v>
      </c>
      <c r="G11" s="664">
        <v>77900</v>
      </c>
      <c r="H11" s="664">
        <v>81000</v>
      </c>
    </row>
    <row r="12" spans="1:8" ht="25.5" x14ac:dyDescent="0.2">
      <c r="A12" s="663" t="s">
        <v>566</v>
      </c>
      <c r="B12" s="664">
        <v>824</v>
      </c>
      <c r="C12" s="664">
        <v>932</v>
      </c>
      <c r="D12" s="664">
        <v>900</v>
      </c>
      <c r="E12" s="664">
        <v>900</v>
      </c>
      <c r="F12" s="664">
        <v>1000</v>
      </c>
      <c r="G12" s="664">
        <v>900</v>
      </c>
      <c r="H12" s="664">
        <v>900</v>
      </c>
    </row>
    <row r="13" spans="1:8" x14ac:dyDescent="0.2">
      <c r="A13" s="663" t="s">
        <v>567</v>
      </c>
      <c r="B13" s="664">
        <v>1290</v>
      </c>
      <c r="C13" s="664">
        <v>0</v>
      </c>
      <c r="D13" s="664">
        <v>0</v>
      </c>
      <c r="E13" s="664">
        <v>0</v>
      </c>
      <c r="F13" s="664">
        <v>0</v>
      </c>
      <c r="G13" s="664">
        <v>0</v>
      </c>
      <c r="H13" s="664">
        <v>0</v>
      </c>
    </row>
    <row r="14" spans="1:8" x14ac:dyDescent="0.2">
      <c r="A14" s="663" t="s">
        <v>568</v>
      </c>
      <c r="B14" s="664"/>
      <c r="C14" s="664"/>
      <c r="D14" s="664"/>
      <c r="E14" s="664"/>
      <c r="F14" s="664">
        <v>32356</v>
      </c>
      <c r="G14" s="664"/>
      <c r="H14" s="664"/>
    </row>
    <row r="15" spans="1:8" ht="25.5" x14ac:dyDescent="0.2">
      <c r="A15" s="663" t="s">
        <v>569</v>
      </c>
      <c r="B15" s="664">
        <v>6769</v>
      </c>
      <c r="C15" s="664">
        <v>6800</v>
      </c>
      <c r="D15" s="664">
        <v>6800</v>
      </c>
      <c r="E15" s="664">
        <v>6800</v>
      </c>
      <c r="F15" s="664">
        <v>6800</v>
      </c>
      <c r="G15" s="664">
        <v>6800</v>
      </c>
      <c r="H15" s="664">
        <v>6800</v>
      </c>
    </row>
    <row r="16" spans="1:8" x14ac:dyDescent="0.2">
      <c r="A16" s="663" t="s">
        <v>570</v>
      </c>
      <c r="B16" s="664">
        <v>11674</v>
      </c>
      <c r="C16" s="664">
        <v>12243</v>
      </c>
      <c r="D16" s="664">
        <v>12600</v>
      </c>
      <c r="E16" s="664">
        <v>12600</v>
      </c>
      <c r="F16" s="664">
        <v>12900</v>
      </c>
      <c r="G16" s="664">
        <v>12950</v>
      </c>
      <c r="H16" s="664">
        <v>13000</v>
      </c>
    </row>
    <row r="17" spans="1:9" x14ac:dyDescent="0.2">
      <c r="A17" s="663" t="s">
        <v>571</v>
      </c>
      <c r="B17" s="664">
        <v>3090</v>
      </c>
      <c r="C17" s="664">
        <v>3049</v>
      </c>
      <c r="D17" s="664">
        <v>2730</v>
      </c>
      <c r="E17" s="664">
        <v>2730</v>
      </c>
      <c r="F17" s="664">
        <v>2480</v>
      </c>
      <c r="G17" s="664">
        <v>2600</v>
      </c>
      <c r="H17" s="664">
        <v>2600</v>
      </c>
    </row>
    <row r="18" spans="1:9" ht="15.75" x14ac:dyDescent="0.25">
      <c r="A18" s="665" t="s">
        <v>572</v>
      </c>
      <c r="B18" s="664">
        <f t="shared" ref="B18:H18" si="0">SUM(B3:B17)</f>
        <v>604778</v>
      </c>
      <c r="C18" s="664">
        <f t="shared" si="0"/>
        <v>628996</v>
      </c>
      <c r="D18" s="664">
        <f t="shared" si="0"/>
        <v>668003</v>
      </c>
      <c r="E18" s="664">
        <f t="shared" si="0"/>
        <v>668003</v>
      </c>
      <c r="F18" s="664">
        <f t="shared" si="0"/>
        <v>711582</v>
      </c>
      <c r="G18" s="664">
        <f t="shared" si="0"/>
        <v>705020</v>
      </c>
      <c r="H18" s="664">
        <f t="shared" si="0"/>
        <v>731570</v>
      </c>
    </row>
    <row r="19" spans="1:9" ht="15.75" x14ac:dyDescent="0.25">
      <c r="A19" s="666"/>
      <c r="B19" s="667"/>
      <c r="C19" s="667"/>
      <c r="D19" s="667"/>
      <c r="E19" s="667"/>
      <c r="F19" s="667"/>
      <c r="G19" s="667"/>
      <c r="H19" s="667"/>
    </row>
    <row r="20" spans="1:9" ht="15.75" x14ac:dyDescent="0.25">
      <c r="A20" s="666"/>
      <c r="B20" s="667"/>
      <c r="C20" s="667"/>
      <c r="D20" s="667"/>
      <c r="E20" s="667"/>
      <c r="F20" s="667"/>
      <c r="G20" s="667"/>
      <c r="H20" s="667"/>
    </row>
    <row r="21" spans="1:9" ht="15.75" x14ac:dyDescent="0.25">
      <c r="A21" s="666"/>
      <c r="B21" s="667"/>
      <c r="C21" s="667"/>
      <c r="D21" s="667"/>
      <c r="E21" s="667"/>
      <c r="F21" s="667"/>
      <c r="G21" s="667"/>
      <c r="H21" s="667"/>
    </row>
    <row r="22" spans="1:9" ht="15.75" x14ac:dyDescent="0.25">
      <c r="A22" s="666"/>
      <c r="B22" s="667"/>
      <c r="C22" s="667"/>
      <c r="D22" s="667"/>
      <c r="E22" s="667"/>
      <c r="F22" s="667"/>
      <c r="G22" s="667"/>
      <c r="H22" s="667"/>
    </row>
    <row r="24" spans="1:9" ht="111" customHeight="1" x14ac:dyDescent="0.25">
      <c r="A24" s="668"/>
      <c r="B24" s="649"/>
      <c r="C24" s="649"/>
      <c r="D24" s="649"/>
      <c r="E24" s="649"/>
      <c r="F24" s="649"/>
      <c r="G24" s="649"/>
      <c r="H24" s="649"/>
    </row>
    <row r="25" spans="1:9" ht="15.75" x14ac:dyDescent="0.25">
      <c r="A25" s="669" t="s">
        <v>573</v>
      </c>
      <c r="B25" s="609">
        <v>2013</v>
      </c>
      <c r="C25" s="609">
        <v>2014</v>
      </c>
      <c r="D25" s="670">
        <v>2015</v>
      </c>
      <c r="E25" s="609">
        <v>2015</v>
      </c>
      <c r="F25" s="670">
        <v>2016</v>
      </c>
      <c r="G25" s="671">
        <v>2017</v>
      </c>
      <c r="H25" s="670">
        <v>2018</v>
      </c>
      <c r="I25" s="613"/>
    </row>
    <row r="26" spans="1:9" x14ac:dyDescent="0.2">
      <c r="A26" s="635" t="s">
        <v>574</v>
      </c>
      <c r="B26" s="650" t="s">
        <v>575</v>
      </c>
      <c r="C26" s="650" t="s">
        <v>575</v>
      </c>
      <c r="D26" s="650" t="s">
        <v>576</v>
      </c>
      <c r="E26" s="650" t="s">
        <v>577</v>
      </c>
      <c r="F26" s="650" t="s">
        <v>576</v>
      </c>
      <c r="G26" s="650" t="s">
        <v>576</v>
      </c>
      <c r="H26" s="672" t="s">
        <v>576</v>
      </c>
      <c r="I26" s="650"/>
    </row>
    <row r="27" spans="1:9" x14ac:dyDescent="0.2">
      <c r="A27" s="607" t="s">
        <v>578</v>
      </c>
      <c r="B27" s="629">
        <v>207038</v>
      </c>
      <c r="C27" s="629">
        <v>219018</v>
      </c>
      <c r="D27" s="630">
        <v>102150</v>
      </c>
      <c r="E27" s="629">
        <v>102150</v>
      </c>
      <c r="F27" s="630">
        <v>111000</v>
      </c>
      <c r="G27" s="629">
        <v>115440</v>
      </c>
      <c r="H27" s="630">
        <v>120000</v>
      </c>
      <c r="I27" s="673"/>
    </row>
    <row r="28" spans="1:9" x14ac:dyDescent="0.2">
      <c r="A28" s="607" t="s">
        <v>579</v>
      </c>
      <c r="B28" s="629">
        <v>70633</v>
      </c>
      <c r="C28" s="629">
        <v>75641</v>
      </c>
      <c r="D28" s="630">
        <v>35955</v>
      </c>
      <c r="E28" s="629">
        <v>35955</v>
      </c>
      <c r="F28" s="630">
        <v>38640</v>
      </c>
      <c r="G28" s="629">
        <v>40100</v>
      </c>
      <c r="H28" s="630">
        <v>41700</v>
      </c>
      <c r="I28" s="673"/>
    </row>
    <row r="29" spans="1:9" x14ac:dyDescent="0.2">
      <c r="A29" s="607" t="s">
        <v>580</v>
      </c>
      <c r="B29" s="629">
        <v>48774</v>
      </c>
      <c r="C29" s="629">
        <v>44265</v>
      </c>
      <c r="D29" s="630">
        <v>24015</v>
      </c>
      <c r="E29" s="629">
        <v>24015</v>
      </c>
      <c r="F29" s="630">
        <v>51952</v>
      </c>
      <c r="G29" s="629">
        <v>37333</v>
      </c>
      <c r="H29" s="630">
        <v>38623</v>
      </c>
      <c r="I29" s="673"/>
    </row>
    <row r="30" spans="1:9" x14ac:dyDescent="0.2">
      <c r="A30" s="607" t="s">
        <v>581</v>
      </c>
      <c r="B30" s="629">
        <v>12178</v>
      </c>
      <c r="C30" s="629">
        <v>11854</v>
      </c>
      <c r="D30" s="630">
        <v>5830</v>
      </c>
      <c r="E30" s="629">
        <v>5830</v>
      </c>
      <c r="F30" s="630">
        <v>2119</v>
      </c>
      <c r="G30" s="629">
        <v>2277</v>
      </c>
      <c r="H30" s="630">
        <v>2277</v>
      </c>
      <c r="I30" s="673"/>
    </row>
    <row r="31" spans="1:9" x14ac:dyDescent="0.2">
      <c r="A31" s="635" t="s">
        <v>582</v>
      </c>
      <c r="B31" s="638">
        <f t="shared" ref="B31:H31" si="1">SUM(B27:B30)</f>
        <v>338623</v>
      </c>
      <c r="C31" s="638">
        <f t="shared" si="1"/>
        <v>350778</v>
      </c>
      <c r="D31" s="639">
        <f t="shared" si="1"/>
        <v>167950</v>
      </c>
      <c r="E31" s="638">
        <f t="shared" si="1"/>
        <v>167950</v>
      </c>
      <c r="F31" s="639">
        <f t="shared" si="1"/>
        <v>203711</v>
      </c>
      <c r="G31" s="638">
        <f t="shared" si="1"/>
        <v>195150</v>
      </c>
      <c r="H31" s="639">
        <f t="shared" si="1"/>
        <v>202600</v>
      </c>
      <c r="I31" s="674"/>
    </row>
    <row r="32" spans="1:9" x14ac:dyDescent="0.2">
      <c r="A32" s="635" t="s">
        <v>583</v>
      </c>
      <c r="B32" s="638"/>
      <c r="C32" s="638"/>
      <c r="D32" s="639"/>
      <c r="E32" s="638"/>
      <c r="F32" s="639"/>
      <c r="G32" s="638"/>
      <c r="H32" s="639"/>
      <c r="I32" s="674"/>
    </row>
    <row r="33" spans="1:9" x14ac:dyDescent="0.2">
      <c r="A33" s="607" t="s">
        <v>578</v>
      </c>
      <c r="B33" s="629">
        <v>0</v>
      </c>
      <c r="C33" s="629">
        <v>0</v>
      </c>
      <c r="D33" s="630">
        <v>124850</v>
      </c>
      <c r="E33" s="629">
        <v>124850</v>
      </c>
      <c r="F33" s="630">
        <v>117700</v>
      </c>
      <c r="G33" s="629">
        <v>122400</v>
      </c>
      <c r="H33" s="630">
        <v>127300</v>
      </c>
      <c r="I33" s="673"/>
    </row>
    <row r="34" spans="1:9" x14ac:dyDescent="0.2">
      <c r="A34" s="607" t="s">
        <v>579</v>
      </c>
      <c r="B34" s="629">
        <v>0</v>
      </c>
      <c r="C34" s="629">
        <v>0</v>
      </c>
      <c r="D34" s="630">
        <v>43945</v>
      </c>
      <c r="E34" s="629">
        <v>43945</v>
      </c>
      <c r="F34" s="630">
        <v>41200</v>
      </c>
      <c r="G34" s="629">
        <v>42800</v>
      </c>
      <c r="H34" s="630">
        <v>44500</v>
      </c>
      <c r="I34" s="673"/>
    </row>
    <row r="35" spans="1:9" x14ac:dyDescent="0.2">
      <c r="A35" s="607" t="s">
        <v>580</v>
      </c>
      <c r="B35" s="629">
        <v>0</v>
      </c>
      <c r="C35" s="629">
        <v>0</v>
      </c>
      <c r="D35" s="630">
        <v>29354</v>
      </c>
      <c r="E35" s="629">
        <v>29354</v>
      </c>
      <c r="F35" s="630">
        <v>50944</v>
      </c>
      <c r="G35" s="629">
        <v>35137</v>
      </c>
      <c r="H35" s="630">
        <v>36287</v>
      </c>
      <c r="I35" s="673"/>
    </row>
    <row r="36" spans="1:9" x14ac:dyDescent="0.2">
      <c r="A36" s="607" t="s">
        <v>581</v>
      </c>
      <c r="B36" s="629">
        <v>0</v>
      </c>
      <c r="C36" s="629">
        <v>0</v>
      </c>
      <c r="D36" s="630">
        <v>7125</v>
      </c>
      <c r="E36" s="629">
        <v>7125</v>
      </c>
      <c r="F36" s="630">
        <v>2281</v>
      </c>
      <c r="G36" s="629">
        <v>2783</v>
      </c>
      <c r="H36" s="630">
        <v>2783</v>
      </c>
      <c r="I36" s="673"/>
    </row>
    <row r="37" spans="1:9" x14ac:dyDescent="0.2">
      <c r="A37" s="635" t="s">
        <v>582</v>
      </c>
      <c r="B37" s="638">
        <f t="shared" ref="B37:H37" si="2">SUM(B33:B36)</f>
        <v>0</v>
      </c>
      <c r="C37" s="638">
        <f t="shared" si="2"/>
        <v>0</v>
      </c>
      <c r="D37" s="639">
        <f t="shared" si="2"/>
        <v>205274</v>
      </c>
      <c r="E37" s="638">
        <f t="shared" si="2"/>
        <v>205274</v>
      </c>
      <c r="F37" s="639">
        <f t="shared" si="2"/>
        <v>212125</v>
      </c>
      <c r="G37" s="638">
        <f t="shared" si="2"/>
        <v>203120</v>
      </c>
      <c r="H37" s="639">
        <f t="shared" si="2"/>
        <v>210870</v>
      </c>
      <c r="I37" s="674"/>
    </row>
    <row r="38" spans="1:9" x14ac:dyDescent="0.2">
      <c r="A38" s="635" t="s">
        <v>584</v>
      </c>
      <c r="B38" s="636"/>
      <c r="C38" s="636"/>
      <c r="D38" s="630"/>
      <c r="E38" s="636"/>
      <c r="F38" s="630"/>
      <c r="G38" s="629"/>
      <c r="H38" s="630"/>
      <c r="I38" s="673"/>
    </row>
    <row r="39" spans="1:9" x14ac:dyDescent="0.2">
      <c r="A39" s="607" t="s">
        <v>578</v>
      </c>
      <c r="B39" s="630">
        <v>65376</v>
      </c>
      <c r="C39" s="630">
        <v>67878</v>
      </c>
      <c r="D39" s="630">
        <v>77600</v>
      </c>
      <c r="E39" s="630">
        <v>77600</v>
      </c>
      <c r="F39" s="630">
        <v>80600</v>
      </c>
      <c r="G39" s="629">
        <v>83800</v>
      </c>
      <c r="H39" s="630">
        <v>87100</v>
      </c>
      <c r="I39" s="673"/>
    </row>
    <row r="40" spans="1:9" x14ac:dyDescent="0.2">
      <c r="A40" s="607" t="s">
        <v>579</v>
      </c>
      <c r="B40" s="630">
        <v>22369</v>
      </c>
      <c r="C40" s="630">
        <v>23348</v>
      </c>
      <c r="D40" s="630">
        <v>27400</v>
      </c>
      <c r="E40" s="630">
        <v>27400</v>
      </c>
      <c r="F40" s="630">
        <v>28400</v>
      </c>
      <c r="G40" s="629">
        <v>29500</v>
      </c>
      <c r="H40" s="630">
        <v>30700</v>
      </c>
      <c r="I40" s="673"/>
    </row>
    <row r="41" spans="1:9" x14ac:dyDescent="0.2">
      <c r="A41" s="607" t="s">
        <v>580</v>
      </c>
      <c r="B41" s="630">
        <v>27643</v>
      </c>
      <c r="C41" s="630">
        <v>17836</v>
      </c>
      <c r="D41" s="630">
        <v>22050</v>
      </c>
      <c r="E41" s="630">
        <v>22050</v>
      </c>
      <c r="F41" s="630">
        <v>16950</v>
      </c>
      <c r="G41" s="629">
        <v>17450</v>
      </c>
      <c r="H41" s="630">
        <v>17580</v>
      </c>
      <c r="I41" s="673"/>
    </row>
    <row r="42" spans="1:9" x14ac:dyDescent="0.2">
      <c r="A42" s="607" t="s">
        <v>581</v>
      </c>
      <c r="B42" s="630">
        <v>810</v>
      </c>
      <c r="C42" s="630">
        <v>520</v>
      </c>
      <c r="D42" s="630">
        <v>700</v>
      </c>
      <c r="E42" s="630">
        <v>700</v>
      </c>
      <c r="F42" s="630">
        <v>700</v>
      </c>
      <c r="G42" s="629">
        <v>700</v>
      </c>
      <c r="H42" s="630">
        <v>700</v>
      </c>
      <c r="I42" s="673"/>
    </row>
    <row r="43" spans="1:9" x14ac:dyDescent="0.2">
      <c r="A43" s="635" t="s">
        <v>302</v>
      </c>
      <c r="B43" s="639">
        <f t="shared" ref="B43:H43" si="3">SUM(B39:B42)</f>
        <v>116198</v>
      </c>
      <c r="C43" s="639">
        <f t="shared" si="3"/>
        <v>109582</v>
      </c>
      <c r="D43" s="639">
        <f t="shared" si="3"/>
        <v>127750</v>
      </c>
      <c r="E43" s="639">
        <f t="shared" si="3"/>
        <v>127750</v>
      </c>
      <c r="F43" s="639">
        <f t="shared" si="3"/>
        <v>126650</v>
      </c>
      <c r="G43" s="638">
        <f t="shared" si="3"/>
        <v>131450</v>
      </c>
      <c r="H43" s="639">
        <f t="shared" si="3"/>
        <v>136080</v>
      </c>
      <c r="I43" s="674"/>
    </row>
    <row r="44" spans="1:9" x14ac:dyDescent="0.2">
      <c r="A44" s="635" t="s">
        <v>585</v>
      </c>
      <c r="B44" s="636"/>
      <c r="C44" s="636"/>
      <c r="D44" s="630"/>
      <c r="E44" s="636"/>
      <c r="F44" s="630"/>
      <c r="G44" s="629"/>
      <c r="H44" s="630"/>
      <c r="I44" s="673"/>
    </row>
    <row r="45" spans="1:9" x14ac:dyDescent="0.2">
      <c r="A45" s="607" t="s">
        <v>578</v>
      </c>
      <c r="B45" s="629">
        <v>14888</v>
      </c>
      <c r="C45" s="629">
        <v>10807</v>
      </c>
      <c r="D45" s="630">
        <v>12600</v>
      </c>
      <c r="E45" s="629">
        <v>12600</v>
      </c>
      <c r="F45" s="630">
        <v>13000</v>
      </c>
      <c r="G45" s="629">
        <v>13500</v>
      </c>
      <c r="H45" s="630">
        <v>14000</v>
      </c>
      <c r="I45" s="673"/>
    </row>
    <row r="46" spans="1:9" x14ac:dyDescent="0.2">
      <c r="A46" s="607" t="s">
        <v>579</v>
      </c>
      <c r="B46" s="629">
        <v>5344</v>
      </c>
      <c r="C46" s="629">
        <v>3822</v>
      </c>
      <c r="D46" s="630">
        <v>4500</v>
      </c>
      <c r="E46" s="629">
        <v>4500</v>
      </c>
      <c r="F46" s="630">
        <v>4576</v>
      </c>
      <c r="G46" s="629">
        <v>4800</v>
      </c>
      <c r="H46" s="630">
        <v>4900</v>
      </c>
      <c r="I46" s="673"/>
    </row>
    <row r="47" spans="1:9" x14ac:dyDescent="0.2">
      <c r="A47" s="607" t="s">
        <v>580</v>
      </c>
      <c r="B47" s="629">
        <v>1810</v>
      </c>
      <c r="C47" s="629">
        <v>6359</v>
      </c>
      <c r="D47" s="630">
        <v>5980</v>
      </c>
      <c r="E47" s="629">
        <v>5980</v>
      </c>
      <c r="F47" s="630">
        <v>3644</v>
      </c>
      <c r="G47" s="629">
        <v>3750</v>
      </c>
      <c r="H47" s="630">
        <v>4000</v>
      </c>
      <c r="I47" s="673"/>
    </row>
    <row r="48" spans="1:9" x14ac:dyDescent="0.2">
      <c r="A48" s="607" t="s">
        <v>581</v>
      </c>
      <c r="B48" s="629">
        <v>74</v>
      </c>
      <c r="C48" s="629">
        <v>113</v>
      </c>
      <c r="D48" s="630">
        <v>120</v>
      </c>
      <c r="E48" s="629">
        <v>120</v>
      </c>
      <c r="F48" s="630">
        <v>200</v>
      </c>
      <c r="G48" s="629">
        <v>200</v>
      </c>
      <c r="H48" s="630">
        <v>200</v>
      </c>
      <c r="I48" s="673"/>
    </row>
    <row r="49" spans="1:9" x14ac:dyDescent="0.2">
      <c r="A49" s="635" t="s">
        <v>302</v>
      </c>
      <c r="B49" s="638">
        <f t="shared" ref="B49:H49" si="4">SUM(B45:B48)</f>
        <v>22116</v>
      </c>
      <c r="C49" s="638">
        <f t="shared" si="4"/>
        <v>21101</v>
      </c>
      <c r="D49" s="639">
        <f t="shared" si="4"/>
        <v>23200</v>
      </c>
      <c r="E49" s="638">
        <f t="shared" si="4"/>
        <v>23200</v>
      </c>
      <c r="F49" s="639">
        <f t="shared" si="4"/>
        <v>21420</v>
      </c>
      <c r="G49" s="638">
        <f t="shared" si="4"/>
        <v>22250</v>
      </c>
      <c r="H49" s="639">
        <f t="shared" si="4"/>
        <v>23100</v>
      </c>
      <c r="I49" s="674"/>
    </row>
    <row r="50" spans="1:9" x14ac:dyDescent="0.2">
      <c r="A50" s="635" t="s">
        <v>586</v>
      </c>
      <c r="B50" s="636"/>
      <c r="C50" s="636"/>
      <c r="D50" s="630"/>
      <c r="E50" s="636"/>
      <c r="F50" s="630"/>
      <c r="G50" s="629"/>
      <c r="H50" s="630"/>
      <c r="I50" s="673"/>
    </row>
    <row r="51" spans="1:9" x14ac:dyDescent="0.2">
      <c r="A51" s="607" t="s">
        <v>578</v>
      </c>
      <c r="B51" s="629">
        <v>24725</v>
      </c>
      <c r="C51" s="629">
        <v>32632</v>
      </c>
      <c r="D51" s="630">
        <v>26110</v>
      </c>
      <c r="E51" s="629">
        <v>26110</v>
      </c>
      <c r="F51" s="630">
        <v>24200</v>
      </c>
      <c r="G51" s="629">
        <v>25200</v>
      </c>
      <c r="H51" s="630">
        <v>26200</v>
      </c>
      <c r="I51" s="673"/>
    </row>
    <row r="52" spans="1:9" x14ac:dyDescent="0.2">
      <c r="A52" s="607" t="s">
        <v>579</v>
      </c>
      <c r="B52" s="629">
        <v>8613</v>
      </c>
      <c r="C52" s="629">
        <v>11540</v>
      </c>
      <c r="D52" s="630">
        <v>9240</v>
      </c>
      <c r="E52" s="629">
        <v>9240</v>
      </c>
      <c r="F52" s="630">
        <v>8460</v>
      </c>
      <c r="G52" s="629">
        <v>8800</v>
      </c>
      <c r="H52" s="630">
        <v>9100</v>
      </c>
      <c r="I52" s="673"/>
    </row>
    <row r="53" spans="1:9" x14ac:dyDescent="0.2">
      <c r="A53" s="607" t="s">
        <v>580</v>
      </c>
      <c r="B53" s="629">
        <v>17986</v>
      </c>
      <c r="C53" s="629">
        <v>18690</v>
      </c>
      <c r="D53" s="630">
        <v>13160</v>
      </c>
      <c r="E53" s="629">
        <v>13160</v>
      </c>
      <c r="F53" s="630">
        <v>11756</v>
      </c>
      <c r="G53" s="629">
        <v>11760</v>
      </c>
      <c r="H53" s="630">
        <v>12060</v>
      </c>
      <c r="I53" s="673"/>
    </row>
    <row r="54" spans="1:9" x14ac:dyDescent="0.2">
      <c r="A54" s="607" t="s">
        <v>581</v>
      </c>
      <c r="B54" s="629">
        <v>174</v>
      </c>
      <c r="C54" s="629">
        <v>137</v>
      </c>
      <c r="D54" s="630">
        <v>210</v>
      </c>
      <c r="E54" s="629">
        <v>210</v>
      </c>
      <c r="F54" s="630">
        <v>140</v>
      </c>
      <c r="G54" s="629">
        <v>140</v>
      </c>
      <c r="H54" s="630">
        <v>140</v>
      </c>
      <c r="I54" s="673"/>
    </row>
    <row r="55" spans="1:9" x14ac:dyDescent="0.2">
      <c r="A55" s="635" t="s">
        <v>302</v>
      </c>
      <c r="B55" s="638">
        <f t="shared" ref="B55:H55" si="5">SUM(B51:B54)</f>
        <v>51498</v>
      </c>
      <c r="C55" s="638">
        <f t="shared" si="5"/>
        <v>62999</v>
      </c>
      <c r="D55" s="639">
        <f t="shared" si="5"/>
        <v>48720</v>
      </c>
      <c r="E55" s="638">
        <f t="shared" si="5"/>
        <v>48720</v>
      </c>
      <c r="F55" s="639">
        <f t="shared" si="5"/>
        <v>44556</v>
      </c>
      <c r="G55" s="638">
        <f t="shared" si="5"/>
        <v>45900</v>
      </c>
      <c r="H55" s="639">
        <f t="shared" si="5"/>
        <v>47500</v>
      </c>
      <c r="I55" s="674"/>
    </row>
    <row r="56" spans="1:9" x14ac:dyDescent="0.2">
      <c r="A56" s="635" t="s">
        <v>587</v>
      </c>
      <c r="B56" s="636"/>
      <c r="C56" s="636"/>
      <c r="D56" s="630"/>
      <c r="E56" s="636"/>
      <c r="F56" s="630"/>
      <c r="G56" s="629"/>
      <c r="H56" s="630"/>
      <c r="I56" s="673"/>
    </row>
    <row r="57" spans="1:9" x14ac:dyDescent="0.2">
      <c r="A57" s="607" t="s">
        <v>578</v>
      </c>
      <c r="B57" s="629">
        <v>0</v>
      </c>
      <c r="C57" s="629">
        <v>0</v>
      </c>
      <c r="D57" s="630">
        <v>11190</v>
      </c>
      <c r="E57" s="629">
        <v>11190</v>
      </c>
      <c r="F57" s="630">
        <v>14800</v>
      </c>
      <c r="G57" s="629">
        <v>15400</v>
      </c>
      <c r="H57" s="630">
        <v>16000</v>
      </c>
      <c r="I57" s="673"/>
    </row>
    <row r="58" spans="1:9" x14ac:dyDescent="0.2">
      <c r="A58" s="607" t="s">
        <v>579</v>
      </c>
      <c r="B58" s="629">
        <v>0</v>
      </c>
      <c r="C58" s="629">
        <v>0</v>
      </c>
      <c r="D58" s="630">
        <v>3960</v>
      </c>
      <c r="E58" s="629">
        <v>3960</v>
      </c>
      <c r="F58" s="630">
        <v>5180</v>
      </c>
      <c r="G58" s="629">
        <v>5400</v>
      </c>
      <c r="H58" s="630">
        <v>5600</v>
      </c>
      <c r="I58" s="673"/>
    </row>
    <row r="59" spans="1:9" x14ac:dyDescent="0.2">
      <c r="A59" s="607" t="s">
        <v>580</v>
      </c>
      <c r="B59" s="629">
        <v>0</v>
      </c>
      <c r="C59" s="629">
        <v>0</v>
      </c>
      <c r="D59" s="630">
        <v>5640</v>
      </c>
      <c r="E59" s="629">
        <v>5640</v>
      </c>
      <c r="F59" s="630">
        <v>5680</v>
      </c>
      <c r="G59" s="629">
        <v>5790</v>
      </c>
      <c r="H59" s="630">
        <v>6160</v>
      </c>
      <c r="I59" s="673"/>
    </row>
    <row r="60" spans="1:9" x14ac:dyDescent="0.2">
      <c r="A60" s="607" t="s">
        <v>581</v>
      </c>
      <c r="B60" s="629">
        <v>0</v>
      </c>
      <c r="C60" s="629">
        <v>0</v>
      </c>
      <c r="D60" s="630">
        <v>90</v>
      </c>
      <c r="E60" s="629">
        <v>90</v>
      </c>
      <c r="F60" s="630">
        <v>60</v>
      </c>
      <c r="G60" s="629">
        <v>60</v>
      </c>
      <c r="H60" s="630">
        <v>60</v>
      </c>
      <c r="I60" s="673"/>
    </row>
    <row r="61" spans="1:9" x14ac:dyDescent="0.2">
      <c r="A61" s="635" t="s">
        <v>302</v>
      </c>
      <c r="B61" s="638">
        <f t="shared" ref="B61:H61" si="6">SUM(B57:B60)</f>
        <v>0</v>
      </c>
      <c r="C61" s="638">
        <f t="shared" si="6"/>
        <v>0</v>
      </c>
      <c r="D61" s="639">
        <f t="shared" si="6"/>
        <v>20880</v>
      </c>
      <c r="E61" s="638">
        <f t="shared" si="6"/>
        <v>20880</v>
      </c>
      <c r="F61" s="639">
        <f t="shared" si="6"/>
        <v>25720</v>
      </c>
      <c r="G61" s="638">
        <f t="shared" si="6"/>
        <v>26650</v>
      </c>
      <c r="H61" s="639">
        <f t="shared" si="6"/>
        <v>27820</v>
      </c>
      <c r="I61" s="674"/>
    </row>
    <row r="62" spans="1:9" x14ac:dyDescent="0.2">
      <c r="A62" s="635" t="s">
        <v>588</v>
      </c>
      <c r="B62" s="675"/>
      <c r="C62" s="675"/>
      <c r="D62" s="676"/>
      <c r="E62" s="675"/>
      <c r="F62" s="676"/>
      <c r="G62" s="677"/>
      <c r="H62" s="610"/>
      <c r="I62" s="612"/>
    </row>
    <row r="63" spans="1:9" x14ac:dyDescent="0.2">
      <c r="A63" s="607" t="s">
        <v>578</v>
      </c>
      <c r="B63" s="629">
        <v>48824</v>
      </c>
      <c r="C63" s="629">
        <v>50703</v>
      </c>
      <c r="D63" s="630">
        <v>57000</v>
      </c>
      <c r="E63" s="629">
        <v>57000</v>
      </c>
      <c r="F63" s="630">
        <v>51000</v>
      </c>
      <c r="G63" s="629">
        <v>53000</v>
      </c>
      <c r="H63" s="630">
        <v>55100</v>
      </c>
      <c r="I63" s="673"/>
    </row>
    <row r="64" spans="1:9" x14ac:dyDescent="0.2">
      <c r="A64" s="607" t="s">
        <v>579</v>
      </c>
      <c r="B64" s="629">
        <v>16568</v>
      </c>
      <c r="C64" s="629">
        <v>17410</v>
      </c>
      <c r="D64" s="630">
        <v>20000</v>
      </c>
      <c r="E64" s="629">
        <v>20000</v>
      </c>
      <c r="F64" s="630">
        <v>17800</v>
      </c>
      <c r="G64" s="629">
        <v>18500</v>
      </c>
      <c r="H64" s="630">
        <v>19200</v>
      </c>
      <c r="I64" s="673"/>
    </row>
    <row r="65" spans="1:9" x14ac:dyDescent="0.2">
      <c r="A65" s="607" t="s">
        <v>580</v>
      </c>
      <c r="B65" s="629">
        <v>3932</v>
      </c>
      <c r="C65" s="629">
        <v>8793.2000000000007</v>
      </c>
      <c r="D65" s="630">
        <v>4820</v>
      </c>
      <c r="E65" s="629">
        <v>4820</v>
      </c>
      <c r="F65" s="630">
        <v>8400</v>
      </c>
      <c r="G65" s="629">
        <v>8800</v>
      </c>
      <c r="H65" s="630">
        <v>9100</v>
      </c>
      <c r="I65" s="673"/>
    </row>
    <row r="66" spans="1:9" x14ac:dyDescent="0.2">
      <c r="A66" s="607" t="s">
        <v>581</v>
      </c>
      <c r="B66" s="629">
        <v>152</v>
      </c>
      <c r="C66" s="629">
        <v>35</v>
      </c>
      <c r="D66" s="630">
        <v>200</v>
      </c>
      <c r="E66" s="629">
        <v>200</v>
      </c>
      <c r="F66" s="630">
        <v>200</v>
      </c>
      <c r="G66" s="629">
        <v>200</v>
      </c>
      <c r="H66" s="630">
        <v>200</v>
      </c>
      <c r="I66" s="673"/>
    </row>
    <row r="67" spans="1:9" x14ac:dyDescent="0.2">
      <c r="A67" s="635" t="s">
        <v>582</v>
      </c>
      <c r="B67" s="638">
        <f t="shared" ref="B67:H67" si="7">SUM(B63:B66)</f>
        <v>69476</v>
      </c>
      <c r="C67" s="638">
        <f t="shared" si="7"/>
        <v>76941.2</v>
      </c>
      <c r="D67" s="639">
        <f t="shared" si="7"/>
        <v>82020</v>
      </c>
      <c r="E67" s="638">
        <f t="shared" si="7"/>
        <v>82020</v>
      </c>
      <c r="F67" s="639">
        <f t="shared" si="7"/>
        <v>77400</v>
      </c>
      <c r="G67" s="638">
        <f t="shared" si="7"/>
        <v>80500</v>
      </c>
      <c r="H67" s="639">
        <f t="shared" si="7"/>
        <v>83600</v>
      </c>
      <c r="I67" s="674"/>
    </row>
    <row r="68" spans="1:9" ht="15" x14ac:dyDescent="0.25">
      <c r="A68" s="678" t="s">
        <v>589</v>
      </c>
      <c r="B68" s="638">
        <f>SUM(B67+B55+B49+B43+B31)</f>
        <v>597911</v>
      </c>
      <c r="C68" s="638">
        <f>SUM(C67+C55+C49+C43+C31)</f>
        <v>621401.19999999995</v>
      </c>
      <c r="D68" s="639">
        <f>SUM(D31+D43+D49+D55+D67+D61+D37)</f>
        <v>675794</v>
      </c>
      <c r="E68" s="638">
        <f>SUM(E67+E55+E49+E43+E31+E61+E37)</f>
        <v>675794</v>
      </c>
      <c r="F68" s="639">
        <f>SUM(F31+F43+F49+F55+F67+F61+F37)</f>
        <v>711582</v>
      </c>
      <c r="G68" s="638">
        <f>SUM(G31+G43+G49+G55+G67+G61+G37)</f>
        <v>705020</v>
      </c>
      <c r="H68" s="639">
        <f>SUM(H31+H43+H49+H55+H67+H61+H37)</f>
        <v>731570</v>
      </c>
      <c r="I68" s="674"/>
    </row>
  </sheetData>
  <pageMargins left="0.75" right="0.75" top="0.25" bottom="0.24" header="0.2" footer="0.2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Príjmy 2013-2018</vt:lpstr>
      <vt:lpstr>výdavky 2013-2018</vt:lpstr>
      <vt:lpstr>Kap.výd.2013-2018</vt:lpstr>
      <vt:lpstr>BOHUNKA</vt:lpstr>
      <vt:lpstr>Školstvo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HERIBANOVÁ Daniela</dc:creator>
  <cp:lastModifiedBy>HERIBANOVÁ Daniela</cp:lastModifiedBy>
  <dcterms:created xsi:type="dcterms:W3CDTF">2015-12-15T11:30:55Z</dcterms:created>
  <dcterms:modified xsi:type="dcterms:W3CDTF">2015-12-15T11:37:18Z</dcterms:modified>
</cp:coreProperties>
</file>