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st98741\Desktop\Rozpočet 2023\"/>
    </mc:Choice>
  </mc:AlternateContent>
  <bookViews>
    <workbookView xWindow="0" yWindow="0" windowWidth="20496" windowHeight="7152"/>
  </bookViews>
  <sheets>
    <sheet name="príjmy 2023-2025" sheetId="1" r:id="rId1"/>
    <sheet name="výdavky 2023-2025" sheetId="2" r:id="rId2"/>
    <sheet name="kap.výdavky 2023-2025" sheetId="10" r:id="rId3"/>
    <sheet name="Školstvo" sheetId="7" r:id="rId4"/>
    <sheet name="Bohunka" sheetId="8" r:id="rId5"/>
    <sheet name="komentár kap.výdavky" sheetId="9" r:id="rId6"/>
  </sheets>
  <definedNames>
    <definedName name="_xlnm.Print_Area" localSheetId="0">'príjmy 2023-2025'!$A$1:$S$126</definedName>
    <definedName name="_xlnm.Print_Area" localSheetId="1">'výdavky 2023-2025'!$A$1:$M$333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0" i="10" l="1"/>
  <c r="G154" i="2" l="1"/>
  <c r="E20" i="9" l="1"/>
  <c r="E9" i="9"/>
  <c r="J27" i="10" l="1"/>
  <c r="I268" i="2" l="1"/>
  <c r="G268" i="2"/>
  <c r="H268" i="2"/>
  <c r="F268" i="2"/>
  <c r="J67" i="10" l="1"/>
  <c r="J118" i="10"/>
  <c r="D65" i="7"/>
  <c r="F19" i="7"/>
  <c r="G9" i="2"/>
  <c r="H75" i="1"/>
  <c r="I228" i="2" l="1"/>
  <c r="H228" i="2"/>
  <c r="G228" i="2"/>
  <c r="I25" i="8" l="1"/>
  <c r="I23" i="8"/>
  <c r="G200" i="2"/>
  <c r="G145" i="2"/>
  <c r="G183" i="2"/>
  <c r="G174" i="2"/>
  <c r="G170" i="2"/>
  <c r="H98" i="1"/>
  <c r="I56" i="1"/>
  <c r="H56" i="1"/>
  <c r="J17" i="1"/>
  <c r="I17" i="1"/>
  <c r="H17" i="1"/>
  <c r="H76" i="1" s="1"/>
  <c r="H112" i="1" l="1"/>
  <c r="D82" i="2"/>
  <c r="G97" i="2"/>
  <c r="G82" i="2"/>
  <c r="G73" i="2"/>
  <c r="H73" i="2"/>
  <c r="I73" i="2"/>
  <c r="I312" i="2"/>
  <c r="H312" i="2"/>
  <c r="G312" i="2"/>
  <c r="I270" i="2"/>
  <c r="H270" i="2"/>
  <c r="G270" i="2"/>
  <c r="I154" i="2"/>
  <c r="H154" i="2"/>
  <c r="I82" i="2"/>
  <c r="H82" i="2"/>
  <c r="G53" i="2"/>
  <c r="H53" i="2"/>
  <c r="I53" i="2"/>
  <c r="I24" i="2"/>
  <c r="H24" i="2"/>
  <c r="G24" i="2"/>
  <c r="F312" i="2"/>
  <c r="F283" i="2"/>
  <c r="F270" i="2"/>
  <c r="F252" i="2"/>
  <c r="F228" i="2"/>
  <c r="F154" i="2"/>
  <c r="E154" i="2"/>
  <c r="F97" i="2"/>
  <c r="E97" i="2"/>
  <c r="F82" i="2"/>
  <c r="E82" i="2"/>
  <c r="D73" i="2"/>
  <c r="F73" i="2"/>
  <c r="E73" i="2"/>
  <c r="F53" i="2"/>
  <c r="E53" i="2"/>
  <c r="F24" i="2"/>
  <c r="E24" i="2"/>
  <c r="H321" i="2" l="1"/>
  <c r="G321" i="2"/>
  <c r="G93" i="2" l="1"/>
  <c r="F93" i="2"/>
  <c r="E93" i="2"/>
  <c r="I27" i="10" l="1"/>
  <c r="E19" i="7" l="1"/>
  <c r="G51" i="7" l="1"/>
  <c r="C65" i="7"/>
  <c r="C66" i="7" s="1"/>
  <c r="C57" i="7"/>
  <c r="C51" i="7"/>
  <c r="C45" i="7"/>
  <c r="B45" i="7"/>
  <c r="C39" i="7"/>
  <c r="C33" i="7"/>
  <c r="C27" i="7"/>
  <c r="C58" i="7" s="1"/>
  <c r="C19" i="7"/>
  <c r="G240" i="2" l="1"/>
  <c r="I93" i="2"/>
  <c r="H93" i="2"/>
  <c r="I204" i="2"/>
  <c r="H204" i="2"/>
  <c r="G204" i="2"/>
  <c r="I240" i="2"/>
  <c r="H240" i="2"/>
  <c r="F240" i="2"/>
  <c r="G124" i="1" l="1"/>
  <c r="G112" i="1"/>
  <c r="J112" i="1" l="1"/>
  <c r="I112" i="1"/>
  <c r="D309" i="2" l="1"/>
  <c r="D319" i="2" s="1"/>
  <c r="D302" i="2"/>
  <c r="D291" i="2"/>
  <c r="D293" i="2" s="1"/>
  <c r="D322" i="2" s="1"/>
  <c r="D290" i="2"/>
  <c r="D294" i="2" s="1"/>
  <c r="D280" i="2"/>
  <c r="D281" i="2" s="1"/>
  <c r="D268" i="2"/>
  <c r="D263" i="2"/>
  <c r="D251" i="2"/>
  <c r="D250" i="2"/>
  <c r="D245" i="2"/>
  <c r="D240" i="2"/>
  <c r="D227" i="2"/>
  <c r="D323" i="2" s="1"/>
  <c r="D225" i="2"/>
  <c r="D219" i="2"/>
  <c r="D215" i="2"/>
  <c r="D212" i="2"/>
  <c r="D207" i="2"/>
  <c r="D204" i="2"/>
  <c r="D200" i="2"/>
  <c r="D192" i="2"/>
  <c r="D226" i="2" s="1"/>
  <c r="D183" i="2"/>
  <c r="D177" i="2"/>
  <c r="D174" i="2"/>
  <c r="D170" i="2"/>
  <c r="D162" i="2"/>
  <c r="D152" i="2"/>
  <c r="D145" i="2"/>
  <c r="D131" i="2"/>
  <c r="D147" i="2" s="1"/>
  <c r="D153" i="2" s="1"/>
  <c r="D107" i="2"/>
  <c r="D92" i="2"/>
  <c r="D93" i="2" s="1"/>
  <c r="D96" i="2" s="1"/>
  <c r="D81" i="2"/>
  <c r="D71" i="2"/>
  <c r="D68" i="2"/>
  <c r="D62" i="2"/>
  <c r="D51" i="2"/>
  <c r="D46" i="2"/>
  <c r="D41" i="2"/>
  <c r="D33" i="2"/>
  <c r="D23" i="2"/>
  <c r="E98" i="1"/>
  <c r="E116" i="1"/>
  <c r="E124" i="1" s="1"/>
  <c r="E112" i="1"/>
  <c r="E270" i="2"/>
  <c r="E312" i="2"/>
  <c r="E283" i="2"/>
  <c r="E252" i="2"/>
  <c r="E228" i="2"/>
  <c r="D312" i="2"/>
  <c r="D283" i="2"/>
  <c r="D270" i="2"/>
  <c r="D252" i="2"/>
  <c r="D228" i="2"/>
  <c r="D154" i="2"/>
  <c r="D97" i="2"/>
  <c r="D53" i="2"/>
  <c r="D269" i="2" l="1"/>
  <c r="D155" i="2"/>
  <c r="D98" i="2"/>
  <c r="D271" i="2"/>
  <c r="D72" i="2"/>
  <c r="D74" i="2" s="1"/>
  <c r="D184" i="2"/>
  <c r="D186" i="2" s="1"/>
  <c r="D324" i="2"/>
  <c r="D284" i="2"/>
  <c r="D229" i="2"/>
  <c r="D52" i="2"/>
  <c r="D54" i="2" s="1"/>
  <c r="D311" i="2"/>
  <c r="D313" i="2" s="1"/>
  <c r="D83" i="2"/>
  <c r="D253" i="2"/>
  <c r="D321" i="2"/>
  <c r="F67" i="10"/>
  <c r="F27" i="10"/>
  <c r="F30" i="10"/>
  <c r="F35" i="8"/>
  <c r="F23" i="8"/>
  <c r="F25" i="8" s="1"/>
  <c r="G23" i="8"/>
  <c r="G25" i="8" s="1"/>
  <c r="D57" i="7"/>
  <c r="D66" i="7" s="1"/>
  <c r="D51" i="7"/>
  <c r="D45" i="7"/>
  <c r="D39" i="7"/>
  <c r="D33" i="7"/>
  <c r="D27" i="7"/>
  <c r="D19" i="7"/>
  <c r="D58" i="7" l="1"/>
  <c r="E321" i="2"/>
  <c r="G67" i="10"/>
  <c r="H67" i="10"/>
  <c r="H27" i="10"/>
  <c r="H30" i="10"/>
  <c r="F7" i="10"/>
  <c r="F5" i="10"/>
  <c r="F118" i="10"/>
  <c r="H118" i="10"/>
  <c r="J5" i="10"/>
  <c r="J7" i="10"/>
  <c r="J119" i="10"/>
  <c r="J30" i="10"/>
  <c r="H7" i="10"/>
  <c r="H5" i="10"/>
  <c r="L118" i="10"/>
  <c r="K118" i="10"/>
  <c r="G118" i="10"/>
  <c r="I118" i="10"/>
  <c r="E118" i="10"/>
  <c r="L67" i="10"/>
  <c r="K67" i="10"/>
  <c r="I67" i="10"/>
  <c r="E67" i="10"/>
  <c r="L30" i="10"/>
  <c r="K30" i="10"/>
  <c r="G30" i="10"/>
  <c r="I30" i="10"/>
  <c r="E30" i="10"/>
  <c r="L27" i="10"/>
  <c r="K27" i="10"/>
  <c r="G27" i="10"/>
  <c r="E27" i="10"/>
  <c r="L7" i="10"/>
  <c r="K7" i="10"/>
  <c r="G7" i="10"/>
  <c r="I7" i="10"/>
  <c r="E7" i="10"/>
  <c r="L5" i="10"/>
  <c r="K5" i="10"/>
  <c r="G5" i="10"/>
  <c r="I5" i="10"/>
  <c r="E5" i="10"/>
  <c r="H293" i="2"/>
  <c r="H322" i="2" s="1"/>
  <c r="E9" i="2"/>
  <c r="D12" i="2"/>
  <c r="D9" i="2"/>
  <c r="F112" i="1"/>
  <c r="F56" i="1"/>
  <c r="E17" i="1"/>
  <c r="F119" i="10" l="1"/>
  <c r="H119" i="10"/>
  <c r="L119" i="10"/>
  <c r="E119" i="10"/>
  <c r="G119" i="10"/>
  <c r="I119" i="10"/>
  <c r="K119" i="10"/>
  <c r="D13" i="2"/>
  <c r="D15" i="2" l="1"/>
  <c r="D318" i="2"/>
  <c r="D320" i="2" s="1"/>
  <c r="D325" i="2" s="1"/>
  <c r="D328" i="2" s="1"/>
  <c r="D124" i="1"/>
  <c r="D112" i="1"/>
  <c r="D75" i="1"/>
  <c r="E75" i="1"/>
  <c r="G75" i="1"/>
  <c r="D17" i="1"/>
  <c r="G86" i="1" l="1"/>
  <c r="J56" i="1"/>
  <c r="H23" i="8" l="1"/>
  <c r="G263" i="2" l="1"/>
  <c r="F51" i="7" l="1"/>
  <c r="B65" i="7"/>
  <c r="E43" i="9" l="1"/>
  <c r="E44" i="9" l="1"/>
  <c r="I321" i="2"/>
  <c r="G293" i="2"/>
  <c r="G322" i="2" s="1"/>
  <c r="I281" i="2"/>
  <c r="G281" i="2"/>
  <c r="G225" i="2"/>
  <c r="H200" i="2"/>
  <c r="H170" i="2"/>
  <c r="G131" i="2" l="1"/>
  <c r="G147" i="2" s="1"/>
  <c r="G107" i="2"/>
  <c r="G68" i="2"/>
  <c r="G62" i="2"/>
  <c r="G46" i="2"/>
  <c r="G41" i="2"/>
  <c r="G33" i="2"/>
  <c r="I23" i="2"/>
  <c r="H23" i="2"/>
  <c r="G23" i="2"/>
  <c r="F23" i="2"/>
  <c r="F323" i="2"/>
  <c r="F321" i="2"/>
  <c r="I293" i="2"/>
  <c r="I290" i="2"/>
  <c r="I294" i="2" l="1"/>
  <c r="H124" i="1" l="1"/>
  <c r="I75" i="1"/>
  <c r="I76" i="1" s="1"/>
  <c r="G56" i="1"/>
  <c r="G17" i="1"/>
  <c r="J86" i="1"/>
  <c r="I86" i="1"/>
  <c r="H86" i="1"/>
  <c r="J23" i="8"/>
  <c r="K23" i="8"/>
  <c r="E23" i="8"/>
  <c r="E25" i="8" s="1"/>
  <c r="J75" i="1"/>
  <c r="C281" i="2" l="1"/>
  <c r="C284" i="2" s="1"/>
  <c r="C268" i="2"/>
  <c r="C263" i="2"/>
  <c r="C323" i="2"/>
  <c r="C170" i="2"/>
  <c r="C162" i="2"/>
  <c r="C93" i="2"/>
  <c r="C62" i="2"/>
  <c r="C51" i="2"/>
  <c r="C46" i="2"/>
  <c r="C41" i="2"/>
  <c r="C9" i="2"/>
  <c r="C269" i="2" l="1"/>
  <c r="C271" i="2" s="1"/>
  <c r="E323" i="2"/>
  <c r="G323" i="2"/>
  <c r="G324" i="2" s="1"/>
  <c r="H323" i="2"/>
  <c r="I323" i="2"/>
  <c r="C321" i="2"/>
  <c r="C309" i="2"/>
  <c r="C319" i="2" s="1"/>
  <c r="E309" i="2"/>
  <c r="F309" i="2"/>
  <c r="F319" i="2" s="1"/>
  <c r="G309" i="2"/>
  <c r="G319" i="2" s="1"/>
  <c r="H309" i="2"/>
  <c r="H319" i="2" s="1"/>
  <c r="I309" i="2"/>
  <c r="I319" i="2" s="1"/>
  <c r="C302" i="2"/>
  <c r="E302" i="2"/>
  <c r="F302" i="2"/>
  <c r="G302" i="2"/>
  <c r="H302" i="2"/>
  <c r="I302" i="2"/>
  <c r="C293" i="2"/>
  <c r="E293" i="2"/>
  <c r="E322" i="2" s="1"/>
  <c r="F293" i="2"/>
  <c r="F322" i="2" s="1"/>
  <c r="I322" i="2"/>
  <c r="C290" i="2"/>
  <c r="E290" i="2"/>
  <c r="F290" i="2"/>
  <c r="G290" i="2"/>
  <c r="H290" i="2"/>
  <c r="E281" i="2"/>
  <c r="E284" i="2" s="1"/>
  <c r="F281" i="2"/>
  <c r="F284" i="2" s="1"/>
  <c r="G284" i="2"/>
  <c r="H281" i="2"/>
  <c r="H284" i="2" s="1"/>
  <c r="I284" i="2"/>
  <c r="E268" i="2"/>
  <c r="G269" i="2"/>
  <c r="E263" i="2"/>
  <c r="F263" i="2"/>
  <c r="H263" i="2"/>
  <c r="I263" i="2"/>
  <c r="C250" i="2"/>
  <c r="E250" i="2"/>
  <c r="F250" i="2"/>
  <c r="G250" i="2"/>
  <c r="H250" i="2"/>
  <c r="I250" i="2"/>
  <c r="C245" i="2"/>
  <c r="E245" i="2"/>
  <c r="F245" i="2"/>
  <c r="G245" i="2"/>
  <c r="H245" i="2"/>
  <c r="I245" i="2"/>
  <c r="E145" i="2"/>
  <c r="C71" i="2"/>
  <c r="E71" i="2"/>
  <c r="F71" i="2"/>
  <c r="G71" i="2"/>
  <c r="G72" i="2" s="1"/>
  <c r="H71" i="2"/>
  <c r="I71" i="2"/>
  <c r="E240" i="2"/>
  <c r="C240" i="2"/>
  <c r="C145" i="2"/>
  <c r="C219" i="2"/>
  <c r="F219" i="2"/>
  <c r="G219" i="2"/>
  <c r="H219" i="2"/>
  <c r="I219" i="2"/>
  <c r="E219" i="2"/>
  <c r="J35" i="8"/>
  <c r="J25" i="8"/>
  <c r="H35" i="8"/>
  <c r="H25" i="8"/>
  <c r="B57" i="7"/>
  <c r="B51" i="7"/>
  <c r="B39" i="7"/>
  <c r="B33" i="7"/>
  <c r="B27" i="7"/>
  <c r="G19" i="7"/>
  <c r="H19" i="7"/>
  <c r="B19" i="7"/>
  <c r="E65" i="7"/>
  <c r="F65" i="7"/>
  <c r="G65" i="7"/>
  <c r="H65" i="7"/>
  <c r="E57" i="7"/>
  <c r="F57" i="7"/>
  <c r="G57" i="7"/>
  <c r="H57" i="7"/>
  <c r="E51" i="7"/>
  <c r="H51" i="7"/>
  <c r="E45" i="7"/>
  <c r="F45" i="7"/>
  <c r="G45" i="7"/>
  <c r="H45" i="7"/>
  <c r="E39" i="7"/>
  <c r="F39" i="7"/>
  <c r="G39" i="7"/>
  <c r="H39" i="7"/>
  <c r="E33" i="7"/>
  <c r="F33" i="7"/>
  <c r="G33" i="7"/>
  <c r="E27" i="7"/>
  <c r="F27" i="7"/>
  <c r="G27" i="7"/>
  <c r="H27" i="7"/>
  <c r="I324" i="2" l="1"/>
  <c r="C251" i="2"/>
  <c r="C253" i="2" s="1"/>
  <c r="E311" i="2"/>
  <c r="C311" i="2"/>
  <c r="C313" i="2" s="1"/>
  <c r="E294" i="2"/>
  <c r="E269" i="2"/>
  <c r="E271" i="2" s="1"/>
  <c r="E251" i="2"/>
  <c r="E253" i="2" s="1"/>
  <c r="H269" i="2"/>
  <c r="H271" i="2" s="1"/>
  <c r="H324" i="2"/>
  <c r="C294" i="2"/>
  <c r="F58" i="7"/>
  <c r="G66" i="7"/>
  <c r="G58" i="7"/>
  <c r="F66" i="7"/>
  <c r="E66" i="7"/>
  <c r="E58" i="7"/>
  <c r="B66" i="7"/>
  <c r="B58" i="7"/>
  <c r="I311" i="2"/>
  <c r="I313" i="2" s="1"/>
  <c r="F311" i="2"/>
  <c r="F313" i="2" s="1"/>
  <c r="C322" i="2"/>
  <c r="C324" i="2" s="1"/>
  <c r="E324" i="2"/>
  <c r="F294" i="2"/>
  <c r="F324" i="2"/>
  <c r="H251" i="2"/>
  <c r="H253" i="2" s="1"/>
  <c r="G251" i="2"/>
  <c r="G253" i="2" s="1"/>
  <c r="F251" i="2"/>
  <c r="F253" i="2" s="1"/>
  <c r="I251" i="2"/>
  <c r="I253" i="2" s="1"/>
  <c r="F269" i="2"/>
  <c r="F271" i="2" s="1"/>
  <c r="I269" i="2"/>
  <c r="I271" i="2" s="1"/>
  <c r="G271" i="2"/>
  <c r="H311" i="2"/>
  <c r="H313" i="2" s="1"/>
  <c r="G311" i="2"/>
  <c r="G313" i="2" s="1"/>
  <c r="H294" i="2"/>
  <c r="G294" i="2"/>
  <c r="C96" i="2"/>
  <c r="C98" i="2" s="1"/>
  <c r="F96" i="2"/>
  <c r="F98" i="2" s="1"/>
  <c r="I96" i="2"/>
  <c r="C225" i="2"/>
  <c r="E225" i="2"/>
  <c r="F225" i="2"/>
  <c r="H225" i="2"/>
  <c r="I225" i="2"/>
  <c r="I215" i="2"/>
  <c r="C215" i="2"/>
  <c r="E215" i="2"/>
  <c r="F215" i="2"/>
  <c r="G215" i="2"/>
  <c r="H215" i="2"/>
  <c r="C212" i="2"/>
  <c r="E212" i="2"/>
  <c r="F212" i="2"/>
  <c r="G212" i="2"/>
  <c r="H212" i="2"/>
  <c r="I212" i="2"/>
  <c r="C207" i="2"/>
  <c r="E207" i="2"/>
  <c r="F207" i="2"/>
  <c r="G207" i="2"/>
  <c r="H207" i="2"/>
  <c r="I207" i="2"/>
  <c r="C204" i="2"/>
  <c r="E204" i="2"/>
  <c r="F204" i="2"/>
  <c r="C200" i="2"/>
  <c r="E200" i="2"/>
  <c r="F200" i="2"/>
  <c r="I200" i="2"/>
  <c r="C192" i="2"/>
  <c r="E192" i="2"/>
  <c r="F192" i="2"/>
  <c r="G192" i="2"/>
  <c r="G226" i="2" s="1"/>
  <c r="H192" i="2"/>
  <c r="I192" i="2"/>
  <c r="C183" i="2"/>
  <c r="E183" i="2"/>
  <c r="F183" i="2"/>
  <c r="H183" i="2"/>
  <c r="I183" i="2"/>
  <c r="C177" i="2"/>
  <c r="E177" i="2"/>
  <c r="F177" i="2"/>
  <c r="G177" i="2"/>
  <c r="H177" i="2"/>
  <c r="I177" i="2"/>
  <c r="C174" i="2"/>
  <c r="E174" i="2"/>
  <c r="F174" i="2"/>
  <c r="H174" i="2"/>
  <c r="I174" i="2"/>
  <c r="E170" i="2"/>
  <c r="F170" i="2"/>
  <c r="I170" i="2"/>
  <c r="E162" i="2"/>
  <c r="F162" i="2"/>
  <c r="G162" i="2"/>
  <c r="G184" i="2" s="1"/>
  <c r="H162" i="2"/>
  <c r="I162" i="2"/>
  <c r="C152" i="2"/>
  <c r="E152" i="2"/>
  <c r="F152" i="2"/>
  <c r="G152" i="2"/>
  <c r="G153" i="2" s="1"/>
  <c r="H152" i="2"/>
  <c r="I152" i="2"/>
  <c r="F145" i="2"/>
  <c r="H145" i="2"/>
  <c r="I145" i="2"/>
  <c r="C131" i="2"/>
  <c r="C147" i="2" s="1"/>
  <c r="E131" i="2"/>
  <c r="E147" i="2" s="1"/>
  <c r="F131" i="2"/>
  <c r="H131" i="2"/>
  <c r="I131" i="2"/>
  <c r="C107" i="2"/>
  <c r="E107" i="2"/>
  <c r="F107" i="2"/>
  <c r="H107" i="2"/>
  <c r="I107" i="2"/>
  <c r="C81" i="2"/>
  <c r="C83" i="2" s="1"/>
  <c r="E81" i="2"/>
  <c r="F81" i="2"/>
  <c r="F83" i="2" s="1"/>
  <c r="G81" i="2"/>
  <c r="H81" i="2"/>
  <c r="I81" i="2"/>
  <c r="I83" i="2" s="1"/>
  <c r="C68" i="2"/>
  <c r="C72" i="2" s="1"/>
  <c r="C74" i="2" s="1"/>
  <c r="E68" i="2"/>
  <c r="F68" i="2"/>
  <c r="H68" i="2"/>
  <c r="I68" i="2"/>
  <c r="E62" i="2"/>
  <c r="F62" i="2"/>
  <c r="H62" i="2"/>
  <c r="I62" i="2"/>
  <c r="F51" i="2"/>
  <c r="G51" i="2"/>
  <c r="H51" i="2"/>
  <c r="I51" i="2"/>
  <c r="E46" i="2"/>
  <c r="F46" i="2"/>
  <c r="H46" i="2"/>
  <c r="I46" i="2"/>
  <c r="E41" i="2"/>
  <c r="F41" i="2"/>
  <c r="H41" i="2"/>
  <c r="I41" i="2"/>
  <c r="C36" i="2"/>
  <c r="E36" i="2"/>
  <c r="F36" i="2"/>
  <c r="G36" i="2"/>
  <c r="H36" i="2"/>
  <c r="I36" i="2"/>
  <c r="C33" i="2"/>
  <c r="E33" i="2"/>
  <c r="F33" i="2"/>
  <c r="H33" i="2"/>
  <c r="I33" i="2"/>
  <c r="C23" i="2"/>
  <c r="C25" i="2" s="1"/>
  <c r="E23" i="2"/>
  <c r="E25" i="2" s="1"/>
  <c r="F25" i="2"/>
  <c r="G25" i="2"/>
  <c r="H25" i="2"/>
  <c r="I25" i="2"/>
  <c r="C12" i="2"/>
  <c r="E12" i="2"/>
  <c r="F12" i="2"/>
  <c r="G12" i="2"/>
  <c r="G13" i="2" s="1"/>
  <c r="H12" i="2"/>
  <c r="I12" i="2"/>
  <c r="F9" i="2"/>
  <c r="H9" i="2"/>
  <c r="I9" i="2"/>
  <c r="F98" i="1"/>
  <c r="E86" i="1"/>
  <c r="E56" i="1"/>
  <c r="E76" i="1" s="1"/>
  <c r="I147" i="2" l="1"/>
  <c r="I153" i="2" s="1"/>
  <c r="I155" i="2" s="1"/>
  <c r="H147" i="2"/>
  <c r="H153" i="2" s="1"/>
  <c r="E100" i="1"/>
  <c r="E126" i="1" s="1"/>
  <c r="G52" i="2"/>
  <c r="G54" i="2" s="1"/>
  <c r="E153" i="2"/>
  <c r="H13" i="2"/>
  <c r="H15" i="2" s="1"/>
  <c r="H184" i="2"/>
  <c r="H186" i="2" s="1"/>
  <c r="I13" i="2"/>
  <c r="I15" i="2" s="1"/>
  <c r="F147" i="2"/>
  <c r="F153" i="2" s="1"/>
  <c r="F13" i="2"/>
  <c r="F15" i="2" s="1"/>
  <c r="C153" i="2"/>
  <c r="C155" i="2" s="1"/>
  <c r="C226" i="2"/>
  <c r="C229" i="2" s="1"/>
  <c r="C52" i="2"/>
  <c r="C54" i="2" s="1"/>
  <c r="G186" i="2"/>
  <c r="I98" i="2"/>
  <c r="E226" i="2"/>
  <c r="I226" i="2"/>
  <c r="I229" i="2" s="1"/>
  <c r="F52" i="2"/>
  <c r="F54" i="2" s="1"/>
  <c r="I52" i="2"/>
  <c r="I54" i="2" s="1"/>
  <c r="F72" i="2"/>
  <c r="F74" i="2" s="1"/>
  <c r="F184" i="2"/>
  <c r="F186" i="2" s="1"/>
  <c r="H226" i="2"/>
  <c r="H52" i="2"/>
  <c r="H54" i="2" s="1"/>
  <c r="C184" i="2"/>
  <c r="C186" i="2" s="1"/>
  <c r="E13" i="2"/>
  <c r="E15" i="2" s="1"/>
  <c r="I72" i="2"/>
  <c r="I74" i="2" s="1"/>
  <c r="C13" i="2"/>
  <c r="I184" i="2"/>
  <c r="I186" i="2" s="1"/>
  <c r="E184" i="2"/>
  <c r="E186" i="2" s="1"/>
  <c r="G15" i="2"/>
  <c r="F226" i="2"/>
  <c r="F229" i="2" s="1"/>
  <c r="H155" i="2" l="1"/>
  <c r="I318" i="2"/>
  <c r="I320" i="2" s="1"/>
  <c r="I325" i="2" s="1"/>
  <c r="I328" i="2" s="1"/>
  <c r="F155" i="2"/>
  <c r="F318" i="2"/>
  <c r="F320" i="2" s="1"/>
  <c r="F325" i="2" s="1"/>
  <c r="F328" i="2" s="1"/>
  <c r="C318" i="2"/>
  <c r="C320" i="2" s="1"/>
  <c r="C325" i="2" s="1"/>
  <c r="C328" i="2" s="1"/>
  <c r="C15" i="2"/>
  <c r="J124" i="1"/>
  <c r="J98" i="1"/>
  <c r="G98" i="1"/>
  <c r="G76" i="1" l="1"/>
  <c r="G100" i="1" s="1"/>
  <c r="G126" i="1" s="1"/>
  <c r="J76" i="1"/>
  <c r="J100" i="1" s="1"/>
  <c r="J126" i="1" s="1"/>
  <c r="E155" i="2" l="1"/>
  <c r="E313" i="2" l="1"/>
  <c r="E229" i="2" l="1"/>
  <c r="D98" i="1" l="1"/>
  <c r="I98" i="1"/>
  <c r="D86" i="1" l="1"/>
  <c r="F86" i="1"/>
  <c r="F17" i="1"/>
  <c r="E35" i="8" l="1"/>
  <c r="H33" i="7" l="1"/>
  <c r="H58" i="7" l="1"/>
  <c r="H66" i="7"/>
  <c r="H229" i="2"/>
  <c r="G229" i="2"/>
  <c r="G155" i="2"/>
  <c r="F124" i="1" l="1"/>
  <c r="I124" i="1" l="1"/>
  <c r="F75" i="1"/>
  <c r="E96" i="2" l="1"/>
  <c r="E98" i="2" s="1"/>
  <c r="G96" i="2"/>
  <c r="G318" i="2" s="1"/>
  <c r="H96" i="2"/>
  <c r="H98" i="2" s="1"/>
  <c r="E72" i="2"/>
  <c r="E74" i="2" s="1"/>
  <c r="H72" i="2"/>
  <c r="H83" i="2"/>
  <c r="G83" i="2"/>
  <c r="E83" i="2"/>
  <c r="H318" i="2" l="1"/>
  <c r="G98" i="2"/>
  <c r="G320" i="2"/>
  <c r="G325" i="2" s="1"/>
  <c r="G328" i="2" s="1"/>
  <c r="H74" i="2"/>
  <c r="G74" i="2"/>
  <c r="H320" i="2" l="1"/>
  <c r="H325" i="2" s="1"/>
  <c r="K35" i="8" l="1"/>
  <c r="K25" i="8"/>
  <c r="F76" i="1" l="1"/>
  <c r="F100" i="1" s="1"/>
  <c r="D56" i="1"/>
  <c r="D76" i="1" s="1"/>
  <c r="E51" i="2" l="1"/>
  <c r="E52" i="2" s="1"/>
  <c r="E318" i="2" l="1"/>
  <c r="E54" i="2"/>
  <c r="E319" i="2"/>
  <c r="E320" i="2" l="1"/>
  <c r="H328" i="2"/>
  <c r="E325" i="2" l="1"/>
  <c r="E328" i="2" s="1"/>
  <c r="H100" i="1" l="1"/>
  <c r="H126" i="1" s="1"/>
  <c r="I100" i="1"/>
  <c r="I126" i="1" l="1"/>
  <c r="I35" i="8"/>
  <c r="G35" i="8"/>
  <c r="F126" i="1" l="1"/>
  <c r="D100" i="1" l="1"/>
  <c r="D126" i="1" s="1"/>
</calcChain>
</file>

<file path=xl/comments1.xml><?xml version="1.0" encoding="utf-8"?>
<comments xmlns="http://schemas.openxmlformats.org/spreadsheetml/2006/main">
  <authors>
    <author>STREČANSKÁ Veronika</author>
  </authors>
  <commentList>
    <comment ref="F106" authorId="0" shapeId="0">
      <text>
        <r>
          <rPr>
            <b/>
            <sz val="9"/>
            <color indexed="81"/>
            <rFont val="Segoe UI"/>
            <charset val="1"/>
          </rPr>
          <t>5 000 € z RF</t>
        </r>
      </text>
    </comment>
  </commentList>
</comments>
</file>

<file path=xl/sharedStrings.xml><?xml version="1.0" encoding="utf-8"?>
<sst xmlns="http://schemas.openxmlformats.org/spreadsheetml/2006/main" count="1135" uniqueCount="610">
  <si>
    <t xml:space="preserve">OBEC JASLOVSKÉ BOHUNICE </t>
  </si>
  <si>
    <t xml:space="preserve">Príjmová časť v EUR </t>
  </si>
  <si>
    <t>Bežné príjmy</t>
  </si>
  <si>
    <t>položka</t>
  </si>
  <si>
    <t>100 - Daňové príjmy</t>
  </si>
  <si>
    <t>plnenie</t>
  </si>
  <si>
    <t>rozpočet</t>
  </si>
  <si>
    <t>Výnos dane z príjmov územnej samospráve</t>
  </si>
  <si>
    <t>Daň z pozemkov</t>
  </si>
  <si>
    <t>Daň zo stavieb</t>
  </si>
  <si>
    <t>Daň z bytov</t>
  </si>
  <si>
    <t>Daň za psa</t>
  </si>
  <si>
    <t>Daň za zábav. hracie prístroje</t>
  </si>
  <si>
    <t>Daň za ubytovanie</t>
  </si>
  <si>
    <t>Daň za užívanie verejného priestranstva</t>
  </si>
  <si>
    <t>Daň za umiestnenie jadrového zariadenia</t>
  </si>
  <si>
    <t>Daňové príjmy spolu</t>
  </si>
  <si>
    <t>200 - Nedaňové príjmy</t>
  </si>
  <si>
    <t>Príjmy z prenajatých pozemkov</t>
  </si>
  <si>
    <t>Cintorínsky poplatok (prenájom hrobových miest)</t>
  </si>
  <si>
    <t>z prenajatých budov  (NP a garáže)</t>
  </si>
  <si>
    <t>z prenajatých bytov - nájomné</t>
  </si>
  <si>
    <t xml:space="preserve">                                - poplatky za služby</t>
  </si>
  <si>
    <t xml:space="preserve">                                - fond opráv a údržby</t>
  </si>
  <si>
    <t>Príjmy z prenajatých zariadení</t>
  </si>
  <si>
    <t>Správne poplatky</t>
  </si>
  <si>
    <t>Pokuty a penále</t>
  </si>
  <si>
    <t>Stočné, vodné</t>
  </si>
  <si>
    <t>Za reláciu v MR, zápisné, kopírovacie práce</t>
  </si>
  <si>
    <t>Za opatrovateľskú službu</t>
  </si>
  <si>
    <t>Poplatok za športové zariadenia</t>
  </si>
  <si>
    <t>predpoklad</t>
  </si>
  <si>
    <t>Poplatok za pripojenie TKR</t>
  </si>
  <si>
    <t>Vstupné kultúrne podujatia, ostatné poplatky</t>
  </si>
  <si>
    <t>Služby Dom smútku</t>
  </si>
  <si>
    <t>Príjmy z preúčtovania energií, ostatné príjmy</t>
  </si>
  <si>
    <t>Výťažok lotérií, poistné plnenie,vratky,dobropisy</t>
  </si>
  <si>
    <t>Nedaňové príjmy spolu</t>
  </si>
  <si>
    <t>311 - Tuzemské bežné granty</t>
  </si>
  <si>
    <t>312 - Granty a transfery zo ŠR/EFRR</t>
  </si>
  <si>
    <t>Transfer rodinné prídavky</t>
  </si>
  <si>
    <t>Transfery na ŽP a stavebný poriadok</t>
  </si>
  <si>
    <t>Transfer na matričnú činnosť</t>
  </si>
  <si>
    <t>Transfer na register obyvateľov</t>
  </si>
  <si>
    <t xml:space="preserve">Transfer  zo ŠR na voľby </t>
  </si>
  <si>
    <t>Bežné granty a transfery zo ŠR/EFspolu</t>
  </si>
  <si>
    <t>Bežné príjmy obce spolu</t>
  </si>
  <si>
    <t>Zariadenie pre seniorov BOHUNKA</t>
  </si>
  <si>
    <t>Transfer zo ŠR</t>
  </si>
  <si>
    <t xml:space="preserve">Vlastné príjmy </t>
  </si>
  <si>
    <t xml:space="preserve">Bežné príjmy ZPS spolu </t>
  </si>
  <si>
    <t>Školstvo</t>
  </si>
  <si>
    <t>Školstvo -  vlastné príjmy ZŠ, MŠ</t>
  </si>
  <si>
    <t>Školstvo - vlastné príjmy ZUŠ</t>
  </si>
  <si>
    <t>Bežné príjmy školstvo spolu</t>
  </si>
  <si>
    <t>BP obce spolu so školstvom a ZPS</t>
  </si>
  <si>
    <t>Kapitálové príjmy</t>
  </si>
  <si>
    <t>Kapitálové príjmy spolu</t>
  </si>
  <si>
    <t>Finančné operácie</t>
  </si>
  <si>
    <t>Prevod z rezervného fondu</t>
  </si>
  <si>
    <t>Prevod z Fondu opráv</t>
  </si>
  <si>
    <t xml:space="preserve">Finančné operácie spolu </t>
  </si>
  <si>
    <t>Príjmy spolu</t>
  </si>
  <si>
    <t>OBEC JASLOVSKÉ BOHUNICE- Výdavková časť v EUR</t>
  </si>
  <si>
    <t>Program 1 - Plánovanie, manažment a kontrola</t>
  </si>
  <si>
    <t>čerpanie</t>
  </si>
  <si>
    <t xml:space="preserve">rozpočet </t>
  </si>
  <si>
    <t xml:space="preserve">Podprogram 1.1 </t>
  </si>
  <si>
    <t>Mzdy a platy</t>
  </si>
  <si>
    <t>Poistné</t>
  </si>
  <si>
    <t>Tovary a služby</t>
  </si>
  <si>
    <t>Transfery a dotácie</t>
  </si>
  <si>
    <t>Spolu podprogram 1.1</t>
  </si>
  <si>
    <t xml:space="preserve">Podprogram 1.2 </t>
  </si>
  <si>
    <t>Spolu podprogram 1.2</t>
  </si>
  <si>
    <t xml:space="preserve">Bežné výdavky P1 </t>
  </si>
  <si>
    <t xml:space="preserve">Kapitálové výdavky P1 </t>
  </si>
  <si>
    <t xml:space="preserve">Program 1 spolu </t>
  </si>
  <si>
    <t>Program 2 - Propagácia a marketing</t>
  </si>
  <si>
    <t xml:space="preserve">Bežné výdavky P2 </t>
  </si>
  <si>
    <t xml:space="preserve">Kapitálové výdavky P2 </t>
  </si>
  <si>
    <t>Program 2 spolu</t>
  </si>
  <si>
    <t>Program 3 - Služby občanom</t>
  </si>
  <si>
    <t xml:space="preserve">Podprogram 3.1 </t>
  </si>
  <si>
    <t>Príspevok na pohreb</t>
  </si>
  <si>
    <t>Spolu podprogram 3.1</t>
  </si>
  <si>
    <t xml:space="preserve">Podprogram 3.2 </t>
  </si>
  <si>
    <t>Spolu podprogram 3.2</t>
  </si>
  <si>
    <t xml:space="preserve">Podprogram 3.3 </t>
  </si>
  <si>
    <t>Mzdy a platy</t>
  </si>
  <si>
    <t>Spolu podprogram 3.3</t>
  </si>
  <si>
    <t xml:space="preserve">Podprogram 3.4 </t>
  </si>
  <si>
    <t>Spolu podprogram 3.4</t>
  </si>
  <si>
    <t xml:space="preserve">Bežné výdavky P3 </t>
  </si>
  <si>
    <t xml:space="preserve">Kapitálové výdavky P3 </t>
  </si>
  <si>
    <t>Program 3 spolu</t>
  </si>
  <si>
    <t>Program 4  - Odpadové hospodárstvo</t>
  </si>
  <si>
    <t xml:space="preserve">Podprogram 4.1 </t>
  </si>
  <si>
    <t xml:space="preserve">Mzdy a platy </t>
  </si>
  <si>
    <t xml:space="preserve">Spolu podprogram 4.1 </t>
  </si>
  <si>
    <t xml:space="preserve">Podprogram 4.2 </t>
  </si>
  <si>
    <t>Spolu podprogram 4.2</t>
  </si>
  <si>
    <t xml:space="preserve">Podprogram 4.3 </t>
  </si>
  <si>
    <t>Spolu podprogram 4.3</t>
  </si>
  <si>
    <t xml:space="preserve">Bežné výdavky P4 </t>
  </si>
  <si>
    <t xml:space="preserve">Kapitálové výdavky P4 </t>
  </si>
  <si>
    <t>Program 4 spolu</t>
  </si>
  <si>
    <t>Program 5 - Komunikácie</t>
  </si>
  <si>
    <t xml:space="preserve">Bežné výdavky P5 </t>
  </si>
  <si>
    <t xml:space="preserve">Kapitálové výdavky P5 </t>
  </si>
  <si>
    <t>Program 5 spolu</t>
  </si>
  <si>
    <t>6.1</t>
  </si>
  <si>
    <t>6.2</t>
  </si>
  <si>
    <t>Spolu podprogram 6.1,6.2</t>
  </si>
  <si>
    <t>6.6.</t>
  </si>
  <si>
    <t xml:space="preserve">Bežné výdavky P6 </t>
  </si>
  <si>
    <t xml:space="preserve">Kapitálové výdavky P6 </t>
  </si>
  <si>
    <t>Program 6 spolu</t>
  </si>
  <si>
    <t>Program 7 – Šport</t>
  </si>
  <si>
    <t xml:space="preserve">Podprogram 7.1  </t>
  </si>
  <si>
    <t>Spolu podprogram 7.1</t>
  </si>
  <si>
    <t>Spolu 7.2.8</t>
  </si>
  <si>
    <t>Transfery  a dotácie</t>
  </si>
  <si>
    <t>ŠK Blava 1928SPOLU</t>
  </si>
  <si>
    <t>Spolu podprogram 7.2</t>
  </si>
  <si>
    <t xml:space="preserve">Podprogram 7.3 </t>
  </si>
  <si>
    <t>Spolu podprogram 7.3</t>
  </si>
  <si>
    <t xml:space="preserve">Bežné výdavky P7 </t>
  </si>
  <si>
    <t xml:space="preserve">Kapitálové výdavky P7 </t>
  </si>
  <si>
    <t xml:space="preserve">Program 7 spolu </t>
  </si>
  <si>
    <t>Program 8 - Kultúra</t>
  </si>
  <si>
    <t>Podprogram 8.1</t>
  </si>
  <si>
    <t>Tovary  a služby</t>
  </si>
  <si>
    <t xml:space="preserve">Spolu podprogram 8.1 </t>
  </si>
  <si>
    <t xml:space="preserve">Podprogram 8.2 </t>
  </si>
  <si>
    <t>Transfery a dotácie-FS Blavanka</t>
  </si>
  <si>
    <t>Transfery a dotácie-Rodič.združ.</t>
  </si>
  <si>
    <t xml:space="preserve">Transfery a dotácie /ostatní/ </t>
  </si>
  <si>
    <t>Spolu podprogram 8.2</t>
  </si>
  <si>
    <t xml:space="preserve">Podprogram 8.3 </t>
  </si>
  <si>
    <t>Spolu podprogram 8.3</t>
  </si>
  <si>
    <t xml:space="preserve">Podprogram 8.6 </t>
  </si>
  <si>
    <t>Spolu podprogram 8.6</t>
  </si>
  <si>
    <t xml:space="preserve">Podprogram 8.8 </t>
  </si>
  <si>
    <t xml:space="preserve">Spolu podprogram 8.8 </t>
  </si>
  <si>
    <t xml:space="preserve">Bežné výdavky P8 </t>
  </si>
  <si>
    <t xml:space="preserve">Kapitálové výdavky P8 </t>
  </si>
  <si>
    <t xml:space="preserve">Program 8 spolu </t>
  </si>
  <si>
    <t>Program 9 – Prostredie pre život</t>
  </si>
  <si>
    <t xml:space="preserve">Podprogram 9.1 </t>
  </si>
  <si>
    <t xml:space="preserve">Spolu podprogram 9.1 </t>
  </si>
  <si>
    <t xml:space="preserve">Podprogram 9.2 </t>
  </si>
  <si>
    <t>Údržby a opravy byty z  FOaÚ</t>
  </si>
  <si>
    <t xml:space="preserve">Spolu podprogram 9.2 </t>
  </si>
  <si>
    <t xml:space="preserve">Podprogram 9.3 </t>
  </si>
  <si>
    <t>Spolu podprogram 9.3</t>
  </si>
  <si>
    <t xml:space="preserve">Podprogram 9.4 </t>
  </si>
  <si>
    <t>Spolu podprogram 9.4</t>
  </si>
  <si>
    <t xml:space="preserve">Podprogram 9.5 </t>
  </si>
  <si>
    <t>Závlahový vodovod</t>
  </si>
  <si>
    <t>Spolu podprogram 9.5</t>
  </si>
  <si>
    <t xml:space="preserve">Podprogram 9.6 </t>
  </si>
  <si>
    <t>Spolu podprogram 9.6</t>
  </si>
  <si>
    <t xml:space="preserve">Podprogram 9.7 </t>
  </si>
  <si>
    <t>Spolu podprogram 9.7</t>
  </si>
  <si>
    <t xml:space="preserve">Podprogram 9.8 </t>
  </si>
  <si>
    <t xml:space="preserve">Spolu podprogram 9.8 </t>
  </si>
  <si>
    <t xml:space="preserve">Bežné výdavky P9 </t>
  </si>
  <si>
    <t xml:space="preserve">Kapitálové výdavky P9 </t>
  </si>
  <si>
    <t xml:space="preserve">Program 9 spolu </t>
  </si>
  <si>
    <t>Program 10 – Sociálne služby</t>
  </si>
  <si>
    <t xml:space="preserve">Podprogram 10.1 </t>
  </si>
  <si>
    <t>Transfer JDS</t>
  </si>
  <si>
    <t>Spolu podprogram 10.1</t>
  </si>
  <si>
    <t xml:space="preserve">Podprogram 10.2 </t>
  </si>
  <si>
    <t>Spolu podprogram 10.2</t>
  </si>
  <si>
    <t xml:space="preserve">Podprogram 10.3 </t>
  </si>
  <si>
    <t>Spolu podprogram 10.3</t>
  </si>
  <si>
    <t xml:space="preserve">Bežné výdavky P10 </t>
  </si>
  <si>
    <t xml:space="preserve">Kapitálové výdavky P10 </t>
  </si>
  <si>
    <t xml:space="preserve">Program 10 spolu </t>
  </si>
  <si>
    <t>Program 11 – Bezpečnosť a ochrana</t>
  </si>
  <si>
    <t xml:space="preserve">Podprogram 11.1 </t>
  </si>
  <si>
    <t>Transfery a dotácie DHZ J.Bohunice</t>
  </si>
  <si>
    <t>Transfery a dotácie DHZ Paderovce</t>
  </si>
  <si>
    <t>Spolu  podprogram 11.1</t>
  </si>
  <si>
    <t xml:space="preserve">Podprogram 11.2 </t>
  </si>
  <si>
    <t>Spolu  podprogram 11.2</t>
  </si>
  <si>
    <t xml:space="preserve">Bežné výdavky P11 </t>
  </si>
  <si>
    <t xml:space="preserve">Kapitálové výdavky P11 </t>
  </si>
  <si>
    <t xml:space="preserve">Program 11 spolu </t>
  </si>
  <si>
    <t>Program 12 – Správa obce</t>
  </si>
  <si>
    <t xml:space="preserve">Bežné výdavky P12 </t>
  </si>
  <si>
    <t xml:space="preserve">Kapitálové výdavky P12 </t>
  </si>
  <si>
    <t xml:space="preserve">Program 12 spolu </t>
  </si>
  <si>
    <t>Program 13 – Dlhová služba</t>
  </si>
  <si>
    <t>Splátky úrokov</t>
  </si>
  <si>
    <t xml:space="preserve">Bežné výdavky P13 </t>
  </si>
  <si>
    <t>Finančné operácie spolu</t>
  </si>
  <si>
    <t>Program 13 spolu</t>
  </si>
  <si>
    <t>Program 14 – Areál ubytovne</t>
  </si>
  <si>
    <t xml:space="preserve">Bežné výdavky P14 </t>
  </si>
  <si>
    <t xml:space="preserve">Kapitálové výdavky P14 </t>
  </si>
  <si>
    <t xml:space="preserve">Program 14 spolu </t>
  </si>
  <si>
    <t>REKAPITULÁCIA :</t>
  </si>
  <si>
    <t xml:space="preserve">Kapitálové výdavky spolu </t>
  </si>
  <si>
    <t>Obec spolu</t>
  </si>
  <si>
    <t>Subjekty školstva +</t>
  </si>
  <si>
    <t>Zariadenie pre seniorov +</t>
  </si>
  <si>
    <t>S P O L U</t>
  </si>
  <si>
    <t>Daň z úhrad za dobývací priestor</t>
  </si>
  <si>
    <t>Školstvo PK - normatívne  príjmy</t>
  </si>
  <si>
    <t>Transfer register adries</t>
  </si>
  <si>
    <t>Transfery a dotácie -Farský úrad</t>
  </si>
  <si>
    <t>Poplatok DSO</t>
  </si>
  <si>
    <t>rok 2020</t>
  </si>
  <si>
    <t>Príjmy od ostatných subjektov VS</t>
  </si>
  <si>
    <t>rok 2021</t>
  </si>
  <si>
    <t>Program 6 - Vzdelávanie + viď samostatný rozpočet školstva</t>
  </si>
  <si>
    <t>Asistenčný poplatok IOMO</t>
  </si>
  <si>
    <t>311/453</t>
  </si>
  <si>
    <t>Dary</t>
  </si>
  <si>
    <t>Príjmy za stravné kuchyňa /pod.činnosť./</t>
  </si>
  <si>
    <t>Príjmy z podnikateľskej činnosti /ubytovanie/</t>
  </si>
  <si>
    <t xml:space="preserve">Poistné </t>
  </si>
  <si>
    <t>FO-vrátené finančné zábezpeky</t>
  </si>
  <si>
    <t>FO-vrátené finančné zabezpeky</t>
  </si>
  <si>
    <t xml:space="preserve">Podprogram 14.1 </t>
  </si>
  <si>
    <t>Podprogram 14.2</t>
  </si>
  <si>
    <t>Výdavky kapitálové v Eur</t>
  </si>
  <si>
    <t>Prog.</t>
  </si>
  <si>
    <t>Popis</t>
  </si>
  <si>
    <t>9.1</t>
  </si>
  <si>
    <t xml:space="preserve">Nákup pozemkov a nehmotných aktív                       </t>
  </si>
  <si>
    <t>Spolu 711</t>
  </si>
  <si>
    <t>4.1</t>
  </si>
  <si>
    <t>Ekodvor-stroje, prístroje,  zariadenia</t>
  </si>
  <si>
    <t>Interiérové vybavenie ZŠ</t>
  </si>
  <si>
    <t>Vybavenie učebne ZŠ-výpočt.</t>
  </si>
  <si>
    <t>7.2.8</t>
  </si>
  <si>
    <t>Zariadenie posiľňovňa</t>
  </si>
  <si>
    <t>9.2</t>
  </si>
  <si>
    <t>Rozšírenie kamerového systému</t>
  </si>
  <si>
    <t>12.1</t>
  </si>
  <si>
    <t>11.1</t>
  </si>
  <si>
    <t>Spolu 713</t>
  </si>
  <si>
    <t>Spolu 714</t>
  </si>
  <si>
    <t>PD usporiadanie hrobových miest</t>
  </si>
  <si>
    <t>4.2</t>
  </si>
  <si>
    <t>PD prepojenie kanalizácie Šidúnky, Krátke pole, Sídlisko</t>
  </si>
  <si>
    <t xml:space="preserve">PD IBV Panské diely </t>
  </si>
  <si>
    <t>PD IBV Kopanice</t>
  </si>
  <si>
    <t>PD Športoviská v ŠA + exteriér základnej školy</t>
  </si>
  <si>
    <t>PD Revitalizácia Sídlisko</t>
  </si>
  <si>
    <t xml:space="preserve">Zmena územného plánu </t>
  </si>
  <si>
    <t>9.3</t>
  </si>
  <si>
    <t xml:space="preserve">PD rekonštrukcia VO a inž.siete J.Bohunice (po uliciach) </t>
  </si>
  <si>
    <t>PD VO a inž.sietí Šidúnky</t>
  </si>
  <si>
    <t>11.1.</t>
  </si>
  <si>
    <t>Spolu 716 -prípravná a projektová dokumentácia</t>
  </si>
  <si>
    <t>3.1</t>
  </si>
  <si>
    <t>Realizácia hrobových miest v zmysle PD</t>
  </si>
  <si>
    <t>Kanalizačné prípojky Jaslovské Bohunice</t>
  </si>
  <si>
    <t>Miestne komunikácie Panské diely</t>
  </si>
  <si>
    <t>Chodníky a vjazdy Jaslovce, Bohunice</t>
  </si>
  <si>
    <t>6.2.</t>
  </si>
  <si>
    <t>Modernizácia fyzikálnej a biol. učebne z dotácie</t>
  </si>
  <si>
    <t>Modernizácia fyzikálnej a biol. učebne vl.zdroje 5%</t>
  </si>
  <si>
    <t>Infraštruktúra Panské diely - Dubová ulica</t>
  </si>
  <si>
    <t>Rekonštrukcia VO a inž siete J.Bohunice</t>
  </si>
  <si>
    <t>Detské ihriská v obci</t>
  </si>
  <si>
    <t>9.5</t>
  </si>
  <si>
    <t xml:space="preserve">Protipovodňové opatrenia </t>
  </si>
  <si>
    <t>Bezbariérové vstupy do objektov pošty a OcÚ + vonk. Úpravy</t>
  </si>
  <si>
    <t>Rekonštrukcia elektrických rozvodov v objekte Ubytovne</t>
  </si>
  <si>
    <t>Rekonštrukcia garáží areál Ubytovne</t>
  </si>
  <si>
    <t>Spolu 717 - realizácia stavieb a ich techn.zhodnot.</t>
  </si>
  <si>
    <t>Výdavky kapitálové   S P O L U :</t>
  </si>
  <si>
    <t xml:space="preserve">Rozpočet subjektov  školstva </t>
  </si>
  <si>
    <t>PK ZŠ zostatok dotácii z predch roku</t>
  </si>
  <si>
    <t>Ostatné príjmy zo ŠR  ZŠ</t>
  </si>
  <si>
    <t>Ostatné príjmy zo ŠR  ZUŠ</t>
  </si>
  <si>
    <t>Strava ZŠ a MŠ od rodičov</t>
  </si>
  <si>
    <t>Príspevok na vzdeláv. z rozpočtu obce</t>
  </si>
  <si>
    <t>Vlastné príjmy ZUŠ</t>
  </si>
  <si>
    <t xml:space="preserve">Bežné výdavky </t>
  </si>
  <si>
    <t>Základná škola  6.2 1.st.</t>
  </si>
  <si>
    <t>610 Mzdy</t>
  </si>
  <si>
    <t>620 Poistné</t>
  </si>
  <si>
    <t>630 Bežné výdavky</t>
  </si>
  <si>
    <t>640 Bežné transfery</t>
  </si>
  <si>
    <t xml:space="preserve">S P O L U </t>
  </si>
  <si>
    <t>Základná škola  6.2 2.st</t>
  </si>
  <si>
    <t>Materská škola 6.1</t>
  </si>
  <si>
    <t>Školský klub 6.4</t>
  </si>
  <si>
    <t>ŠJ pri ZŠ 6.3</t>
  </si>
  <si>
    <t>ŠJ pri  MŠ 6.3</t>
  </si>
  <si>
    <t>ZUŠ 6.5.</t>
  </si>
  <si>
    <t xml:space="preserve">Zariadenie  pre seniorov BOHUNKA </t>
  </si>
  <si>
    <t>Časť príjmová- bežný rozpočet v EUR</t>
  </si>
  <si>
    <t>pol</t>
  </si>
  <si>
    <t>zapojenie darov z min rokov</t>
  </si>
  <si>
    <t>72a</t>
  </si>
  <si>
    <t>Tuzemské dary</t>
  </si>
  <si>
    <t>Vlastné príjmy - za služby</t>
  </si>
  <si>
    <t>Vlastné príjmy- stravovanie klienti</t>
  </si>
  <si>
    <t>72c</t>
  </si>
  <si>
    <t xml:space="preserve">Bežné príjmy spolu </t>
  </si>
  <si>
    <t>Príspevok z  rozpočtu obce</t>
  </si>
  <si>
    <t xml:space="preserve">SPOLU </t>
  </si>
  <si>
    <t xml:space="preserve">Mzdy </t>
  </si>
  <si>
    <t xml:space="preserve">Odvody </t>
  </si>
  <si>
    <t xml:space="preserve">Tovary a služby </t>
  </si>
  <si>
    <t xml:space="preserve">Florian , rozhlas rekonštrukcia </t>
  </si>
  <si>
    <t>Transfery a dotácie-Farský úrad</t>
  </si>
  <si>
    <t>Spolu PČ</t>
  </si>
  <si>
    <t xml:space="preserve">Bežné výdavky verejná správa </t>
  </si>
  <si>
    <t>Bežné výdavky podnik.činnosť</t>
  </si>
  <si>
    <t xml:space="preserve">Bežné výdavky obec spolu </t>
  </si>
  <si>
    <t xml:space="preserve">Bežné výdavky P14 VS </t>
  </si>
  <si>
    <t>Spolu VS</t>
  </si>
  <si>
    <t>Úroky z účtov VS</t>
  </si>
  <si>
    <t>Úroky z účtov PČ</t>
  </si>
  <si>
    <t>Finančné operácie-úvery</t>
  </si>
  <si>
    <t>Vrátené finančné zábezpeky</t>
  </si>
  <si>
    <t>PD športoviská Paderovce</t>
  </si>
  <si>
    <t>PD Rek.nž.sietí Námestie SVM- Záhradná</t>
  </si>
  <si>
    <t>PD Zázemie OZ Meander</t>
  </si>
  <si>
    <t>Poplatok za miestny rozvoj</t>
  </si>
  <si>
    <t>SPOLU ZŠ s MŠ</t>
  </si>
  <si>
    <t>Interiérové vybavenie PZ</t>
  </si>
  <si>
    <t>Školstvo - ostatné príjmy zo ŠR</t>
  </si>
  <si>
    <t>Strava zo ŠR /predškoláci, ŠJ pri ZŠ,HN/</t>
  </si>
  <si>
    <r>
      <t>I</t>
    </r>
    <r>
      <rPr>
        <sz val="11"/>
        <rFont val="Arial"/>
        <family val="2"/>
        <charset val="238"/>
      </rPr>
      <t>né príjmy z podnikania</t>
    </r>
  </si>
  <si>
    <t>rok 2022</t>
  </si>
  <si>
    <t>Za znečisťovanie ovzdušia</t>
  </si>
  <si>
    <t>PD prechody pre chodcov</t>
  </si>
  <si>
    <t>Prechody pre chodcov</t>
  </si>
  <si>
    <t>PD Krátke pole,Šidúnky</t>
  </si>
  <si>
    <t>PD meranie a regulácia</t>
  </si>
  <si>
    <t>Spojovací trakt TH - technické zhodnotenie</t>
  </si>
  <si>
    <t>Manažment obce/0111</t>
  </si>
  <si>
    <t>Členstvo obce v združeniach/0850</t>
  </si>
  <si>
    <t>Podprogram 2.1</t>
  </si>
  <si>
    <r>
      <t>Propagácia a marketing/</t>
    </r>
    <r>
      <rPr>
        <i/>
        <sz val="11"/>
        <rFont val="Times New Roman"/>
        <family val="1"/>
        <charset val="238"/>
      </rPr>
      <t>0111/0620/0850</t>
    </r>
  </si>
  <si>
    <t>Cintorínske služby/0840</t>
  </si>
  <si>
    <t>Spoločný obecný úrad/0111/0560</t>
  </si>
  <si>
    <t>Matrika/0133</t>
  </si>
  <si>
    <t>Register obyvateľov,adries/0111</t>
  </si>
  <si>
    <t>Zber a likvidácia odpadu/0510</t>
  </si>
  <si>
    <t>Nakladanie s odpadovými vodami/0520</t>
  </si>
  <si>
    <t>Likvidácia divokých skládok/0510</t>
  </si>
  <si>
    <t>Podprogram 5.1</t>
  </si>
  <si>
    <t>Komunikácie/0411</t>
  </si>
  <si>
    <t>Materská škola/09111:</t>
  </si>
  <si>
    <t>Základná škola/09121/09211:</t>
  </si>
  <si>
    <t>CVČ/0950:</t>
  </si>
  <si>
    <t>7.2.1 Futbalový klub/0810</t>
  </si>
  <si>
    <t>7.2.2 Tenisový klub/0810</t>
  </si>
  <si>
    <t>7.2.3 Stolnotenisový klub/0810</t>
  </si>
  <si>
    <t>7.2.4 Klub silového trojboja/0810</t>
  </si>
  <si>
    <t>7.2.6 Vodácky klub/0810</t>
  </si>
  <si>
    <t>7.2.7 Klub paraglindingu/0810</t>
  </si>
  <si>
    <t>7.2.8 Posilňovňa/telocvičňa/0810</t>
  </si>
  <si>
    <t>7.2.9 Rybárský šport - OZ Meander/0810</t>
  </si>
  <si>
    <t>7.2.11 Poľovnícke združenie/0810</t>
  </si>
  <si>
    <t>7.2.12 Klub tenisových amatérov/0810</t>
  </si>
  <si>
    <t>7.2.13 Tenisový klub TK E.K./0810</t>
  </si>
  <si>
    <t>Podpora športu pre všetkých/0810</t>
  </si>
  <si>
    <t xml:space="preserve"> Knižnica/0820</t>
  </si>
  <si>
    <t>Podpora malej tradičnej kultúry/0820</t>
  </si>
  <si>
    <t>Kultúrne leto Jaslovské Bohunice/0820</t>
  </si>
  <si>
    <t>Zachovanie historických cirkevných stavieb a pamiatok/0820</t>
  </si>
  <si>
    <t>Zázemie kultúrneho života/0820</t>
  </si>
  <si>
    <t>Budovanie základne pre všeobecný rozvoj obce/0620</t>
  </si>
  <si>
    <t>Bývanie a občianská vybavenosť/0620/0660</t>
  </si>
  <si>
    <t>Verejné osvetlenie/0620</t>
  </si>
  <si>
    <t>Verejna zeleň a drobná oddychová architektúra/0640</t>
  </si>
  <si>
    <t>Závlahový vodovod/0421</t>
  </si>
  <si>
    <t>Zásobovanie pitnou vodou/0620</t>
  </si>
  <si>
    <t>Starostlivosť o vodné plochy/0620</t>
  </si>
  <si>
    <t>Personálne a technické zabezpečenie obsluhy a údržby/0620</t>
  </si>
  <si>
    <t>Dotácie a príspevky sociálnej pomoci/1020/1040/1070</t>
  </si>
  <si>
    <t>Opatrovateľská služba, ZpS/1020</t>
  </si>
  <si>
    <t>Zdravotné stredisko/0760</t>
  </si>
  <si>
    <t>Protipožiarna ochrana a protipovodňová ochrana/0320/0421/0451</t>
  </si>
  <si>
    <t>Civilná ochrana/0111</t>
  </si>
  <si>
    <t>Podprogram 12.1</t>
  </si>
  <si>
    <t>Správa obce/0111/0112/0160</t>
  </si>
  <si>
    <t>Dlhová služba/0170</t>
  </si>
  <si>
    <t>Podprogram 13.1</t>
  </si>
  <si>
    <t>Areál ubytovne/0620</t>
  </si>
  <si>
    <t>Podnikateľská činnosť /od r. 2019 rozpočtovaná/0411</t>
  </si>
  <si>
    <t>pol.</t>
  </si>
  <si>
    <t>FK</t>
  </si>
  <si>
    <t>Príspevok z MPSVaR-ŠR</t>
  </si>
  <si>
    <t>KZ</t>
  </si>
  <si>
    <t>PD Hasičská zbrojnica, zmena projektu, autorský dozor</t>
  </si>
  <si>
    <t>Rekonštrukcia telocvične v areáli Ubytovne</t>
  </si>
  <si>
    <t>PD zateplenie bytového domu 420</t>
  </si>
  <si>
    <t>Zázemie Meander</t>
  </si>
  <si>
    <t>Transfer Farský úrad /Útulok</t>
  </si>
  <si>
    <t>Podprogram 3.5</t>
  </si>
  <si>
    <t>PD chodníky Záhradná ulica</t>
  </si>
  <si>
    <t>Parkovisko Sídlisko, pri št.ceste</t>
  </si>
  <si>
    <t>Športový areál/športoviská 0810</t>
  </si>
  <si>
    <t>Stavebný úrad/0111</t>
  </si>
  <si>
    <t>Tovary a služby údržba obce</t>
  </si>
  <si>
    <t xml:space="preserve">Tovary a služby nájomné byty </t>
  </si>
  <si>
    <t>Kalová jama vrátane rekonštrukcie stavidiel 1,2,3,rek. mosta</t>
  </si>
  <si>
    <t xml:space="preserve">Prijaté finančné zábezpeky , predaj pozemky </t>
  </si>
  <si>
    <t>Rozpočet 2022</t>
  </si>
  <si>
    <t>Zostatok-príjem za stravu z predch. Roku</t>
  </si>
  <si>
    <t>Spolu bežné príjmy</t>
  </si>
  <si>
    <t>Výdavky bežné spolu</t>
  </si>
  <si>
    <t>713 Kapitálové výdavky</t>
  </si>
  <si>
    <t xml:space="preserve">Bežné príjmy </t>
  </si>
  <si>
    <t>Tovary a služby /DHZO/</t>
  </si>
  <si>
    <t xml:space="preserve">PD výťah v Základnej škole </t>
  </si>
  <si>
    <t>Parkovisko, areál  Ubytovňa</t>
  </si>
  <si>
    <t>rok 2023</t>
  </si>
  <si>
    <t>Ekodvor-stroje, prístroje,  zariadenia - 5%vl.zdroje</t>
  </si>
  <si>
    <t>Rekonštrukcia Základnej školy vl.zdroje</t>
  </si>
  <si>
    <t>Nafukovacia tenisová hala - dotácia JAVYS</t>
  </si>
  <si>
    <t>Požiarna ochrana-stroje, prístroje, zariadenia - vl. zdroje</t>
  </si>
  <si>
    <t>Revitalizácia Sídlisko - vl.zdroje</t>
  </si>
  <si>
    <t>Transféry a dotácie</t>
  </si>
  <si>
    <t>Návratná finančná výpomoc</t>
  </si>
  <si>
    <t>Príjmy z ročného zúčt. ZP</t>
  </si>
  <si>
    <t>Časť výdavková - bežný rozpočet v EUR</t>
  </si>
  <si>
    <t>Transfer zo ŠR - ščítanie ľudí</t>
  </si>
  <si>
    <t>Príspevok enviromentálny fond</t>
  </si>
  <si>
    <t>Zostatok z predchádzajúcich rokov- ŚR/obec/HZ</t>
  </si>
  <si>
    <t>Zostatok z predchádzajúcich rokov- ŚR/obec/Ščítanie ľudu</t>
  </si>
  <si>
    <t>Vstupná rampa na Ekodor</t>
  </si>
  <si>
    <t>Hasičská zbrojnica - vl.zdroje</t>
  </si>
  <si>
    <t>Rozpočet 2023</t>
  </si>
  <si>
    <t>Multifunkčné ihrisko na umelej tráve</t>
  </si>
  <si>
    <t>Motorové vozidlo rozvoz obedov</t>
  </si>
  <si>
    <t xml:space="preserve">upravený </t>
  </si>
  <si>
    <t>Požiarna ochrana-stroje, prístroje, zariadenia - dot. MR</t>
  </si>
  <si>
    <t>Výdavky spojené s voľbami/ščít.ľudu</t>
  </si>
  <si>
    <t>Strava zo ŠR diétne stravovanie /10.1 Obec</t>
  </si>
  <si>
    <t>Prenesené kompetencie ZŠ/ŠR</t>
  </si>
  <si>
    <t>Dotácia strava ZŠ a MŠ/HN/ŠR</t>
  </si>
  <si>
    <t>Originálne kompetencie ZŠ/obec</t>
  </si>
  <si>
    <t>Príspevok z obce doprava žiakov  z Paderoviec/obec</t>
  </si>
  <si>
    <t>Dotácia z obce digitalizácia/ BV klíma/obec</t>
  </si>
  <si>
    <t>Vlastné príjmy ZŠ, MŠ, dary</t>
  </si>
  <si>
    <t>Kapitálové výdavky</t>
  </si>
  <si>
    <t>ŠJ pri MŠ 6.3</t>
  </si>
  <si>
    <t>ZUŠ 6.5</t>
  </si>
  <si>
    <r>
      <t xml:space="preserve">Transfer </t>
    </r>
    <r>
      <rPr>
        <sz val="11"/>
        <color rgb="FF070B05"/>
        <rFont val="Arial"/>
        <family val="2"/>
        <charset val="238"/>
      </rPr>
      <t xml:space="preserve">od iných subjektov </t>
    </r>
  </si>
  <si>
    <t>Kapitálový transfer EF RR</t>
  </si>
  <si>
    <t>Kapitálový transfer Kohézny fond</t>
  </si>
  <si>
    <t>Prev.stroje  multikára z Kohézny fond</t>
  </si>
  <si>
    <t>Hasičská zbrojnica - RF</t>
  </si>
  <si>
    <t xml:space="preserve">Združ.chodník pre chodcov a cyklistov J.B-Paderovce </t>
  </si>
  <si>
    <t>Kapitálová príjem</t>
  </si>
  <si>
    <t>Zostatok z predchádzajúcich rokov- ŚR školstvo ( Obec)</t>
  </si>
  <si>
    <t>Zapojenie príjmov z MR v rozpočte ZŠsMŠ</t>
  </si>
  <si>
    <t>Strava  od rodičov</t>
  </si>
  <si>
    <t>Transfer soc.služba denný stacionár</t>
  </si>
  <si>
    <t>Transfer na DVP CO, COVID</t>
  </si>
  <si>
    <t>rok 2024</t>
  </si>
  <si>
    <t>Plnenie 2020</t>
  </si>
  <si>
    <t>Rozpočet 2024</t>
  </si>
  <si>
    <t>Učebňa ZŠ - EFRR</t>
  </si>
  <si>
    <t>Učebňa ZŠ - spolufin.ŠR</t>
  </si>
  <si>
    <t>Komun.stroj ekodvor RF</t>
  </si>
  <si>
    <t>Štvorkolka DHZO z RF</t>
  </si>
  <si>
    <t>PD cyklotrasa JB-Sl.elektrárne RF</t>
  </si>
  <si>
    <t>PD chodníky tenisové kurty RF</t>
  </si>
  <si>
    <t>PD výmenník.stanica ŠA</t>
  </si>
  <si>
    <t>PD Kalová Jama</t>
  </si>
  <si>
    <t>PD MaR Ubytovňa</t>
  </si>
  <si>
    <t>Multifunkčné ihrisko na umelej tráve RF</t>
  </si>
  <si>
    <t>Chodník tenisové kurty RF</t>
  </si>
  <si>
    <t>Spolu 712</t>
  </si>
  <si>
    <t>Nákup budovy CHVB RF</t>
  </si>
  <si>
    <t>PD prekrytie stojiska kontajnerov na eko dvore</t>
  </si>
  <si>
    <t xml:space="preserve">PD športoviská RF (prekládka teplovodného rozvodu) </t>
  </si>
  <si>
    <t>Poplatok za komunál. odpady</t>
  </si>
  <si>
    <t>Príjem z predaja kapitálového majetku</t>
  </si>
  <si>
    <t>Príjmy z predaja pozemkov</t>
  </si>
  <si>
    <t>Transfer zo št.účel.fondu - enviromentálny fond</t>
  </si>
  <si>
    <t>Transfer v súvisl. Covid-19</t>
  </si>
  <si>
    <t>Dotácia z MPSVaR mim.odm</t>
  </si>
  <si>
    <t>Dotácia z MPSVaR výživ.dopl.</t>
  </si>
  <si>
    <t>Bežné transfery /PN,FP-stravné/</t>
  </si>
  <si>
    <t xml:space="preserve">obstaranie kapitál. aktív </t>
  </si>
  <si>
    <t>7.2.10 Jazdecký šport - Jazdecký klub AXA/Zelená míľa 0810</t>
  </si>
  <si>
    <t>7.2.5 Klub futbalových amatérov/0810</t>
  </si>
  <si>
    <t>Splátka NFV</t>
  </si>
  <si>
    <t>PD stojisko na kontajnery na Rybníku</t>
  </si>
  <si>
    <t xml:space="preserve">PD rekonštrukcia ČOV </t>
  </si>
  <si>
    <t>Rampa zberný dvor</t>
  </si>
  <si>
    <t>Stojisko na odpad na Rybníku</t>
  </si>
  <si>
    <t>PD osvetlenie tréningového ihriska</t>
  </si>
  <si>
    <t>PD osvetlenie chodník od kurtov do parku</t>
  </si>
  <si>
    <t>9.2.</t>
  </si>
  <si>
    <t>Klimatizácia zdravotné stredisko</t>
  </si>
  <si>
    <t>Zariadenie na monitoring regulácie tepla, stavidiel, čerpadiel</t>
  </si>
  <si>
    <t>PD Altánok v ZŠ + terénne úpravy</t>
  </si>
  <si>
    <t>Osvetlenie tréningové ihrisko  ŠA</t>
  </si>
  <si>
    <t>Čiastka sa bude čerpať v prípade kúpy pozemkov.</t>
  </si>
  <si>
    <t>Je potrebné uvažovať nad postupnou rekonštrukciou ČOV, resp. pripravenosťou k žiadosti o dotácie.</t>
  </si>
  <si>
    <t>Čiastka sa bude čerpať na základe požiadaviek obyvateľov.</t>
  </si>
  <si>
    <t>Položka bola vytvorená z dôvodu prehľadu vynaložených investíciíé do IS pri rekonštrukcii jednotlivých ulíc.</t>
  </si>
  <si>
    <t>Základná škola 6.2. 1.st.</t>
  </si>
  <si>
    <t>Infraštruktúra Krátke Pole RF</t>
  </si>
  <si>
    <t>Infraštruktúra Kopanice RF</t>
  </si>
  <si>
    <t>Kanalizácia Šidúnky -rekonštrukci a inž. Sietí - vl. Zdroje</t>
  </si>
  <si>
    <t>Rekonštrukcia inž.siete a chodíky, Jaslovce RF</t>
  </si>
  <si>
    <t>Zateplenie časti bytového domu 420 RF</t>
  </si>
  <si>
    <r>
      <t xml:space="preserve">7.2.14 </t>
    </r>
    <r>
      <rPr>
        <sz val="10"/>
        <rFont val="Arial"/>
        <family val="2"/>
        <charset val="238"/>
      </rPr>
      <t xml:space="preserve"> DGC Treecutters./0810</t>
    </r>
  </si>
  <si>
    <t>rok 2025</t>
  </si>
  <si>
    <t>Vysokotlakový kompresor a hasiace zariadenie pre štvorkolky</t>
  </si>
  <si>
    <t>Meranie a regulácia, areál Ubytovňa</t>
  </si>
  <si>
    <t>KV z rezervného fondu</t>
  </si>
  <si>
    <t>predpol</t>
  </si>
  <si>
    <t>Plnenie 2021</t>
  </si>
  <si>
    <t>Predpoklad 2022</t>
  </si>
  <si>
    <t>Rozpočet 2025</t>
  </si>
  <si>
    <t>Rozpočet  na roky 2020-2025</t>
  </si>
  <si>
    <t>Lávka mlyn</t>
  </si>
  <si>
    <t>Príjmy II.vlna pandemie UPSVaR</t>
  </si>
  <si>
    <t>Príjmy od ost. ver.spr</t>
  </si>
  <si>
    <t>Infekčný príplatok</t>
  </si>
  <si>
    <t>Príspevok MPSVaR energie</t>
  </si>
  <si>
    <t>Dotácia MPSVaR účel. Viazaná</t>
  </si>
  <si>
    <t>Príjmy z dobropisov</t>
  </si>
  <si>
    <t>72j</t>
  </si>
  <si>
    <t>Príjmy od sub.mimo VS - SPP</t>
  </si>
  <si>
    <t>Dotácie z MPSVaR</t>
  </si>
  <si>
    <t>Poistné plnenie/RZP/Dobropisy</t>
  </si>
  <si>
    <t>Transfer z rozpočtu VUC</t>
  </si>
  <si>
    <t>Transfer fond na podporu umenia</t>
  </si>
  <si>
    <t>Školstvo - Príspevok ÚPSVaR ZUŠ</t>
  </si>
  <si>
    <t>610-620-630</t>
  </si>
  <si>
    <t>Splátky úverov ŠFRB</t>
  </si>
  <si>
    <t>Kapitálovy  transfer Európsky poľnohospodársky fond pre rozvoj vidieka</t>
  </si>
  <si>
    <t>Transfer Príspevok odídenci z Ukrajiny</t>
  </si>
  <si>
    <t>Kapitálový transfer z MPSVaR pre ZpS</t>
  </si>
  <si>
    <t>Príspevok ÚPSVaR</t>
  </si>
  <si>
    <t>Originálne kompetencie ZUŠ/obec</t>
  </si>
  <si>
    <t>Transfer Príspevok odídenci z Ukrajiny - PČ obce</t>
  </si>
  <si>
    <t>Ekovor - Kontajner</t>
  </si>
  <si>
    <t>PD Cyklotrasa Jaslovce</t>
  </si>
  <si>
    <t>PD rozšírenie kapacity MŠ</t>
  </si>
  <si>
    <t>Realiz.altánku + terénne úpravy</t>
  </si>
  <si>
    <t>MaR športový areál</t>
  </si>
  <si>
    <t>Tréningové ihrisko</t>
  </si>
  <si>
    <t>MaR budova CHVB</t>
  </si>
  <si>
    <t>Rekonštrukcia garáží areál Ubytovne z RF</t>
  </si>
  <si>
    <t>Transfer zo SFZ - tréningové ihrisko</t>
  </si>
  <si>
    <t>PD rozšír.kanalizácie JB, Paderovce</t>
  </si>
  <si>
    <t>PD Fotovoltaika obecnej budovy</t>
  </si>
  <si>
    <t>Klimatizácia MŠ</t>
  </si>
  <si>
    <t>Rekonštrukcia inž.siete a chodíky, Nová, Orechová</t>
  </si>
  <si>
    <t>Odvodnenie bytového domu 420</t>
  </si>
  <si>
    <t>PD odvodnenie bytového domu 420, statika</t>
  </si>
  <si>
    <t xml:space="preserve">Rekonštrukcia MŠ </t>
  </si>
  <si>
    <t>Dotácia z obce, asistent učiteľa</t>
  </si>
  <si>
    <t>Uvažuje sa s postupnou obnovou zariadení v posilňovni.</t>
  </si>
  <si>
    <t>Položka zahŕňa postupné dopĺňanie kamerového systému v obci</t>
  </si>
  <si>
    <t>Finančná čiastka určená odhadom, zahŕňa vypracovanie PD pre rozšírenie kanalizácie k RD v Jaslovských Bohuniciach a Paderovciach.</t>
  </si>
  <si>
    <t>Požiadavka vyplynula z nutnosti zvýšenia kapacity MŠ.</t>
  </si>
  <si>
    <t>Čiastka určená odhadom, uvažuje sa s dopracovaním PD v časti, kde prebiehajú malé pozemkové úpravy.</t>
  </si>
  <si>
    <t xml:space="preserve">Čiastka bude čerpaná v prípade zmeny ÚP. </t>
  </si>
  <si>
    <t>Dopracovanie PD pre rozkopávkové povolenie.</t>
  </si>
  <si>
    <t>Požiadavka vyplynula z nutnosti vyriešenia statiky a vlhnutia bytového domu 420.</t>
  </si>
  <si>
    <t>Čiastka určená odhadom, uvažuje sa s dopracovaním PD v časti Barina.</t>
  </si>
  <si>
    <t>Čiastka určená odhadom, zahŕňa postupné riešenie fotovoltiky na objektoch v majetku obce.</t>
  </si>
  <si>
    <t>Čiastka zahŕňa náklady na autorský dozor.</t>
  </si>
  <si>
    <t>V prípade realizácie čiastka zahŕňa DPH z 12/2022 a náklady na dokončenie.</t>
  </si>
  <si>
    <t>Finančné prostriedky sú čerpané na základe požiadaviek občanov.</t>
  </si>
  <si>
    <t>Čiastka bude čerpaná v prípade realizácie parkovacích miest.</t>
  </si>
  <si>
    <t>Požiadavka vznikla z nutnosti navýšenia kapacity MŠ.</t>
  </si>
  <si>
    <t>Čiastka určená odhadom, vznikla na základe požiadaviek pedagogického zboru MŠ .</t>
  </si>
  <si>
    <t>Čiastka zahŕňa DPH z 12/2022.</t>
  </si>
  <si>
    <t>Čiastka zahŕňa náklady na dokončovacie práce.</t>
  </si>
  <si>
    <t>Jedná sa o postupnú rekonštrukciu priestorov v obj. telocvične.</t>
  </si>
  <si>
    <t>Čiastka zahŕňa DPH .</t>
  </si>
  <si>
    <t>Požiadavka vyplynula z nutnosti rekonštrukcie vým. stan. v ŠA</t>
  </si>
  <si>
    <t>T.č. prebieha VO na uvedenú lokalitu.</t>
  </si>
  <si>
    <t>Čiastka určená na postupné dokončovanie miestnych komunikácií na Dubovej ulici.</t>
  </si>
  <si>
    <t>Pripravujú sa podklady na VO lokality Kopanice.</t>
  </si>
  <si>
    <t>Čiastka určená na postupnú rekonštrukciu IS bude čerpaná po ukončení VO.</t>
  </si>
  <si>
    <t>Čiastka určená odhadom na práce súvisiace so stabilizáciou a odvodnením bytového domu 420.</t>
  </si>
  <si>
    <t>Čiastka určená na dokončovacie práce HZ.</t>
  </si>
  <si>
    <t>Ćiastka určená na postupnú rekonštrukciu garáží.</t>
  </si>
  <si>
    <t>Vysúťažený dodávateľ odstúpil z dôvodu dlho trvajúcej kontroly verejného obstrávania Poľnohospodárskou platobnou agentúrou, čiastka sa začne čerpať v prípade  ukončenia VO.</t>
  </si>
  <si>
    <t>PD rozšírenie kanalizácie JB, Paderovce - RF</t>
  </si>
  <si>
    <t>PD rekonštrukcia ČOV - RF</t>
  </si>
  <si>
    <t>PD odvodnenie bytového domu 420, statika - RF</t>
  </si>
  <si>
    <t>PD rekonštrukcia VO a inž.siete J.Bohunice (po uliciach) - RF</t>
  </si>
  <si>
    <t>PD Fotovoltaika obecnej budovy - RF</t>
  </si>
  <si>
    <t>Rekonštrukcia MŠ - RF</t>
  </si>
  <si>
    <t>Multifunkčné ihrisko na umelej tráve - RF</t>
  </si>
  <si>
    <t>Chodník tenisové kurty - RF</t>
  </si>
  <si>
    <t>Meranie a regulácia ,športový areál - RF</t>
  </si>
  <si>
    <t>Infraštruktúra Krátke Pole - RF</t>
  </si>
  <si>
    <t>Infraštruktúra Panské diely - Dubová ulica - RF</t>
  </si>
  <si>
    <t>Infraštruktúra Kopanice - RF</t>
  </si>
  <si>
    <t>Rekonštr.inž.siete a chodníy Jaslovce - RF</t>
  </si>
  <si>
    <t>Odvodnenie bytového domu 420 - RF</t>
  </si>
  <si>
    <t>Rekonštrukcia VO a inž siete J.Bohunice  RF</t>
  </si>
  <si>
    <t>Rekonštrukcia garáží areál Ubytovne - RF</t>
  </si>
  <si>
    <t>Pumptrack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</si>
</sst>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0.0000000000"/>
  </numFmts>
  <fonts count="9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0"/>
      <color indexed="48"/>
      <name val="Arial"/>
      <family val="2"/>
      <charset val="238"/>
    </font>
    <font>
      <b/>
      <sz val="11"/>
      <color indexed="48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2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1"/>
      <color indexed="14"/>
      <name val="Arial"/>
      <family val="2"/>
      <charset val="238"/>
    </font>
    <font>
      <b/>
      <sz val="12"/>
      <color indexed="14"/>
      <name val="Arial"/>
      <family val="2"/>
      <charset val="238"/>
    </font>
    <font>
      <b/>
      <sz val="10"/>
      <color indexed="14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2"/>
      <color indexed="48"/>
      <name val="Times New Roman"/>
      <family val="1"/>
      <charset val="238"/>
    </font>
    <font>
      <b/>
      <sz val="12"/>
      <color indexed="17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i/>
      <sz val="10"/>
      <color indexed="48"/>
      <name val="Arial"/>
      <family val="2"/>
      <charset val="238"/>
    </font>
    <font>
      <b/>
      <i/>
      <sz val="10"/>
      <color indexed="17"/>
      <name val="Arial"/>
      <family val="2"/>
      <charset val="238"/>
    </font>
    <font>
      <b/>
      <sz val="12"/>
      <color indexed="12"/>
      <name val="Times New Roman"/>
      <family val="1"/>
      <charset val="238"/>
    </font>
    <font>
      <b/>
      <i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u/>
      <sz val="12"/>
      <name val="Times New Roman"/>
      <family val="1"/>
      <charset val="238"/>
    </font>
    <font>
      <u/>
      <sz val="10"/>
      <name val="Arial"/>
      <family val="2"/>
      <charset val="238"/>
    </font>
    <font>
      <b/>
      <sz val="12"/>
      <color indexed="14"/>
      <name val="Times New Roman"/>
      <family val="1"/>
      <charset val="238"/>
    </font>
    <font>
      <sz val="10"/>
      <name val="Arial CE"/>
      <charset val="238"/>
    </font>
    <font>
      <sz val="10"/>
      <color rgb="FF7030A0"/>
      <name val="Arial"/>
      <family val="2"/>
      <charset val="238"/>
    </font>
    <font>
      <sz val="11"/>
      <name val="Times New Roman"/>
      <family val="1"/>
      <charset val="238"/>
    </font>
    <font>
      <b/>
      <sz val="10"/>
      <color theme="8" tint="-0.249977111117893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sz val="10"/>
      <color rgb="FFFF00FF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10"/>
      <color rgb="FFFF0000"/>
      <name val="Arial"/>
      <family val="2"/>
      <charset val="238"/>
    </font>
    <font>
      <u/>
      <sz val="10"/>
      <color theme="5" tint="-0.499984740745262"/>
      <name val="Arial"/>
      <family val="2"/>
      <charset val="238"/>
    </font>
    <font>
      <sz val="10"/>
      <color rgb="FFFF00FF"/>
      <name val="Arial"/>
      <family val="2"/>
      <charset val="238"/>
    </font>
    <font>
      <b/>
      <sz val="12"/>
      <color rgb="FFFF00FF"/>
      <name val="Times New Roman"/>
      <family val="1"/>
      <charset val="238"/>
    </font>
    <font>
      <b/>
      <i/>
      <sz val="10"/>
      <color rgb="FFFF00FF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5" tint="-0.249977111117893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2"/>
      <color indexed="48"/>
      <name val="Arial CE"/>
      <charset val="238"/>
    </font>
    <font>
      <b/>
      <u/>
      <sz val="10"/>
      <name val="Arial CE"/>
      <charset val="238"/>
    </font>
    <font>
      <i/>
      <sz val="10"/>
      <name val="Arial CE"/>
      <charset val="238"/>
    </font>
    <font>
      <sz val="12"/>
      <name val="Arial CE"/>
      <charset val="238"/>
    </font>
    <font>
      <b/>
      <sz val="12"/>
      <color theme="5" tint="-0.249977111117893"/>
      <name val="Times New Roman"/>
      <family val="1"/>
      <charset val="238"/>
    </font>
    <font>
      <b/>
      <sz val="10"/>
      <color rgb="FF00B050"/>
      <name val="Arial"/>
      <family val="2"/>
      <charset val="238"/>
    </font>
    <font>
      <i/>
      <sz val="11"/>
      <name val="Times New Roman"/>
      <family val="1"/>
      <charset val="238"/>
    </font>
    <font>
      <sz val="10"/>
      <color theme="5" tint="-0.499984740745262"/>
      <name val="Arial"/>
      <family val="2"/>
      <charset val="238"/>
    </font>
    <font>
      <sz val="12"/>
      <color theme="5" tint="-0.499984740745262"/>
      <name val="Times New Roman"/>
      <family val="1"/>
      <charset val="238"/>
    </font>
    <font>
      <u/>
      <sz val="12"/>
      <color theme="5" tint="-0.499984740745262"/>
      <name val="Times New Roman"/>
      <family val="1"/>
      <charset val="238"/>
    </font>
    <font>
      <b/>
      <sz val="10"/>
      <color theme="4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2"/>
      <color theme="1"/>
      <name val="Arial"/>
      <family val="2"/>
      <charset val="238"/>
    </font>
    <font>
      <b/>
      <sz val="11"/>
      <color theme="8" tint="-0.249977111117893"/>
      <name val="Arial CE"/>
      <charset val="238"/>
    </font>
    <font>
      <sz val="8"/>
      <name val="Arial"/>
      <family val="2"/>
      <charset val="238"/>
    </font>
    <font>
      <sz val="10"/>
      <color rgb="FF00B050"/>
      <name val="Arial"/>
      <family val="2"/>
      <charset val="238"/>
    </font>
    <font>
      <sz val="11"/>
      <color rgb="FF070B05"/>
      <name val="Arial"/>
      <family val="2"/>
      <charset val="238"/>
    </font>
    <font>
      <sz val="10"/>
      <color rgb="FFA18F98"/>
      <name val="Arial"/>
      <family val="2"/>
      <charset val="238"/>
    </font>
    <font>
      <sz val="10"/>
      <name val="Arial"/>
      <family val="2"/>
    </font>
    <font>
      <sz val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sz val="10"/>
      <color rgb="FF070B05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A18F98"/>
      <name val="Arial CE"/>
      <charset val="238"/>
    </font>
    <font>
      <b/>
      <sz val="10"/>
      <color rgb="FF070B05"/>
      <name val="Arial CE"/>
      <charset val="238"/>
    </font>
    <font>
      <b/>
      <sz val="9"/>
      <color indexed="81"/>
      <name val="Segoe UI"/>
      <charset val="1"/>
    </font>
    <font>
      <sz val="9"/>
      <color theme="1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18F9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41" fillId="0" borderId="0"/>
    <xf numFmtId="0" fontId="80" fillId="0" borderId="0"/>
    <xf numFmtId="0" fontId="82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</cellStyleXfs>
  <cellXfs count="803">
    <xf numFmtId="0" fontId="0" fillId="0" borderId="0" xfId="0"/>
    <xf numFmtId="0" fontId="5" fillId="0" borderId="0" xfId="0" applyFont="1"/>
    <xf numFmtId="3" fontId="0" fillId="0" borderId="0" xfId="0" applyNumberFormat="1"/>
    <xf numFmtId="0" fontId="6" fillId="0" borderId="0" xfId="0" applyFont="1" applyAlignment="1">
      <alignment horizontal="center"/>
    </xf>
    <xf numFmtId="0" fontId="0" fillId="0" borderId="0" xfId="0" applyBorder="1"/>
    <xf numFmtId="0" fontId="7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3" fontId="9" fillId="0" borderId="1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3" fontId="8" fillId="0" borderId="1" xfId="0" applyNumberFormat="1" applyFont="1" applyBorder="1"/>
    <xf numFmtId="0" fontId="10" fillId="0" borderId="1" xfId="0" applyFont="1" applyBorder="1"/>
    <xf numFmtId="3" fontId="9" fillId="0" borderId="0" xfId="0" applyNumberFormat="1" applyFont="1" applyBorder="1"/>
    <xf numFmtId="0" fontId="9" fillId="0" borderId="0" xfId="0" applyFont="1" applyBorder="1"/>
    <xf numFmtId="0" fontId="12" fillId="0" borderId="1" xfId="0" applyFont="1" applyBorder="1"/>
    <xf numFmtId="3" fontId="13" fillId="0" borderId="1" xfId="0" applyNumberFormat="1" applyFont="1" applyBorder="1"/>
    <xf numFmtId="0" fontId="14" fillId="0" borderId="1" xfId="0" applyFont="1" applyBorder="1"/>
    <xf numFmtId="0" fontId="8" fillId="0" borderId="0" xfId="0" applyFont="1" applyBorder="1"/>
    <xf numFmtId="3" fontId="8" fillId="0" borderId="0" xfId="0" applyNumberFormat="1" applyFont="1" applyBorder="1" applyAlignment="1">
      <alignment horizontal="right"/>
    </xf>
    <xf numFmtId="0" fontId="11" fillId="0" borderId="1" xfId="0" applyFont="1" applyBorder="1"/>
    <xf numFmtId="0" fontId="15" fillId="0" borderId="1" xfId="0" applyFont="1" applyBorder="1"/>
    <xf numFmtId="0" fontId="17" fillId="0" borderId="1" xfId="0" applyFont="1" applyBorder="1"/>
    <xf numFmtId="0" fontId="9" fillId="0" borderId="1" xfId="0" applyFont="1" applyBorder="1" applyAlignment="1">
      <alignment horizontal="left"/>
    </xf>
    <xf numFmtId="0" fontId="19" fillId="0" borderId="1" xfId="0" applyFont="1" applyBorder="1"/>
    <xf numFmtId="0" fontId="20" fillId="0" borderId="1" xfId="0" applyFont="1" applyBorder="1"/>
    <xf numFmtId="0" fontId="6" fillId="0" borderId="1" xfId="0" applyFont="1" applyBorder="1"/>
    <xf numFmtId="0" fontId="22" fillId="0" borderId="1" xfId="0" applyFont="1" applyBorder="1"/>
    <xf numFmtId="3" fontId="23" fillId="0" borderId="1" xfId="0" applyNumberFormat="1" applyFont="1" applyBorder="1"/>
    <xf numFmtId="0" fontId="9" fillId="0" borderId="0" xfId="0" applyFont="1" applyFill="1" applyBorder="1"/>
    <xf numFmtId="0" fontId="7" fillId="0" borderId="0" xfId="0" applyFont="1"/>
    <xf numFmtId="3" fontId="0" fillId="0" borderId="0" xfId="0" applyNumberFormat="1" applyAlignment="1">
      <alignment horizontal="right" vertical="center"/>
    </xf>
    <xf numFmtId="3" fontId="0" fillId="0" borderId="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25" fillId="0" borderId="10" xfId="0" applyFont="1" applyBorder="1" applyAlignment="1"/>
    <xf numFmtId="0" fontId="27" fillId="0" borderId="15" xfId="0" applyFont="1" applyBorder="1" applyAlignment="1">
      <alignment horizontal="left"/>
    </xf>
    <xf numFmtId="3" fontId="0" fillId="0" borderId="15" xfId="0" applyNumberFormat="1" applyBorder="1" applyAlignment="1">
      <alignment horizontal="right" vertical="center"/>
    </xf>
    <xf numFmtId="3" fontId="0" fillId="0" borderId="14" xfId="0" applyNumberForma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0" fillId="0" borderId="17" xfId="0" applyNumberFormat="1" applyBorder="1" applyAlignment="1">
      <alignment horizontal="right" vertical="center"/>
    </xf>
    <xf numFmtId="3" fontId="0" fillId="0" borderId="18" xfId="0" applyNumberFormat="1" applyBorder="1" applyAlignment="1">
      <alignment horizontal="right" vertical="center"/>
    </xf>
    <xf numFmtId="0" fontId="0" fillId="0" borderId="19" xfId="0" applyBorder="1" applyAlignment="1">
      <alignment horizontal="center"/>
    </xf>
    <xf numFmtId="0" fontId="27" fillId="0" borderId="20" xfId="0" applyFont="1" applyBorder="1" applyAlignment="1">
      <alignment horizontal="left"/>
    </xf>
    <xf numFmtId="3" fontId="0" fillId="0" borderId="20" xfId="0" applyNumberFormat="1" applyBorder="1" applyAlignment="1">
      <alignment horizontal="right" vertical="center"/>
    </xf>
    <xf numFmtId="3" fontId="0" fillId="0" borderId="19" xfId="0" applyNumberFormat="1" applyBorder="1" applyAlignment="1">
      <alignment horizontal="right" vertical="center"/>
    </xf>
    <xf numFmtId="3" fontId="0" fillId="0" borderId="21" xfId="0" applyNumberFormat="1" applyBorder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3" fontId="0" fillId="0" borderId="25" xfId="0" applyNumberFormat="1" applyBorder="1" applyAlignment="1">
      <alignment horizontal="right" vertical="center"/>
    </xf>
    <xf numFmtId="3" fontId="0" fillId="0" borderId="26" xfId="0" applyNumberFormat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25" fillId="0" borderId="10" xfId="0" applyFont="1" applyBorder="1" applyAlignment="1">
      <alignment horizontal="left"/>
    </xf>
    <xf numFmtId="3" fontId="28" fillId="0" borderId="10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0" fontId="25" fillId="0" borderId="1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3" fontId="0" fillId="0" borderId="9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0" fontId="0" fillId="0" borderId="23" xfId="0" applyBorder="1" applyAlignment="1">
      <alignment horizontal="center"/>
    </xf>
    <xf numFmtId="3" fontId="13" fillId="0" borderId="10" xfId="0" applyNumberFormat="1" applyFont="1" applyBorder="1" applyAlignment="1">
      <alignment horizontal="right" vertical="center"/>
    </xf>
    <xf numFmtId="3" fontId="16" fillId="0" borderId="8" xfId="0" applyNumberFormat="1" applyFont="1" applyBorder="1" applyAlignment="1">
      <alignment horizontal="right" vertical="center"/>
    </xf>
    <xf numFmtId="0" fontId="0" fillId="0" borderId="25" xfId="0" applyBorder="1"/>
    <xf numFmtId="0" fontId="23" fillId="0" borderId="7" xfId="0" applyFont="1" applyBorder="1"/>
    <xf numFmtId="3" fontId="23" fillId="0" borderId="13" xfId="0" applyNumberFormat="1" applyFont="1" applyBorder="1" applyAlignment="1">
      <alignment horizontal="right" vertical="center"/>
    </xf>
    <xf numFmtId="3" fontId="23" fillId="0" borderId="27" xfId="0" applyNumberFormat="1" applyFont="1" applyBorder="1" applyAlignment="1">
      <alignment horizontal="right" vertical="center"/>
    </xf>
    <xf numFmtId="3" fontId="23" fillId="0" borderId="7" xfId="0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3" fontId="13" fillId="0" borderId="27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0" fontId="32" fillId="0" borderId="10" xfId="0" applyFont="1" applyBorder="1"/>
    <xf numFmtId="3" fontId="23" fillId="0" borderId="1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/>
    </xf>
    <xf numFmtId="0" fontId="32" fillId="0" borderId="0" xfId="0" applyFont="1" applyBorder="1"/>
    <xf numFmtId="3" fontId="23" fillId="0" borderId="0" xfId="0" applyNumberFormat="1" applyFont="1" applyBorder="1" applyAlignment="1">
      <alignment horizontal="right" vertical="center"/>
    </xf>
    <xf numFmtId="3" fontId="23" fillId="0" borderId="31" xfId="0" applyNumberFormat="1" applyFont="1" applyBorder="1" applyAlignment="1">
      <alignment horizontal="right" vertical="center"/>
    </xf>
    <xf numFmtId="0" fontId="25" fillId="0" borderId="10" xfId="0" applyFont="1" applyBorder="1"/>
    <xf numFmtId="0" fontId="4" fillId="0" borderId="14" xfId="0" applyFont="1" applyBorder="1" applyAlignment="1">
      <alignment horizontal="center"/>
    </xf>
    <xf numFmtId="3" fontId="0" fillId="0" borderId="30" xfId="0" applyNumberFormat="1" applyBorder="1" applyAlignment="1">
      <alignment horizontal="right" vertical="center"/>
    </xf>
    <xf numFmtId="3" fontId="0" fillId="0" borderId="32" xfId="0" applyNumberFormat="1" applyBorder="1" applyAlignment="1">
      <alignment horizontal="right" vertical="center"/>
    </xf>
    <xf numFmtId="0" fontId="27" fillId="0" borderId="19" xfId="0" applyFont="1" applyBorder="1"/>
    <xf numFmtId="3" fontId="0" fillId="0" borderId="34" xfId="0" applyNumberFormat="1" applyBorder="1" applyAlignment="1">
      <alignment horizontal="right" vertical="center"/>
    </xf>
    <xf numFmtId="0" fontId="25" fillId="0" borderId="27" xfId="0" applyFont="1" applyBorder="1"/>
    <xf numFmtId="3" fontId="28" fillId="0" borderId="27" xfId="0" applyNumberFormat="1" applyFont="1" applyBorder="1" applyAlignment="1">
      <alignment horizontal="right" vertical="center"/>
    </xf>
    <xf numFmtId="0" fontId="25" fillId="0" borderId="11" xfId="0" applyFont="1" applyBorder="1" applyAlignment="1"/>
    <xf numFmtId="0" fontId="27" fillId="0" borderId="0" xfId="0" applyFont="1" applyBorder="1"/>
    <xf numFmtId="3" fontId="16" fillId="0" borderId="27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27" fillId="0" borderId="18" xfId="0" applyFont="1" applyBorder="1"/>
    <xf numFmtId="0" fontId="27" fillId="0" borderId="20" xfId="0" applyFont="1" applyBorder="1"/>
    <xf numFmtId="0" fontId="27" fillId="0" borderId="22" xfId="0" applyFont="1" applyBorder="1"/>
    <xf numFmtId="3" fontId="0" fillId="0" borderId="22" xfId="0" applyNumberFormat="1" applyBorder="1" applyAlignment="1">
      <alignment horizontal="right" vertical="center"/>
    </xf>
    <xf numFmtId="3" fontId="28" fillId="0" borderId="13" xfId="0" applyNumberFormat="1" applyFont="1" applyBorder="1" applyAlignment="1">
      <alignment horizontal="right" vertical="center"/>
    </xf>
    <xf numFmtId="0" fontId="27" fillId="0" borderId="15" xfId="0" applyFont="1" applyBorder="1"/>
    <xf numFmtId="0" fontId="27" fillId="0" borderId="23" xfId="0" applyFont="1" applyBorder="1"/>
    <xf numFmtId="0" fontId="0" fillId="0" borderId="37" xfId="0" applyBorder="1" applyAlignment="1">
      <alignment horizontal="center"/>
    </xf>
    <xf numFmtId="0" fontId="27" fillId="0" borderId="9" xfId="0" applyFont="1" applyBorder="1"/>
    <xf numFmtId="3" fontId="0" fillId="0" borderId="8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0" fontId="0" fillId="0" borderId="33" xfId="0" applyBorder="1" applyAlignment="1">
      <alignment horizontal="center"/>
    </xf>
    <xf numFmtId="3" fontId="36" fillId="0" borderId="10" xfId="0" applyNumberFormat="1" applyFont="1" applyBorder="1" applyAlignment="1">
      <alignment horizontal="right" vertical="center"/>
    </xf>
    <xf numFmtId="3" fontId="16" fillId="0" borderId="4" xfId="0" applyNumberFormat="1" applyFont="1" applyBorder="1" applyAlignment="1">
      <alignment horizontal="right" vertical="center"/>
    </xf>
    <xf numFmtId="3" fontId="34" fillId="0" borderId="5" xfId="0" applyNumberFormat="1" applyFont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3" xfId="0" applyNumberFormat="1" applyFont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27" fillId="0" borderId="4" xfId="0" applyFont="1" applyBorder="1"/>
    <xf numFmtId="0" fontId="0" fillId="0" borderId="12" xfId="0" applyBorder="1"/>
    <xf numFmtId="3" fontId="0" fillId="0" borderId="27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0" fontId="27" fillId="0" borderId="17" xfId="0" applyFont="1" applyBorder="1"/>
    <xf numFmtId="0" fontId="27" fillId="0" borderId="14" xfId="0" applyFont="1" applyBorder="1"/>
    <xf numFmtId="0" fontId="27" fillId="0" borderId="10" xfId="0" applyFont="1" applyBorder="1"/>
    <xf numFmtId="3" fontId="34" fillId="0" borderId="4" xfId="0" applyNumberFormat="1" applyFont="1" applyBorder="1" applyAlignment="1">
      <alignment horizontal="right" vertical="center"/>
    </xf>
    <xf numFmtId="0" fontId="0" fillId="0" borderId="10" xfId="0" applyBorder="1"/>
    <xf numFmtId="0" fontId="38" fillId="0" borderId="10" xfId="0" applyFont="1" applyBorder="1"/>
    <xf numFmtId="0" fontId="27" fillId="0" borderId="8" xfId="0" applyFont="1" applyBorder="1"/>
    <xf numFmtId="0" fontId="27" fillId="0" borderId="13" xfId="0" applyFont="1" applyBorder="1"/>
    <xf numFmtId="0" fontId="0" fillId="0" borderId="10" xfId="0" applyBorder="1" applyAlignment="1">
      <alignment horizontal="center"/>
    </xf>
    <xf numFmtId="3" fontId="33" fillId="0" borderId="13" xfId="0" applyNumberFormat="1" applyFont="1" applyBorder="1" applyAlignment="1">
      <alignment horizontal="right" vertical="center"/>
    </xf>
    <xf numFmtId="3" fontId="34" fillId="0" borderId="13" xfId="0" applyNumberFormat="1" applyFont="1" applyBorder="1" applyAlignment="1">
      <alignment horizontal="right" vertical="center"/>
    </xf>
    <xf numFmtId="3" fontId="34" fillId="0" borderId="10" xfId="0" applyNumberFormat="1" applyFont="1" applyBorder="1" applyAlignment="1">
      <alignment horizontal="right" vertical="center"/>
    </xf>
    <xf numFmtId="3" fontId="32" fillId="0" borderId="27" xfId="0" applyNumberFormat="1" applyFont="1" applyBorder="1" applyAlignment="1">
      <alignment horizontal="right" vertical="center"/>
    </xf>
    <xf numFmtId="3" fontId="32" fillId="0" borderId="0" xfId="0" applyNumberFormat="1" applyFont="1" applyBorder="1" applyAlignment="1">
      <alignment horizontal="right" vertical="center"/>
    </xf>
    <xf numFmtId="0" fontId="25" fillId="0" borderId="3" xfId="0" applyFont="1" applyBorder="1" applyAlignment="1"/>
    <xf numFmtId="0" fontId="0" fillId="0" borderId="27" xfId="0" applyBorder="1" applyAlignment="1">
      <alignment horizontal="center"/>
    </xf>
    <xf numFmtId="3" fontId="28" fillId="0" borderId="7" xfId="0" applyNumberFormat="1" applyFont="1" applyBorder="1" applyAlignment="1">
      <alignment horizontal="right" vertical="center"/>
    </xf>
    <xf numFmtId="3" fontId="37" fillId="0" borderId="8" xfId="0" applyNumberFormat="1" applyFont="1" applyBorder="1" applyAlignment="1">
      <alignment horizontal="right" vertical="center"/>
    </xf>
    <xf numFmtId="3" fontId="37" fillId="0" borderId="4" xfId="0" applyNumberFormat="1" applyFont="1" applyBorder="1" applyAlignment="1">
      <alignment horizontal="right" vertical="center"/>
    </xf>
    <xf numFmtId="0" fontId="25" fillId="0" borderId="13" xfId="0" applyFont="1" applyBorder="1"/>
    <xf numFmtId="0" fontId="25" fillId="0" borderId="0" xfId="0" applyFont="1" applyBorder="1"/>
    <xf numFmtId="3" fontId="28" fillId="0" borderId="0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center"/>
    </xf>
    <xf numFmtId="3" fontId="37" fillId="0" borderId="9" xfId="0" applyNumberFormat="1" applyFont="1" applyBorder="1" applyAlignment="1">
      <alignment horizontal="right" vertical="center"/>
    </xf>
    <xf numFmtId="3" fontId="0" fillId="0" borderId="52" xfId="0" applyNumberFormat="1" applyBorder="1" applyAlignment="1">
      <alignment horizontal="right" vertical="center"/>
    </xf>
    <xf numFmtId="0" fontId="0" fillId="0" borderId="4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7" xfId="0" applyBorder="1"/>
    <xf numFmtId="0" fontId="29" fillId="0" borderId="7" xfId="0" applyFont="1" applyBorder="1" applyAlignment="1">
      <alignment horizontal="left"/>
    </xf>
    <xf numFmtId="3" fontId="33" fillId="0" borderId="27" xfId="0" applyNumberFormat="1" applyFont="1" applyBorder="1" applyAlignment="1">
      <alignment horizontal="right" vertical="center"/>
    </xf>
    <xf numFmtId="0" fontId="32" fillId="0" borderId="13" xfId="0" applyFont="1" applyBorder="1"/>
    <xf numFmtId="0" fontId="29" fillId="0" borderId="39" xfId="0" applyFont="1" applyBorder="1" applyAlignment="1">
      <alignment horizontal="left"/>
    </xf>
    <xf numFmtId="3" fontId="4" fillId="0" borderId="15" xfId="0" applyNumberFormat="1" applyFont="1" applyBorder="1" applyAlignment="1">
      <alignment horizontal="right" vertical="center"/>
    </xf>
    <xf numFmtId="0" fontId="31" fillId="0" borderId="23" xfId="0" applyFont="1" applyBorder="1" applyAlignment="1">
      <alignment horizontal="center"/>
    </xf>
    <xf numFmtId="0" fontId="0" fillId="0" borderId="5" xfId="0" applyBorder="1"/>
    <xf numFmtId="0" fontId="0" fillId="0" borderId="27" xfId="0" applyBorder="1"/>
    <xf numFmtId="0" fontId="29" fillId="0" borderId="17" xfId="0" applyFont="1" applyBorder="1"/>
    <xf numFmtId="3" fontId="13" fillId="0" borderId="17" xfId="0" applyNumberFormat="1" applyFont="1" applyFill="1" applyBorder="1" applyAlignment="1">
      <alignment horizontal="right" vertical="center"/>
    </xf>
    <xf numFmtId="0" fontId="31" fillId="0" borderId="10" xfId="0" applyFont="1" applyBorder="1"/>
    <xf numFmtId="3" fontId="8" fillId="0" borderId="10" xfId="0" applyNumberFormat="1" applyFont="1" applyFill="1" applyBorder="1" applyAlignment="1">
      <alignment horizontal="right" vertical="center"/>
    </xf>
    <xf numFmtId="0" fontId="35" fillId="0" borderId="9" xfId="0" applyFont="1" applyFill="1" applyBorder="1"/>
    <xf numFmtId="3" fontId="32" fillId="0" borderId="13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right"/>
    </xf>
    <xf numFmtId="3" fontId="0" fillId="0" borderId="1" xfId="0" applyNumberFormat="1" applyFont="1" applyBorder="1"/>
    <xf numFmtId="3" fontId="44" fillId="0" borderId="1" xfId="0" applyNumberFormat="1" applyFont="1" applyBorder="1"/>
    <xf numFmtId="3" fontId="0" fillId="0" borderId="56" xfId="0" applyNumberFormat="1" applyBorder="1" applyAlignment="1">
      <alignment horizontal="right" vertical="center"/>
    </xf>
    <xf numFmtId="3" fontId="0" fillId="0" borderId="43" xfId="0" applyNumberFormat="1" applyBorder="1" applyAlignment="1">
      <alignment horizontal="right" vertical="center"/>
    </xf>
    <xf numFmtId="0" fontId="40" fillId="0" borderId="2" xfId="0" applyFont="1" applyBorder="1" applyAlignment="1">
      <alignment horizontal="left"/>
    </xf>
    <xf numFmtId="3" fontId="0" fillId="0" borderId="1" xfId="0" applyNumberFormat="1" applyFont="1" applyFill="1" applyBorder="1" applyAlignment="1">
      <alignment horizontal="right"/>
    </xf>
    <xf numFmtId="3" fontId="45" fillId="0" borderId="0" xfId="0" applyNumberFormat="1" applyFont="1" applyFill="1" applyBorder="1" applyAlignment="1">
      <alignment horizontal="right"/>
    </xf>
    <xf numFmtId="0" fontId="27" fillId="0" borderId="55" xfId="0" applyFont="1" applyBorder="1"/>
    <xf numFmtId="0" fontId="0" fillId="0" borderId="1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42" fillId="0" borderId="9" xfId="0" applyFont="1" applyBorder="1" applyAlignment="1">
      <alignment horizontal="center"/>
    </xf>
    <xf numFmtId="3" fontId="52" fillId="0" borderId="13" xfId="0" applyNumberFormat="1" applyFont="1" applyBorder="1" applyAlignment="1">
      <alignment horizontal="right" vertical="center"/>
    </xf>
    <xf numFmtId="3" fontId="46" fillId="0" borderId="4" xfId="0" applyNumberFormat="1" applyFont="1" applyBorder="1" applyAlignment="1">
      <alignment horizontal="right" vertical="center"/>
    </xf>
    <xf numFmtId="0" fontId="25" fillId="0" borderId="27" xfId="0" applyFont="1" applyBorder="1" applyAlignment="1">
      <alignment horizontal="center"/>
    </xf>
    <xf numFmtId="3" fontId="18" fillId="0" borderId="8" xfId="0" applyNumberFormat="1" applyFont="1" applyBorder="1" applyAlignment="1">
      <alignment horizontal="right" vertical="center"/>
    </xf>
    <xf numFmtId="3" fontId="16" fillId="0" borderId="13" xfId="0" applyNumberFormat="1" applyFont="1" applyBorder="1" applyAlignment="1">
      <alignment horizontal="right" vertical="center"/>
    </xf>
    <xf numFmtId="0" fontId="32" fillId="0" borderId="7" xfId="0" applyFont="1" applyBorder="1"/>
    <xf numFmtId="0" fontId="27" fillId="0" borderId="17" xfId="0" applyFont="1" applyBorder="1" applyAlignment="1">
      <alignment horizontal="left"/>
    </xf>
    <xf numFmtId="0" fontId="27" fillId="0" borderId="25" xfId="0" applyFont="1" applyBorder="1"/>
    <xf numFmtId="0" fontId="27" fillId="0" borderId="58" xfId="0" applyFont="1" applyBorder="1"/>
    <xf numFmtId="3" fontId="0" fillId="0" borderId="53" xfId="0" applyNumberFormat="1" applyBorder="1" applyAlignment="1">
      <alignment horizontal="right" vertical="center"/>
    </xf>
    <xf numFmtId="3" fontId="18" fillId="0" borderId="12" xfId="0" applyNumberFormat="1" applyFont="1" applyBorder="1" applyAlignment="1">
      <alignment horizontal="right" vertical="center"/>
    </xf>
    <xf numFmtId="0" fontId="12" fillId="0" borderId="0" xfId="0" applyFont="1"/>
    <xf numFmtId="0" fontId="60" fillId="0" borderId="43" xfId="1" applyFont="1" applyBorder="1" applyAlignment="1">
      <alignment horizontal="center"/>
    </xf>
    <xf numFmtId="0" fontId="0" fillId="0" borderId="1" xfId="1" applyFont="1" applyBorder="1" applyAlignment="1">
      <alignment horizontal="center"/>
    </xf>
    <xf numFmtId="4" fontId="60" fillId="0" borderId="1" xfId="1" applyNumberFormat="1" applyFont="1" applyBorder="1" applyAlignment="1">
      <alignment horizontal="center"/>
    </xf>
    <xf numFmtId="0" fontId="61" fillId="0" borderId="0" xfId="1" applyFont="1"/>
    <xf numFmtId="0" fontId="41" fillId="0" borderId="0" xfId="1"/>
    <xf numFmtId="0" fontId="62" fillId="0" borderId="0" xfId="1" applyFont="1"/>
    <xf numFmtId="0" fontId="59" fillId="0" borderId="0" xfId="1" applyFont="1"/>
    <xf numFmtId="0" fontId="41" fillId="0" borderId="43" xfId="1" applyFont="1" applyBorder="1"/>
    <xf numFmtId="0" fontId="8" fillId="0" borderId="55" xfId="1" applyFont="1" applyBorder="1" applyAlignment="1">
      <alignment horizontal="center" vertical="center"/>
    </xf>
    <xf numFmtId="0" fontId="60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41" fillId="0" borderId="43" xfId="1" applyFont="1" applyBorder="1" applyAlignment="1">
      <alignment horizontal="right"/>
    </xf>
    <xf numFmtId="4" fontId="41" fillId="0" borderId="43" xfId="1" applyNumberFormat="1" applyFont="1" applyBorder="1" applyAlignment="1">
      <alignment horizontal="right"/>
    </xf>
    <xf numFmtId="2" fontId="41" fillId="0" borderId="0" xfId="1" applyNumberFormat="1" applyBorder="1" applyAlignment="1">
      <alignment horizontal="center"/>
    </xf>
    <xf numFmtId="0" fontId="0" fillId="0" borderId="0" xfId="0" applyAlignment="1">
      <alignment horizontal="center"/>
    </xf>
    <xf numFmtId="4" fontId="41" fillId="0" borderId="1" xfId="1" applyNumberFormat="1" applyFont="1" applyBorder="1" applyAlignment="1">
      <alignment horizontal="right"/>
    </xf>
    <xf numFmtId="4" fontId="41" fillId="0" borderId="21" xfId="1" applyNumberFormat="1" applyFont="1" applyBorder="1" applyAlignment="1">
      <alignment horizontal="right"/>
    </xf>
    <xf numFmtId="2" fontId="41" fillId="0" borderId="0" xfId="1" applyNumberFormat="1" applyBorder="1"/>
    <xf numFmtId="0" fontId="63" fillId="0" borderId="43" xfId="1" applyFont="1" applyBorder="1" applyAlignment="1">
      <alignment horizontal="right"/>
    </xf>
    <xf numFmtId="4" fontId="63" fillId="0" borderId="1" xfId="1" applyNumberFormat="1" applyFont="1" applyBorder="1" applyAlignment="1">
      <alignment horizontal="right"/>
    </xf>
    <xf numFmtId="4" fontId="41" fillId="0" borderId="55" xfId="1" applyNumberFormat="1" applyBorder="1"/>
    <xf numFmtId="2" fontId="8" fillId="0" borderId="0" xfId="1" applyNumberFormat="1" applyFont="1" applyBorder="1"/>
    <xf numFmtId="0" fontId="41" fillId="0" borderId="0" xfId="1" applyBorder="1"/>
    <xf numFmtId="0" fontId="41" fillId="0" borderId="43" xfId="1" applyBorder="1"/>
    <xf numFmtId="0" fontId="4" fillId="0" borderId="0" xfId="1" applyFont="1" applyBorder="1"/>
    <xf numFmtId="2" fontId="4" fillId="0" borderId="0" xfId="1" applyNumberFormat="1" applyFont="1" applyBorder="1"/>
    <xf numFmtId="0" fontId="4" fillId="0" borderId="0" xfId="1" applyFont="1" applyFill="1" applyBorder="1"/>
    <xf numFmtId="0" fontId="8" fillId="0" borderId="0" xfId="1" applyFont="1" applyBorder="1"/>
    <xf numFmtId="0" fontId="4" fillId="0" borderId="0" xfId="1" applyFont="1" applyBorder="1" applyAlignment="1">
      <alignment horizontal="left"/>
    </xf>
    <xf numFmtId="0" fontId="0" fillId="0" borderId="23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40" fillId="0" borderId="9" xfId="0" applyFont="1" applyBorder="1"/>
    <xf numFmtId="3" fontId="21" fillId="0" borderId="9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/>
    <xf numFmtId="3" fontId="45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44" fillId="0" borderId="1" xfId="0" applyNumberFormat="1" applyFont="1" applyFill="1" applyBorder="1"/>
    <xf numFmtId="3" fontId="0" fillId="0" borderId="1" xfId="0" applyNumberFormat="1" applyFont="1" applyFill="1" applyBorder="1"/>
    <xf numFmtId="3" fontId="47" fillId="0" borderId="1" xfId="0" applyNumberFormat="1" applyFont="1" applyFill="1" applyBorder="1"/>
    <xf numFmtId="3" fontId="46" fillId="0" borderId="1" xfId="0" applyNumberFormat="1" applyFont="1" applyFill="1" applyBorder="1" applyAlignment="1">
      <alignment horizontal="right"/>
    </xf>
    <xf numFmtId="3" fontId="66" fillId="0" borderId="1" xfId="0" applyNumberFormat="1" applyFont="1" applyBorder="1"/>
    <xf numFmtId="3" fontId="66" fillId="0" borderId="1" xfId="0" applyNumberFormat="1" applyFont="1" applyFill="1" applyBorder="1"/>
    <xf numFmtId="3" fontId="9" fillId="0" borderId="1" xfId="0" applyNumberFormat="1" applyFont="1" applyBorder="1" applyAlignment="1">
      <alignment horizontal="right"/>
    </xf>
    <xf numFmtId="0" fontId="25" fillId="0" borderId="9" xfId="0" applyFont="1" applyBorder="1"/>
    <xf numFmtId="0" fontId="25" fillId="0" borderId="5" xfId="0" applyFont="1" applyBorder="1"/>
    <xf numFmtId="0" fontId="0" fillId="0" borderId="46" xfId="0" applyBorder="1"/>
    <xf numFmtId="0" fontId="0" fillId="0" borderId="19" xfId="0" applyBorder="1"/>
    <xf numFmtId="0" fontId="0" fillId="0" borderId="11" xfId="0" applyBorder="1"/>
    <xf numFmtId="0" fontId="8" fillId="7" borderId="1" xfId="0" applyFont="1" applyFill="1" applyBorder="1"/>
    <xf numFmtId="3" fontId="0" fillId="7" borderId="1" xfId="0" applyNumberFormat="1" applyFill="1" applyBorder="1"/>
    <xf numFmtId="0" fontId="8" fillId="8" borderId="1" xfId="0" applyFont="1" applyFill="1" applyBorder="1"/>
    <xf numFmtId="3" fontId="0" fillId="8" borderId="1" xfId="0" applyNumberFormat="1" applyFill="1" applyBorder="1"/>
    <xf numFmtId="3" fontId="0" fillId="8" borderId="1" xfId="0" applyNumberFormat="1" applyFont="1" applyFill="1" applyBorder="1"/>
    <xf numFmtId="0" fontId="8" fillId="9" borderId="1" xfId="0" applyFont="1" applyFill="1" applyBorder="1"/>
    <xf numFmtId="3" fontId="0" fillId="9" borderId="1" xfId="0" applyNumberFormat="1" applyFill="1" applyBorder="1"/>
    <xf numFmtId="3" fontId="0" fillId="9" borderId="1" xfId="0" applyNumberFormat="1" applyFont="1" applyFill="1" applyBorder="1"/>
    <xf numFmtId="0" fontId="8" fillId="10" borderId="1" xfId="0" applyFont="1" applyFill="1" applyBorder="1"/>
    <xf numFmtId="3" fontId="0" fillId="10" borderId="1" xfId="0" applyNumberFormat="1" applyFill="1" applyBorder="1"/>
    <xf numFmtId="3" fontId="0" fillId="10" borderId="1" xfId="0" applyNumberFormat="1" applyFont="1" applyFill="1" applyBorder="1"/>
    <xf numFmtId="0" fontId="8" fillId="11" borderId="1" xfId="0" applyFont="1" applyFill="1" applyBorder="1"/>
    <xf numFmtId="3" fontId="0" fillId="11" borderId="1" xfId="0" applyNumberFormat="1" applyFont="1" applyFill="1" applyBorder="1"/>
    <xf numFmtId="0" fontId="8" fillId="5" borderId="1" xfId="0" applyFont="1" applyFill="1" applyBorder="1"/>
    <xf numFmtId="3" fontId="0" fillId="5" borderId="1" xfId="0" applyNumberFormat="1" applyFill="1" applyBorder="1"/>
    <xf numFmtId="0" fontId="0" fillId="0" borderId="0" xfId="0" applyBorder="1" applyAlignment="1">
      <alignment horizontal="center"/>
    </xf>
    <xf numFmtId="16" fontId="25" fillId="0" borderId="17" xfId="0" applyNumberFormat="1" applyFont="1" applyBorder="1" applyAlignment="1">
      <alignment horizontal="center"/>
    </xf>
    <xf numFmtId="4" fontId="41" fillId="0" borderId="55" xfId="1" applyNumberFormat="1" applyFont="1" applyBorder="1" applyAlignment="1">
      <alignment horizontal="right"/>
    </xf>
    <xf numFmtId="4" fontId="41" fillId="0" borderId="55" xfId="1" applyNumberFormat="1" applyBorder="1" applyAlignment="1">
      <alignment horizontal="right"/>
    </xf>
    <xf numFmtId="4" fontId="41" fillId="0" borderId="1" xfId="1" applyNumberFormat="1" applyBorder="1" applyAlignment="1">
      <alignment horizontal="right"/>
    </xf>
    <xf numFmtId="4" fontId="60" fillId="0" borderId="1" xfId="1" applyNumberFormat="1" applyFont="1" applyBorder="1" applyAlignment="1">
      <alignment horizontal="right"/>
    </xf>
    <xf numFmtId="3" fontId="8" fillId="12" borderId="1" xfId="0" applyNumberFormat="1" applyFont="1" applyFill="1" applyBorder="1" applyAlignment="1">
      <alignment horizontal="center"/>
    </xf>
    <xf numFmtId="3" fontId="0" fillId="12" borderId="1" xfId="0" applyNumberFormat="1" applyFont="1" applyFill="1" applyBorder="1" applyAlignment="1">
      <alignment horizontal="center"/>
    </xf>
    <xf numFmtId="3" fontId="0" fillId="12" borderId="1" xfId="0" applyNumberFormat="1" applyFont="1" applyFill="1" applyBorder="1" applyAlignment="1">
      <alignment horizontal="right"/>
    </xf>
    <xf numFmtId="3" fontId="8" fillId="12" borderId="1" xfId="0" applyNumberFormat="1" applyFont="1" applyFill="1" applyBorder="1"/>
    <xf numFmtId="3" fontId="8" fillId="12" borderId="1" xfId="0" applyNumberFormat="1" applyFont="1" applyFill="1" applyBorder="1" applyAlignment="1">
      <alignment horizontal="right"/>
    </xf>
    <xf numFmtId="3" fontId="44" fillId="12" borderId="1" xfId="0" applyNumberFormat="1" applyFont="1" applyFill="1" applyBorder="1"/>
    <xf numFmtId="3" fontId="0" fillId="12" borderId="1" xfId="0" applyNumberFormat="1" applyFont="1" applyFill="1" applyBorder="1"/>
    <xf numFmtId="3" fontId="42" fillId="12" borderId="1" xfId="0" applyNumberFormat="1" applyFont="1" applyFill="1" applyBorder="1"/>
    <xf numFmtId="3" fontId="45" fillId="12" borderId="1" xfId="0" applyNumberFormat="1" applyFont="1" applyFill="1" applyBorder="1" applyAlignment="1">
      <alignment horizontal="right"/>
    </xf>
    <xf numFmtId="3" fontId="66" fillId="12" borderId="1" xfId="0" applyNumberFormat="1" applyFont="1" applyFill="1" applyBorder="1"/>
    <xf numFmtId="3" fontId="46" fillId="12" borderId="1" xfId="0" applyNumberFormat="1" applyFont="1" applyFill="1" applyBorder="1" applyAlignment="1">
      <alignment horizontal="right"/>
    </xf>
    <xf numFmtId="3" fontId="8" fillId="8" borderId="1" xfId="0" applyNumberFormat="1" applyFont="1" applyFill="1" applyBorder="1" applyAlignment="1">
      <alignment horizontal="center"/>
    </xf>
    <xf numFmtId="3" fontId="0" fillId="8" borderId="1" xfId="0" applyNumberFormat="1" applyFont="1" applyFill="1" applyBorder="1" applyAlignment="1">
      <alignment horizontal="center"/>
    </xf>
    <xf numFmtId="3" fontId="0" fillId="8" borderId="1" xfId="0" applyNumberFormat="1" applyFont="1" applyFill="1" applyBorder="1" applyAlignment="1">
      <alignment horizontal="right"/>
    </xf>
    <xf numFmtId="3" fontId="8" fillId="8" borderId="1" xfId="0" applyNumberFormat="1" applyFont="1" applyFill="1" applyBorder="1"/>
    <xf numFmtId="3" fontId="8" fillId="8" borderId="1" xfId="0" applyNumberFormat="1" applyFont="1" applyFill="1" applyBorder="1" applyAlignment="1">
      <alignment horizontal="right"/>
    </xf>
    <xf numFmtId="3" fontId="44" fillId="8" borderId="1" xfId="0" applyNumberFormat="1" applyFont="1" applyFill="1" applyBorder="1"/>
    <xf numFmtId="3" fontId="45" fillId="8" borderId="1" xfId="0" applyNumberFormat="1" applyFont="1" applyFill="1" applyBorder="1" applyAlignment="1">
      <alignment horizontal="right"/>
    </xf>
    <xf numFmtId="3" fontId="66" fillId="8" borderId="1" xfId="0" applyNumberFormat="1" applyFont="1" applyFill="1" applyBorder="1"/>
    <xf numFmtId="3" fontId="46" fillId="8" borderId="1" xfId="0" applyNumberFormat="1" applyFont="1" applyFill="1" applyBorder="1" applyAlignment="1">
      <alignment horizontal="right"/>
    </xf>
    <xf numFmtId="3" fontId="8" fillId="5" borderId="1" xfId="0" applyNumberFormat="1" applyFon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right"/>
    </xf>
    <xf numFmtId="3" fontId="8" fillId="5" borderId="1" xfId="0" applyNumberFormat="1" applyFont="1" applyFill="1" applyBorder="1"/>
    <xf numFmtId="3" fontId="8" fillId="5" borderId="1" xfId="0" applyNumberFormat="1" applyFont="1" applyFill="1" applyBorder="1" applyAlignment="1">
      <alignment horizontal="right"/>
    </xf>
    <xf numFmtId="3" fontId="44" fillId="5" borderId="1" xfId="0" applyNumberFormat="1" applyFont="1" applyFill="1" applyBorder="1"/>
    <xf numFmtId="3" fontId="0" fillId="5" borderId="1" xfId="0" applyNumberFormat="1" applyFont="1" applyFill="1" applyBorder="1"/>
    <xf numFmtId="3" fontId="66" fillId="5" borderId="1" xfId="0" applyNumberFormat="1" applyFont="1" applyFill="1" applyBorder="1"/>
    <xf numFmtId="3" fontId="46" fillId="5" borderId="1" xfId="0" applyNumberFormat="1" applyFont="1" applyFill="1" applyBorder="1" applyAlignment="1">
      <alignment horizontal="right"/>
    </xf>
    <xf numFmtId="0" fontId="0" fillId="0" borderId="0" xfId="0" applyFill="1"/>
    <xf numFmtId="0" fontId="9" fillId="13" borderId="1" xfId="0" applyFont="1" applyFill="1" applyBorder="1"/>
    <xf numFmtId="0" fontId="10" fillId="13" borderId="1" xfId="0" applyFont="1" applyFill="1" applyBorder="1"/>
    <xf numFmtId="3" fontId="0" fillId="13" borderId="1" xfId="0" applyNumberFormat="1" applyFont="1" applyFill="1" applyBorder="1" applyAlignment="1">
      <alignment horizontal="right"/>
    </xf>
    <xf numFmtId="3" fontId="9" fillId="13" borderId="1" xfId="0" applyNumberFormat="1" applyFont="1" applyFill="1" applyBorder="1"/>
    <xf numFmtId="3" fontId="39" fillId="0" borderId="10" xfId="0" applyNumberFormat="1" applyFont="1" applyBorder="1" applyAlignment="1">
      <alignment horizontal="right" vertical="center"/>
    </xf>
    <xf numFmtId="3" fontId="13" fillId="14" borderId="14" xfId="0" applyNumberFormat="1" applyFont="1" applyFill="1" applyBorder="1" applyAlignment="1">
      <alignment horizontal="right" vertical="center"/>
    </xf>
    <xf numFmtId="0" fontId="29" fillId="14" borderId="14" xfId="0" applyFont="1" applyFill="1" applyBorder="1"/>
    <xf numFmtId="3" fontId="71" fillId="0" borderId="1" xfId="0" applyNumberFormat="1" applyFont="1" applyFill="1" applyBorder="1"/>
    <xf numFmtId="3" fontId="71" fillId="12" borderId="1" xfId="0" applyNumberFormat="1" applyFont="1" applyFill="1" applyBorder="1"/>
    <xf numFmtId="3" fontId="71" fillId="8" borderId="1" xfId="0" applyNumberFormat="1" applyFont="1" applyFill="1" applyBorder="1"/>
    <xf numFmtId="3" fontId="71" fillId="5" borderId="1" xfId="0" applyNumberFormat="1" applyFont="1" applyFill="1" applyBorder="1"/>
    <xf numFmtId="0" fontId="0" fillId="0" borderId="0" xfId="0"/>
    <xf numFmtId="0" fontId="25" fillId="0" borderId="59" xfId="0" applyFont="1" applyBorder="1"/>
    <xf numFmtId="3" fontId="28" fillId="0" borderId="48" xfId="0" applyNumberFormat="1" applyFont="1" applyBorder="1" applyAlignment="1">
      <alignment horizontal="right" vertical="center"/>
    </xf>
    <xf numFmtId="0" fontId="8" fillId="0" borderId="1" xfId="0" applyFont="1" applyFill="1" applyBorder="1"/>
    <xf numFmtId="3" fontId="0" fillId="0" borderId="1" xfId="0" applyNumberFormat="1" applyFill="1" applyBorder="1"/>
    <xf numFmtId="4" fontId="73" fillId="0" borderId="43" xfId="0" applyNumberFormat="1" applyFont="1" applyBorder="1"/>
    <xf numFmtId="0" fontId="41" fillId="0" borderId="56" xfId="1" applyFont="1" applyBorder="1"/>
    <xf numFmtId="0" fontId="60" fillId="0" borderId="56" xfId="1" applyFont="1" applyBorder="1" applyAlignment="1">
      <alignment horizontal="center"/>
    </xf>
    <xf numFmtId="0" fontId="8" fillId="0" borderId="58" xfId="1" applyFont="1" applyBorder="1" applyAlignment="1">
      <alignment horizontal="center" vertical="center"/>
    </xf>
    <xf numFmtId="4" fontId="8" fillId="0" borderId="51" xfId="1" applyNumberFormat="1" applyFont="1" applyBorder="1"/>
    <xf numFmtId="4" fontId="60" fillId="0" borderId="63" xfId="1" applyNumberFormat="1" applyFont="1" applyBorder="1" applyAlignment="1">
      <alignment horizontal="center"/>
    </xf>
    <xf numFmtId="164" fontId="0" fillId="0" borderId="46" xfId="0" applyNumberFormat="1" applyBorder="1" applyAlignment="1"/>
    <xf numFmtId="164" fontId="0" fillId="0" borderId="33" xfId="0" applyNumberFormat="1" applyBorder="1" applyAlignment="1"/>
    <xf numFmtId="164" fontId="0" fillId="0" borderId="17" xfId="0" applyNumberFormat="1" applyBorder="1" applyAlignment="1"/>
    <xf numFmtId="164" fontId="0" fillId="0" borderId="19" xfId="0" applyNumberFormat="1" applyBorder="1" applyAlignment="1"/>
    <xf numFmtId="164" fontId="0" fillId="0" borderId="25" xfId="0" applyNumberFormat="1" applyBorder="1" applyAlignment="1"/>
    <xf numFmtId="164" fontId="0" fillId="0" borderId="37" xfId="0" applyNumberFormat="1" applyBorder="1"/>
    <xf numFmtId="164" fontId="0" fillId="0" borderId="17" xfId="0" applyNumberFormat="1" applyBorder="1"/>
    <xf numFmtId="164" fontId="0" fillId="0" borderId="33" xfId="0" applyNumberFormat="1" applyBorder="1"/>
    <xf numFmtId="164" fontId="0" fillId="0" borderId="19" xfId="0" applyNumberFormat="1" applyBorder="1"/>
    <xf numFmtId="164" fontId="0" fillId="0" borderId="24" xfId="0" applyNumberFormat="1" applyBorder="1"/>
    <xf numFmtId="164" fontId="0" fillId="0" borderId="23" xfId="0" applyNumberFormat="1" applyBorder="1"/>
    <xf numFmtId="164" fontId="8" fillId="0" borderId="11" xfId="0" applyNumberFormat="1" applyFont="1" applyBorder="1" applyAlignment="1">
      <alignment horizontal="right"/>
    </xf>
    <xf numFmtId="164" fontId="8" fillId="0" borderId="10" xfId="0" applyNumberFormat="1" applyFont="1" applyBorder="1" applyAlignment="1">
      <alignment horizontal="right"/>
    </xf>
    <xf numFmtId="164" fontId="47" fillId="0" borderId="11" xfId="0" applyNumberFormat="1" applyFont="1" applyBorder="1" applyAlignment="1">
      <alignment horizontal="right"/>
    </xf>
    <xf numFmtId="164" fontId="47" fillId="0" borderId="10" xfId="0" applyNumberFormat="1" applyFont="1" applyBorder="1" applyAlignment="1">
      <alignment horizontal="right"/>
    </xf>
    <xf numFmtId="3" fontId="55" fillId="0" borderId="10" xfId="0" applyNumberFormat="1" applyFont="1" applyBorder="1" applyAlignment="1">
      <alignment horizontal="right" vertical="center"/>
    </xf>
    <xf numFmtId="0" fontId="26" fillId="0" borderId="9" xfId="0" applyFont="1" applyBorder="1" applyAlignment="1">
      <alignment horizontal="left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69" fillId="0" borderId="10" xfId="0" applyFont="1" applyFill="1" applyBorder="1"/>
    <xf numFmtId="0" fontId="27" fillId="0" borderId="27" xfId="0" applyFont="1" applyBorder="1"/>
    <xf numFmtId="3" fontId="21" fillId="0" borderId="19" xfId="0" applyNumberFormat="1" applyFont="1" applyFill="1" applyBorder="1" applyAlignment="1">
      <alignment horizontal="right" vertical="center"/>
    </xf>
    <xf numFmtId="0" fontId="40" fillId="0" borderId="19" xfId="0" applyFont="1" applyBorder="1"/>
    <xf numFmtId="0" fontId="35" fillId="0" borderId="10" xfId="0" applyFont="1" applyFill="1" applyBorder="1"/>
    <xf numFmtId="0" fontId="29" fillId="0" borderId="9" xfId="0" applyFont="1" applyBorder="1"/>
    <xf numFmtId="3" fontId="13" fillId="0" borderId="9" xfId="0" applyNumberFormat="1" applyFont="1" applyFill="1" applyBorder="1" applyAlignment="1">
      <alignment horizontal="right" vertical="center"/>
    </xf>
    <xf numFmtId="0" fontId="30" fillId="0" borderId="10" xfId="0" applyFont="1" applyBorder="1"/>
    <xf numFmtId="3" fontId="18" fillId="0" borderId="10" xfId="0" applyNumberFormat="1" applyFont="1" applyFill="1" applyBorder="1" applyAlignment="1">
      <alignment horizontal="right" vertical="center"/>
    </xf>
    <xf numFmtId="0" fontId="43" fillId="0" borderId="19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 applyFill="1" applyBorder="1"/>
    <xf numFmtId="3" fontId="8" fillId="0" borderId="0" xfId="0" applyNumberFormat="1" applyFont="1" applyAlignment="1">
      <alignment horizontal="right" vertical="center"/>
    </xf>
    <xf numFmtId="3" fontId="0" fillId="0" borderId="1" xfId="0" applyNumberFormat="1" applyFill="1" applyBorder="1" applyAlignment="1">
      <alignment wrapText="1"/>
    </xf>
    <xf numFmtId="0" fontId="76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3" fontId="0" fillId="0" borderId="0" xfId="0" applyNumberFormat="1" applyFont="1" applyBorder="1" applyAlignment="1">
      <alignment horizontal="right"/>
    </xf>
    <xf numFmtId="3" fontId="23" fillId="12" borderId="1" xfId="0" applyNumberFormat="1" applyFont="1" applyFill="1" applyBorder="1"/>
    <xf numFmtId="3" fontId="23" fillId="8" borderId="1" xfId="0" applyNumberFormat="1" applyFont="1" applyFill="1" applyBorder="1"/>
    <xf numFmtId="3" fontId="77" fillId="7" borderId="1" xfId="0" applyNumberFormat="1" applyFont="1" applyFill="1" applyBorder="1"/>
    <xf numFmtId="3" fontId="0" fillId="0" borderId="13" xfId="0" applyNumberFormat="1" applyFill="1" applyBorder="1" applyAlignment="1">
      <alignment horizontal="right" vertical="center"/>
    </xf>
    <xf numFmtId="3" fontId="18" fillId="0" borderId="13" xfId="0" applyNumberFormat="1" applyFont="1" applyFill="1" applyBorder="1" applyAlignment="1">
      <alignment horizontal="right" vertical="center"/>
    </xf>
    <xf numFmtId="3" fontId="18" fillId="0" borderId="8" xfId="0" applyNumberFormat="1" applyFont="1" applyFill="1" applyBorder="1" applyAlignment="1">
      <alignment horizontal="right" vertical="center"/>
    </xf>
    <xf numFmtId="3" fontId="34" fillId="0" borderId="13" xfId="0" applyNumberFormat="1" applyFont="1" applyFill="1" applyBorder="1" applyAlignment="1">
      <alignment horizontal="right" vertical="center"/>
    </xf>
    <xf numFmtId="3" fontId="34" fillId="0" borderId="4" xfId="0" applyNumberFormat="1" applyFont="1" applyFill="1" applyBorder="1" applyAlignment="1">
      <alignment horizontal="right" vertical="center"/>
    </xf>
    <xf numFmtId="3" fontId="34" fillId="0" borderId="5" xfId="0" applyNumberFormat="1" applyFont="1" applyFill="1" applyBorder="1" applyAlignment="1">
      <alignment horizontal="right" vertical="center"/>
    </xf>
    <xf numFmtId="3" fontId="34" fillId="0" borderId="10" xfId="0" applyNumberFormat="1" applyFont="1" applyFill="1" applyBorder="1" applyAlignment="1">
      <alignment horizontal="right" vertical="center"/>
    </xf>
    <xf numFmtId="4" fontId="60" fillId="0" borderId="55" xfId="1" applyNumberFormat="1" applyFont="1" applyBorder="1" applyAlignment="1">
      <alignment horizontal="right"/>
    </xf>
    <xf numFmtId="0" fontId="79" fillId="0" borderId="0" xfId="0" applyFont="1"/>
    <xf numFmtId="0" fontId="80" fillId="0" borderId="0" xfId="2"/>
    <xf numFmtId="165" fontId="81" fillId="0" borderId="0" xfId="2" applyNumberFormat="1" applyFont="1" applyFill="1"/>
    <xf numFmtId="3" fontId="81" fillId="0" borderId="0" xfId="2" applyNumberFormat="1" applyFont="1"/>
    <xf numFmtId="3" fontId="81" fillId="0" borderId="0" xfId="2" applyNumberFormat="1" applyFont="1" applyFill="1"/>
    <xf numFmtId="0" fontId="60" fillId="0" borderId="52" xfId="1" applyFont="1" applyBorder="1" applyAlignment="1">
      <alignment horizontal="center"/>
    </xf>
    <xf numFmtId="0" fontId="41" fillId="0" borderId="38" xfId="1" applyBorder="1"/>
    <xf numFmtId="0" fontId="60" fillId="0" borderId="34" xfId="1" applyFont="1" applyBorder="1" applyAlignment="1">
      <alignment horizontal="center"/>
    </xf>
    <xf numFmtId="0" fontId="41" fillId="0" borderId="38" xfId="1" applyFont="1" applyBorder="1" applyAlignment="1">
      <alignment horizontal="left"/>
    </xf>
    <xf numFmtId="4" fontId="41" fillId="0" borderId="34" xfId="1" applyNumberFormat="1" applyFont="1" applyBorder="1" applyAlignment="1">
      <alignment horizontal="right"/>
    </xf>
    <xf numFmtId="0" fontId="41" fillId="0" borderId="38" xfId="1" applyFont="1" applyBorder="1"/>
    <xf numFmtId="0" fontId="63" fillId="0" borderId="38" xfId="1" applyFont="1" applyBorder="1"/>
    <xf numFmtId="4" fontId="63" fillId="0" borderId="34" xfId="1" applyNumberFormat="1" applyFont="1" applyBorder="1" applyAlignment="1">
      <alignment horizontal="right"/>
    </xf>
    <xf numFmtId="0" fontId="60" fillId="0" borderId="38" xfId="1" applyFont="1" applyBorder="1"/>
    <xf numFmtId="0" fontId="41" fillId="0" borderId="36" xfId="1" applyFont="1" applyBorder="1"/>
    <xf numFmtId="4" fontId="41" fillId="0" borderId="20" xfId="1" applyNumberFormat="1" applyBorder="1"/>
    <xf numFmtId="0" fontId="60" fillId="0" borderId="44" xfId="1" applyFont="1" applyBorder="1"/>
    <xf numFmtId="0" fontId="41" fillId="0" borderId="57" xfId="1" applyBorder="1"/>
    <xf numFmtId="4" fontId="60" fillId="0" borderId="45" xfId="1" applyNumberFormat="1" applyFont="1" applyBorder="1"/>
    <xf numFmtId="0" fontId="0" fillId="12" borderId="0" xfId="0" applyFill="1"/>
    <xf numFmtId="0" fontId="25" fillId="0" borderId="27" xfId="0" applyFont="1" applyBorder="1" applyAlignment="1">
      <alignment horizontal="left"/>
    </xf>
    <xf numFmtId="0" fontId="0" fillId="0" borderId="6" xfId="0" applyBorder="1" applyAlignment="1">
      <alignment horizontal="center"/>
    </xf>
    <xf numFmtId="3" fontId="83" fillId="0" borderId="13" xfId="0" applyNumberFormat="1" applyFont="1" applyBorder="1" applyAlignment="1">
      <alignment horizontal="right" vertical="center"/>
    </xf>
    <xf numFmtId="0" fontId="25" fillId="0" borderId="61" xfId="0" applyFont="1" applyBorder="1"/>
    <xf numFmtId="3" fontId="28" fillId="0" borderId="64" xfId="0" applyNumberFormat="1" applyFont="1" applyBorder="1" applyAlignment="1">
      <alignment horizontal="right" vertical="center"/>
    </xf>
    <xf numFmtId="0" fontId="27" fillId="0" borderId="13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0" fillId="0" borderId="19" xfId="0" applyFont="1" applyBorder="1"/>
    <xf numFmtId="0" fontId="42" fillId="0" borderId="10" xfId="0" applyFont="1" applyBorder="1" applyAlignment="1">
      <alignment horizontal="center"/>
    </xf>
    <xf numFmtId="3" fontId="16" fillId="0" borderId="7" xfId="0" applyNumberFormat="1" applyFont="1" applyBorder="1" applyAlignment="1">
      <alignment horizontal="right" vertical="center"/>
    </xf>
    <xf numFmtId="0" fontId="0" fillId="0" borderId="25" xfId="0" applyFont="1" applyBorder="1"/>
    <xf numFmtId="3" fontId="4" fillId="0" borderId="25" xfId="0" applyNumberFormat="1" applyFont="1" applyBorder="1" applyAlignment="1">
      <alignment horizontal="right" vertical="center"/>
    </xf>
    <xf numFmtId="3" fontId="8" fillId="0" borderId="65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/>
    </xf>
    <xf numFmtId="3" fontId="0" fillId="0" borderId="35" xfId="0" applyNumberFormat="1" applyBorder="1" applyAlignment="1">
      <alignment horizontal="right" vertical="center"/>
    </xf>
    <xf numFmtId="0" fontId="0" fillId="0" borderId="47" xfId="0" applyBorder="1"/>
    <xf numFmtId="3" fontId="0" fillId="0" borderId="12" xfId="0" applyNumberFormat="1" applyBorder="1" applyAlignment="1">
      <alignment horizontal="right" vertical="center"/>
    </xf>
    <xf numFmtId="0" fontId="25" fillId="0" borderId="5" xfId="0" applyFont="1" applyBorder="1" applyAlignment="1"/>
    <xf numFmtId="164" fontId="0" fillId="0" borderId="47" xfId="0" applyNumberFormat="1" applyBorder="1" applyAlignment="1"/>
    <xf numFmtId="3" fontId="8" fillId="0" borderId="4" xfId="0" applyNumberFormat="1" applyFont="1" applyBorder="1" applyAlignment="1">
      <alignment horizontal="right" vertical="center"/>
    </xf>
    <xf numFmtId="0" fontId="27" fillId="0" borderId="26" xfId="0" applyFont="1" applyBorder="1"/>
    <xf numFmtId="0" fontId="3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0" fillId="0" borderId="10" xfId="0" applyNumberFormat="1" applyBorder="1" applyAlignment="1">
      <alignment horizontal="center"/>
    </xf>
    <xf numFmtId="3" fontId="18" fillId="0" borderId="4" xfId="0" applyNumberFormat="1" applyFont="1" applyFill="1" applyBorder="1" applyAlignment="1">
      <alignment horizontal="right" vertical="center"/>
    </xf>
    <xf numFmtId="3" fontId="8" fillId="0" borderId="13" xfId="0" applyNumberFormat="1" applyFont="1" applyFill="1" applyBorder="1" applyAlignment="1">
      <alignment horizontal="right" vertical="center"/>
    </xf>
    <xf numFmtId="0" fontId="27" fillId="0" borderId="7" xfId="0" applyFont="1" applyBorder="1"/>
    <xf numFmtId="0" fontId="25" fillId="0" borderId="11" xfId="0" applyFont="1" applyBorder="1"/>
    <xf numFmtId="0" fontId="27" fillId="0" borderId="20" xfId="0" applyFont="1" applyBorder="1" applyAlignment="1">
      <alignment vertical="top" wrapText="1"/>
    </xf>
    <xf numFmtId="3" fontId="33" fillId="0" borderId="7" xfId="0" applyNumberFormat="1" applyFont="1" applyBorder="1" applyAlignment="1">
      <alignment horizontal="right" vertical="center"/>
    </xf>
    <xf numFmtId="0" fontId="43" fillId="0" borderId="17" xfId="0" applyFont="1" applyBorder="1" applyAlignment="1">
      <alignment horizontal="right"/>
    </xf>
    <xf numFmtId="0" fontId="0" fillId="0" borderId="7" xfId="0" applyBorder="1"/>
    <xf numFmtId="3" fontId="37" fillId="0" borderId="27" xfId="0" applyNumberFormat="1" applyFont="1" applyBorder="1" applyAlignment="1">
      <alignment horizontal="right" vertical="center"/>
    </xf>
    <xf numFmtId="3" fontId="13" fillId="0" borderId="9" xfId="0" applyNumberFormat="1" applyFont="1" applyBorder="1" applyAlignment="1">
      <alignment horizontal="right" vertical="center"/>
    </xf>
    <xf numFmtId="0" fontId="65" fillId="0" borderId="9" xfId="0" applyFont="1" applyBorder="1"/>
    <xf numFmtId="3" fontId="55" fillId="0" borderId="9" xfId="0" applyNumberFormat="1" applyFont="1" applyBorder="1" applyAlignment="1">
      <alignment horizontal="right" vertical="center"/>
    </xf>
    <xf numFmtId="3" fontId="55" fillId="0" borderId="27" xfId="0" applyNumberFormat="1" applyFont="1" applyBorder="1" applyAlignment="1">
      <alignment horizontal="right" vertical="center"/>
    </xf>
    <xf numFmtId="0" fontId="55" fillId="0" borderId="29" xfId="0" applyFont="1" applyBorder="1" applyAlignment="1">
      <alignment horizontal="center"/>
    </xf>
    <xf numFmtId="0" fontId="30" fillId="0" borderId="13" xfId="0" applyFont="1" applyBorder="1" applyAlignment="1">
      <alignment horizontal="left"/>
    </xf>
    <xf numFmtId="0" fontId="42" fillId="0" borderId="5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30" fillId="0" borderId="4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29" fillId="0" borderId="13" xfId="0" applyFont="1" applyBorder="1" applyAlignment="1">
      <alignment horizontal="left"/>
    </xf>
    <xf numFmtId="0" fontId="25" fillId="0" borderId="7" xfId="0" applyFont="1" applyBorder="1"/>
    <xf numFmtId="0" fontId="35" fillId="0" borderId="13" xfId="0" applyFont="1" applyBorder="1" applyAlignment="1">
      <alignment horizontal="left"/>
    </xf>
    <xf numFmtId="0" fontId="32" fillId="0" borderId="59" xfId="0" applyFont="1" applyBorder="1"/>
    <xf numFmtId="0" fontId="0" fillId="0" borderId="3" xfId="0" applyBorder="1" applyAlignment="1">
      <alignment horizontal="center"/>
    </xf>
    <xf numFmtId="0" fontId="0" fillId="0" borderId="28" xfId="0" applyBorder="1"/>
    <xf numFmtId="0" fontId="51" fillId="0" borderId="13" xfId="0" applyFont="1" applyBorder="1" applyAlignment="1">
      <alignment horizontal="left"/>
    </xf>
    <xf numFmtId="0" fontId="30" fillId="0" borderId="4" xfId="0" applyFont="1" applyFill="1" applyBorder="1" applyAlignment="1">
      <alignment horizontal="left"/>
    </xf>
    <xf numFmtId="0" fontId="50" fillId="0" borderId="9" xfId="0" applyFont="1" applyBorder="1" applyAlignment="1">
      <alignment horizontal="center"/>
    </xf>
    <xf numFmtId="0" fontId="30" fillId="0" borderId="13" xfId="0" applyFont="1" applyFill="1" applyBorder="1" applyAlignment="1">
      <alignment horizontal="left"/>
    </xf>
    <xf numFmtId="0" fontId="30" fillId="0" borderId="59" xfId="0" applyFont="1" applyBorder="1" applyAlignment="1">
      <alignment horizontal="left"/>
    </xf>
    <xf numFmtId="0" fontId="29" fillId="0" borderId="60" xfId="0" applyFont="1" applyBorder="1" applyAlignment="1">
      <alignment horizontal="left"/>
    </xf>
    <xf numFmtId="0" fontId="51" fillId="0" borderId="66" xfId="0" applyFont="1" applyBorder="1" applyAlignment="1">
      <alignment horizontal="left"/>
    </xf>
    <xf numFmtId="0" fontId="30" fillId="0" borderId="66" xfId="0" applyFont="1" applyBorder="1" applyAlignment="1">
      <alignment horizontal="left"/>
    </xf>
    <xf numFmtId="0" fontId="32" fillId="0" borderId="12" xfId="0" applyFont="1" applyBorder="1"/>
    <xf numFmtId="0" fontId="30" fillId="0" borderId="7" xfId="0" applyFont="1" applyBorder="1" applyAlignment="1">
      <alignment horizontal="left"/>
    </xf>
    <xf numFmtId="4" fontId="60" fillId="0" borderId="50" xfId="1" applyNumberFormat="1" applyFont="1" applyBorder="1"/>
    <xf numFmtId="3" fontId="9" fillId="0" borderId="1" xfId="0" applyNumberFormat="1" applyFont="1" applyFill="1" applyBorder="1"/>
    <xf numFmtId="3" fontId="0" fillId="0" borderId="26" xfId="0" applyNumberFormat="1" applyFill="1" applyBorder="1" applyAlignment="1">
      <alignment horizontal="right" vertical="center"/>
    </xf>
    <xf numFmtId="0" fontId="0" fillId="0" borderId="33" xfId="0" applyFill="1" applyBorder="1"/>
    <xf numFmtId="3" fontId="0" fillId="0" borderId="8" xfId="0" applyNumberFormat="1" applyFill="1" applyBorder="1" applyAlignment="1">
      <alignment horizontal="right" vertical="center"/>
    </xf>
    <xf numFmtId="3" fontId="0" fillId="0" borderId="15" xfId="0" applyNumberFormat="1" applyFill="1" applyBorder="1" applyAlignment="1">
      <alignment horizontal="right" vertical="center"/>
    </xf>
    <xf numFmtId="3" fontId="0" fillId="0" borderId="20" xfId="0" applyNumberFormat="1" applyFill="1" applyBorder="1" applyAlignment="1">
      <alignment horizontal="right" vertical="center"/>
    </xf>
    <xf numFmtId="0" fontId="27" fillId="0" borderId="49" xfId="0" applyFont="1" applyBorder="1"/>
    <xf numFmtId="0" fontId="27" fillId="0" borderId="50" xfId="0" applyFont="1" applyBorder="1" applyAlignment="1">
      <alignment vertical="top" wrapText="1"/>
    </xf>
    <xf numFmtId="0" fontId="82" fillId="0" borderId="0" xfId="3" applyFill="1"/>
    <xf numFmtId="0" fontId="9" fillId="0" borderId="1" xfId="0" applyFont="1" applyFill="1" applyBorder="1"/>
    <xf numFmtId="3" fontId="0" fillId="0" borderId="14" xfId="0" applyNumberFormat="1" applyFill="1" applyBorder="1" applyAlignment="1">
      <alignment horizontal="right" vertical="center"/>
    </xf>
    <xf numFmtId="3" fontId="37" fillId="0" borderId="8" xfId="0" applyNumberFormat="1" applyFont="1" applyFill="1" applyBorder="1" applyAlignment="1">
      <alignment horizontal="right" vertical="center"/>
    </xf>
    <xf numFmtId="3" fontId="0" fillId="0" borderId="18" xfId="0" applyNumberFormat="1" applyFill="1" applyBorder="1" applyAlignment="1">
      <alignment horizontal="right" vertical="center"/>
    </xf>
    <xf numFmtId="0" fontId="27" fillId="0" borderId="67" xfId="0" applyFont="1" applyBorder="1"/>
    <xf numFmtId="3" fontId="4" fillId="0" borderId="20" xfId="0" applyNumberFormat="1" applyFont="1" applyFill="1" applyBorder="1" applyAlignment="1">
      <alignment horizontal="right" vertical="center"/>
    </xf>
    <xf numFmtId="3" fontId="0" fillId="0" borderId="10" xfId="0" applyNumberFormat="1" applyFill="1" applyBorder="1" applyAlignment="1">
      <alignment horizontal="right" vertical="center"/>
    </xf>
    <xf numFmtId="3" fontId="4" fillId="0" borderId="25" xfId="0" applyNumberFormat="1" applyFont="1" applyFill="1" applyBorder="1" applyAlignment="1">
      <alignment horizontal="right" vertical="center"/>
    </xf>
    <xf numFmtId="3" fontId="0" fillId="0" borderId="19" xfId="0" applyNumberFormat="1" applyFill="1" applyBorder="1" applyAlignment="1">
      <alignment horizontal="right" vertical="center"/>
    </xf>
    <xf numFmtId="3" fontId="0" fillId="0" borderId="23" xfId="0" applyNumberFormat="1" applyFill="1" applyBorder="1" applyAlignment="1">
      <alignment horizontal="right" vertical="center"/>
    </xf>
    <xf numFmtId="3" fontId="37" fillId="0" borderId="4" xfId="0" applyNumberFormat="1" applyFont="1" applyFill="1" applyBorder="1" applyAlignment="1">
      <alignment horizontal="right" vertical="center"/>
    </xf>
    <xf numFmtId="3" fontId="37" fillId="0" borderId="9" xfId="0" applyNumberFormat="1" applyFont="1" applyFill="1" applyBorder="1" applyAlignment="1">
      <alignment horizontal="right" vertical="center"/>
    </xf>
    <xf numFmtId="3" fontId="0" fillId="0" borderId="35" xfId="0" applyNumberFormat="1" applyFill="1" applyBorder="1" applyAlignment="1">
      <alignment horizontal="right" vertical="center"/>
    </xf>
    <xf numFmtId="3" fontId="84" fillId="8" borderId="1" xfId="0" applyNumberFormat="1" applyFont="1" applyFill="1" applyBorder="1"/>
    <xf numFmtId="0" fontId="9" fillId="0" borderId="1" xfId="0" applyFont="1" applyFill="1" applyBorder="1" applyAlignment="1">
      <alignment horizontal="right"/>
    </xf>
    <xf numFmtId="3" fontId="16" fillId="0" borderId="8" xfId="0" applyNumberFormat="1" applyFont="1" applyFill="1" applyBorder="1" applyAlignment="1">
      <alignment horizontal="right" vertical="center"/>
    </xf>
    <xf numFmtId="0" fontId="27" fillId="0" borderId="25" xfId="0" applyFont="1" applyBorder="1" applyAlignment="1">
      <alignment wrapText="1"/>
    </xf>
    <xf numFmtId="0" fontId="8" fillId="0" borderId="63" xfId="1" applyFont="1" applyBorder="1" applyAlignment="1">
      <alignment horizontal="center" vertical="center"/>
    </xf>
    <xf numFmtId="0" fontId="58" fillId="0" borderId="39" xfId="0" applyFont="1" applyBorder="1" applyAlignment="1">
      <alignment wrapText="1"/>
    </xf>
    <xf numFmtId="4" fontId="60" fillId="0" borderId="40" xfId="0" applyNumberFormat="1" applyFont="1" applyBorder="1"/>
    <xf numFmtId="4" fontId="41" fillId="15" borderId="1" xfId="0" applyNumberFormat="1" applyFont="1" applyFill="1" applyBorder="1"/>
    <xf numFmtId="4" fontId="73" fillId="15" borderId="43" xfId="0" applyNumberFormat="1" applyFont="1" applyFill="1" applyBorder="1"/>
    <xf numFmtId="4" fontId="41" fillId="15" borderId="51" xfId="0" applyNumberFormat="1" applyFont="1" applyFill="1" applyBorder="1"/>
    <xf numFmtId="4" fontId="73" fillId="15" borderId="54" xfId="0" applyNumberFormat="1" applyFont="1" applyFill="1" applyBorder="1"/>
    <xf numFmtId="4" fontId="41" fillId="0" borderId="1" xfId="1" applyNumberFormat="1" applyBorder="1"/>
    <xf numFmtId="4" fontId="8" fillId="0" borderId="1" xfId="1" applyNumberFormat="1" applyFont="1" applyBorder="1"/>
    <xf numFmtId="0" fontId="60" fillId="0" borderId="1" xfId="1" applyFont="1" applyBorder="1" applyAlignment="1">
      <alignment horizontal="center"/>
    </xf>
    <xf numFmtId="4" fontId="60" fillId="0" borderId="1" xfId="1" applyNumberFormat="1" applyFont="1" applyBorder="1" applyAlignment="1">
      <alignment horizontal="center"/>
    </xf>
    <xf numFmtId="0" fontId="10" fillId="0" borderId="39" xfId="1" applyFont="1" applyBorder="1"/>
    <xf numFmtId="4" fontId="8" fillId="0" borderId="40" xfId="1" applyNumberFormat="1" applyFont="1" applyBorder="1"/>
    <xf numFmtId="2" fontId="41" fillId="0" borderId="0" xfId="1" applyNumberFormat="1" applyFill="1" applyBorder="1"/>
    <xf numFmtId="0" fontId="78" fillId="0" borderId="1" xfId="0" applyFont="1" applyBorder="1"/>
    <xf numFmtId="3" fontId="56" fillId="0" borderId="0" xfId="0" applyNumberFormat="1" applyFont="1" applyAlignment="1">
      <alignment horizontal="right" vertical="center"/>
    </xf>
    <xf numFmtId="0" fontId="56" fillId="0" borderId="0" xfId="0" applyFont="1" applyAlignment="1">
      <alignment wrapText="1"/>
    </xf>
    <xf numFmtId="3" fontId="71" fillId="12" borderId="1" xfId="0" applyNumberFormat="1" applyFont="1" applyFill="1" applyBorder="1" applyAlignment="1">
      <alignment horizontal="right"/>
    </xf>
    <xf numFmtId="3" fontId="71" fillId="8" borderId="1" xfId="0" applyNumberFormat="1" applyFont="1" applyFill="1" applyBorder="1" applyAlignment="1">
      <alignment horizontal="right"/>
    </xf>
    <xf numFmtId="2" fontId="86" fillId="0" borderId="0" xfId="1" applyNumberFormat="1" applyFont="1" applyFill="1" applyBorder="1"/>
    <xf numFmtId="3" fontId="84" fillId="0" borderId="9" xfId="0" applyNumberFormat="1" applyFont="1" applyFill="1" applyBorder="1" applyAlignment="1">
      <alignment horizontal="right" vertical="center"/>
    </xf>
    <xf numFmtId="4" fontId="41" fillId="0" borderId="1" xfId="0" applyNumberFormat="1" applyFont="1" applyFill="1" applyBorder="1"/>
    <xf numFmtId="0" fontId="0" fillId="0" borderId="0" xfId="0"/>
    <xf numFmtId="0" fontId="0" fillId="0" borderId="0" xfId="0"/>
    <xf numFmtId="0" fontId="8" fillId="0" borderId="1" xfId="0" applyFont="1" applyBorder="1"/>
    <xf numFmtId="3" fontId="47" fillId="0" borderId="1" xfId="0" applyNumberFormat="1" applyFont="1" applyFill="1" applyBorder="1"/>
    <xf numFmtId="3" fontId="0" fillId="11" borderId="1" xfId="0" applyNumberFormat="1" applyFill="1" applyBorder="1"/>
    <xf numFmtId="0" fontId="0" fillId="0" borderId="0" xfId="0" applyFill="1"/>
    <xf numFmtId="0" fontId="0" fillId="0" borderId="1" xfId="0" applyBorder="1"/>
    <xf numFmtId="3" fontId="48" fillId="0" borderId="1" xfId="0" applyNumberFormat="1" applyFont="1" applyFill="1" applyBorder="1"/>
    <xf numFmtId="0" fontId="0" fillId="0" borderId="0" xfId="0" applyFill="1" applyBorder="1"/>
    <xf numFmtId="4" fontId="60" fillId="0" borderId="20" xfId="1" applyNumberFormat="1" applyFont="1" applyBorder="1" applyAlignment="1">
      <alignment horizontal="right"/>
    </xf>
    <xf numFmtId="4" fontId="60" fillId="0" borderId="26" xfId="1" applyNumberFormat="1" applyFont="1" applyBorder="1"/>
    <xf numFmtId="4" fontId="60" fillId="0" borderId="41" xfId="0" applyNumberFormat="1" applyFont="1" applyBorder="1"/>
    <xf numFmtId="4" fontId="60" fillId="0" borderId="48" xfId="0" applyNumberFormat="1" applyFont="1" applyBorder="1"/>
    <xf numFmtId="3" fontId="16" fillId="0" borderId="13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horizontal="right" vertical="center"/>
    </xf>
    <xf numFmtId="4" fontId="73" fillId="0" borderId="43" xfId="0" applyNumberFormat="1" applyFont="1" applyFill="1" applyBorder="1"/>
    <xf numFmtId="0" fontId="0" fillId="0" borderId="0" xfId="0" applyBorder="1" applyAlignment="1">
      <alignment horizontal="center"/>
    </xf>
    <xf numFmtId="0" fontId="55" fillId="0" borderId="12" xfId="0" applyFont="1" applyBorder="1" applyAlignment="1">
      <alignment horizontal="center"/>
    </xf>
    <xf numFmtId="3" fontId="42" fillId="0" borderId="1" xfId="0" applyNumberFormat="1" applyFont="1" applyFill="1" applyBorder="1"/>
    <xf numFmtId="3" fontId="71" fillId="0" borderId="1" xfId="0" applyNumberFormat="1" applyFont="1" applyFill="1" applyBorder="1" applyAlignment="1">
      <alignment horizontal="right"/>
    </xf>
    <xf numFmtId="3" fontId="23" fillId="0" borderId="1" xfId="0" applyNumberFormat="1" applyFont="1" applyFill="1" applyBorder="1"/>
    <xf numFmtId="3" fontId="13" fillId="12" borderId="1" xfId="0" applyNumberFormat="1" applyFont="1" applyFill="1" applyBorder="1"/>
    <xf numFmtId="3" fontId="13" fillId="8" borderId="1" xfId="0" applyNumberFormat="1" applyFont="1" applyFill="1" applyBorder="1"/>
    <xf numFmtId="3" fontId="13" fillId="5" borderId="1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3" fontId="18" fillId="0" borderId="6" xfId="0" applyNumberFormat="1" applyFont="1" applyFill="1" applyBorder="1" applyAlignment="1">
      <alignment horizontal="right" vertical="center"/>
    </xf>
    <xf numFmtId="3" fontId="84" fillId="0" borderId="10" xfId="0" applyNumberFormat="1" applyFont="1" applyFill="1" applyBorder="1" applyAlignment="1">
      <alignment horizontal="right" vertical="center"/>
    </xf>
    <xf numFmtId="3" fontId="0" fillId="0" borderId="43" xfId="0" applyNumberFormat="1" applyFill="1" applyBorder="1" applyAlignment="1">
      <alignment horizontal="right" vertical="center"/>
    </xf>
    <xf numFmtId="3" fontId="0" fillId="0" borderId="9" xfId="0" applyNumberFormat="1" applyBorder="1"/>
    <xf numFmtId="164" fontId="0" fillId="0" borderId="3" xfId="0" applyNumberFormat="1" applyFont="1" applyBorder="1" applyAlignment="1">
      <alignment horizontal="right"/>
    </xf>
    <xf numFmtId="164" fontId="0" fillId="0" borderId="5" xfId="0" applyNumberFormat="1" applyFont="1" applyBorder="1" applyAlignment="1">
      <alignment horizontal="right"/>
    </xf>
    <xf numFmtId="164" fontId="0" fillId="0" borderId="6" xfId="0" applyNumberFormat="1" applyFont="1" applyBorder="1" applyAlignment="1">
      <alignment horizontal="right"/>
    </xf>
    <xf numFmtId="164" fontId="0" fillId="0" borderId="27" xfId="0" applyNumberFormat="1" applyFont="1" applyBorder="1" applyAlignment="1">
      <alignment horizontal="right"/>
    </xf>
    <xf numFmtId="164" fontId="0" fillId="0" borderId="33" xfId="0" applyNumberFormat="1" applyFont="1" applyBorder="1" applyAlignment="1">
      <alignment horizontal="right"/>
    </xf>
    <xf numFmtId="164" fontId="0" fillId="0" borderId="19" xfId="0" applyNumberFormat="1" applyFont="1" applyBorder="1" applyAlignment="1">
      <alignment horizontal="right"/>
    </xf>
    <xf numFmtId="3" fontId="39" fillId="0" borderId="4" xfId="0" applyNumberFormat="1" applyFont="1" applyFill="1" applyBorder="1" applyAlignment="1">
      <alignment horizontal="right" vertical="center"/>
    </xf>
    <xf numFmtId="4" fontId="60" fillId="0" borderId="40" xfId="0" applyNumberFormat="1" applyFont="1" applyFill="1" applyBorder="1"/>
    <xf numFmtId="0" fontId="8" fillId="0" borderId="63" xfId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/>
    </xf>
    <xf numFmtId="4" fontId="41" fillId="0" borderId="43" xfId="1" applyNumberFormat="1" applyFill="1" applyBorder="1"/>
    <xf numFmtId="4" fontId="8" fillId="0" borderId="1" xfId="1" applyNumberFormat="1" applyFont="1" applyFill="1" applyBorder="1"/>
    <xf numFmtId="4" fontId="8" fillId="0" borderId="43" xfId="1" applyNumberFormat="1" applyFont="1" applyFill="1" applyBorder="1"/>
    <xf numFmtId="0" fontId="60" fillId="0" borderId="1" xfId="1" applyFont="1" applyFill="1" applyBorder="1" applyAlignment="1">
      <alignment horizontal="center"/>
    </xf>
    <xf numFmtId="4" fontId="8" fillId="0" borderId="51" xfId="1" applyNumberFormat="1" applyFont="1" applyFill="1" applyBorder="1"/>
    <xf numFmtId="4" fontId="8" fillId="0" borderId="40" xfId="1" applyNumberFormat="1" applyFont="1" applyFill="1" applyBorder="1"/>
    <xf numFmtId="0" fontId="0" fillId="0" borderId="9" xfId="0" applyFill="1" applyBorder="1" applyAlignment="1">
      <alignment horizontal="center"/>
    </xf>
    <xf numFmtId="0" fontId="27" fillId="0" borderId="60" xfId="0" applyFont="1" applyFill="1" applyBorder="1"/>
    <xf numFmtId="3" fontId="0" fillId="0" borderId="65" xfId="0" applyNumberFormat="1" applyFill="1" applyBorder="1" applyAlignment="1">
      <alignment horizontal="right" vertical="center"/>
    </xf>
    <xf numFmtId="3" fontId="0" fillId="0" borderId="62" xfId="0" applyNumberFormat="1" applyFill="1" applyBorder="1" applyAlignment="1">
      <alignment horizontal="right" vertical="center"/>
    </xf>
    <xf numFmtId="3" fontId="0" fillId="0" borderId="9" xfId="0" applyNumberFormat="1" applyFill="1" applyBorder="1" applyAlignment="1">
      <alignment horizontal="right" vertical="center"/>
    </xf>
    <xf numFmtId="3" fontId="0" fillId="0" borderId="29" xfId="0" applyNumberFormat="1" applyFont="1" applyBorder="1" applyAlignment="1">
      <alignment horizontal="right" vertical="center"/>
    </xf>
    <xf numFmtId="3" fontId="0" fillId="0" borderId="33" xfId="0" applyNumberFormat="1" applyFont="1" applyBorder="1" applyAlignment="1">
      <alignment horizontal="right" vertical="center"/>
    </xf>
    <xf numFmtId="3" fontId="0" fillId="0" borderId="6" xfId="0" applyNumberFormat="1" applyFont="1" applyBorder="1" applyAlignment="1">
      <alignment horizontal="right" vertical="center"/>
    </xf>
    <xf numFmtId="0" fontId="0" fillId="0" borderId="10" xfId="0" applyFont="1" applyFill="1" applyBorder="1" applyAlignment="1">
      <alignment horizontal="center"/>
    </xf>
    <xf numFmtId="0" fontId="27" fillId="0" borderId="10" xfId="0" applyFont="1" applyFill="1" applyBorder="1"/>
    <xf numFmtId="3" fontId="39" fillId="0" borderId="13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wrapText="1"/>
    </xf>
    <xf numFmtId="3" fontId="84" fillId="0" borderId="1" xfId="0" applyNumberFormat="1" applyFont="1" applyFill="1" applyBorder="1"/>
    <xf numFmtId="4" fontId="63" fillId="0" borderId="1" xfId="1" applyNumberFormat="1" applyFont="1" applyFill="1" applyBorder="1" applyAlignment="1">
      <alignment horizontal="right"/>
    </xf>
    <xf numFmtId="0" fontId="41" fillId="0" borderId="42" xfId="1" applyBorder="1"/>
    <xf numFmtId="0" fontId="41" fillId="0" borderId="68" xfId="1" applyFont="1" applyBorder="1"/>
    <xf numFmtId="0" fontId="41" fillId="0" borderId="68" xfId="1" applyFont="1" applyBorder="1" applyAlignment="1">
      <alignment horizontal="right"/>
    </xf>
    <xf numFmtId="0" fontId="60" fillId="0" borderId="68" xfId="1" applyFont="1" applyBorder="1" applyAlignment="1">
      <alignment horizontal="center"/>
    </xf>
    <xf numFmtId="0" fontId="8" fillId="0" borderId="49" xfId="1" applyFont="1" applyBorder="1" applyAlignment="1">
      <alignment horizontal="center" vertical="center"/>
    </xf>
    <xf numFmtId="0" fontId="60" fillId="0" borderId="69" xfId="1" applyFont="1" applyBorder="1" applyAlignment="1">
      <alignment horizontal="center"/>
    </xf>
    <xf numFmtId="0" fontId="60" fillId="0" borderId="32" xfId="1" applyFont="1" applyBorder="1" applyAlignment="1">
      <alignment horizontal="center"/>
    </xf>
    <xf numFmtId="3" fontId="0" fillId="0" borderId="34" xfId="0" applyNumberFormat="1" applyFont="1" applyFill="1" applyBorder="1"/>
    <xf numFmtId="0" fontId="8" fillId="0" borderId="44" xfId="1" applyFont="1" applyBorder="1"/>
    <xf numFmtId="0" fontId="8" fillId="0" borderId="57" xfId="1" applyFont="1" applyBorder="1"/>
    <xf numFmtId="0" fontId="8" fillId="0" borderId="57" xfId="1" applyFont="1" applyBorder="1" applyAlignment="1">
      <alignment horizontal="right"/>
    </xf>
    <xf numFmtId="4" fontId="8" fillId="0" borderId="57" xfId="1" applyNumberFormat="1" applyFont="1" applyBorder="1"/>
    <xf numFmtId="4" fontId="8" fillId="0" borderId="50" xfId="1" applyNumberFormat="1" applyFont="1" applyBorder="1"/>
    <xf numFmtId="4" fontId="8" fillId="0" borderId="45" xfId="1" applyNumberFormat="1" applyFont="1" applyBorder="1"/>
    <xf numFmtId="4" fontId="8" fillId="0" borderId="35" xfId="1" applyNumberFormat="1" applyFont="1" applyBorder="1"/>
    <xf numFmtId="3" fontId="0" fillId="0" borderId="22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center"/>
    </xf>
    <xf numFmtId="3" fontId="52" fillId="0" borderId="13" xfId="0" applyNumberFormat="1" applyFont="1" applyFill="1" applyBorder="1" applyAlignment="1">
      <alignment horizontal="right" vertical="center"/>
    </xf>
    <xf numFmtId="3" fontId="21" fillId="0" borderId="9" xfId="0" applyNumberFormat="1" applyFont="1" applyBorder="1" applyAlignment="1">
      <alignment horizontal="right" vertical="center"/>
    </xf>
    <xf numFmtId="3" fontId="4" fillId="0" borderId="26" xfId="0" applyNumberFormat="1" applyFont="1" applyBorder="1" applyAlignment="1">
      <alignment horizontal="right" vertical="center"/>
    </xf>
    <xf numFmtId="3" fontId="0" fillId="0" borderId="17" xfId="0" applyNumberFormat="1" applyFill="1" applyBorder="1" applyAlignment="1">
      <alignment horizontal="right" vertical="center"/>
    </xf>
    <xf numFmtId="0" fontId="0" fillId="0" borderId="0" xfId="0"/>
    <xf numFmtId="0" fontId="5" fillId="0" borderId="0" xfId="0" applyNumberFormat="1" applyFont="1"/>
    <xf numFmtId="0" fontId="7" fillId="4" borderId="0" xfId="0" applyFont="1" applyFill="1"/>
    <xf numFmtId="0" fontId="53" fillId="4" borderId="0" xfId="0" applyFont="1" applyFill="1"/>
    <xf numFmtId="0" fontId="8" fillId="0" borderId="1" xfId="0" applyNumberFormat="1" applyFont="1" applyBorder="1"/>
    <xf numFmtId="0" fontId="53" fillId="0" borderId="1" xfId="0" applyFont="1" applyBorder="1"/>
    <xf numFmtId="0" fontId="4" fillId="0" borderId="1" xfId="0" applyNumberFormat="1" applyFont="1" applyBorder="1" applyAlignment="1">
      <alignment horizontal="left"/>
    </xf>
    <xf numFmtId="0" fontId="54" fillId="0" borderId="1" xfId="0" applyFont="1" applyBorder="1" applyAlignment="1">
      <alignment horizontal="left"/>
    </xf>
    <xf numFmtId="0" fontId="54" fillId="0" borderId="1" xfId="0" applyFont="1" applyFill="1" applyBorder="1"/>
    <xf numFmtId="0" fontId="8" fillId="0" borderId="1" xfId="0" applyNumberFormat="1" applyFont="1" applyBorder="1" applyAlignment="1">
      <alignment horizontal="left"/>
    </xf>
    <xf numFmtId="0" fontId="53" fillId="0" borderId="1" xfId="0" applyFont="1" applyFill="1" applyBorder="1" applyAlignment="1">
      <alignment horizontal="left"/>
    </xf>
    <xf numFmtId="0" fontId="53" fillId="6" borderId="1" xfId="0" applyFont="1" applyFill="1" applyBorder="1"/>
    <xf numFmtId="16" fontId="0" fillId="0" borderId="1" xfId="0" applyNumberFormat="1" applyFont="1" applyBorder="1" applyAlignment="1">
      <alignment horizontal="left"/>
    </xf>
    <xf numFmtId="0" fontId="54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16" fontId="4" fillId="0" borderId="1" xfId="0" applyNumberFormat="1" applyFont="1" applyFill="1" applyBorder="1" applyAlignment="1">
      <alignment horizontal="left"/>
    </xf>
    <xf numFmtId="16" fontId="4" fillId="0" borderId="1" xfId="0" applyNumberFormat="1" applyFont="1" applyBorder="1" applyAlignment="1">
      <alignment horizontal="left"/>
    </xf>
    <xf numFmtId="0" fontId="53" fillId="0" borderId="1" xfId="0" applyFont="1" applyBorder="1" applyAlignment="1">
      <alignment horizontal="left"/>
    </xf>
    <xf numFmtId="0" fontId="54" fillId="0" borderId="1" xfId="0" applyFont="1" applyFill="1" applyBorder="1" applyAlignment="1">
      <alignment wrapText="1"/>
    </xf>
    <xf numFmtId="16" fontId="4" fillId="0" borderId="1" xfId="0" applyNumberFormat="1" applyFont="1" applyFill="1" applyBorder="1" applyAlignment="1">
      <alignment horizontal="left" wrapText="1"/>
    </xf>
    <xf numFmtId="0" fontId="54" fillId="0" borderId="1" xfId="0" applyFont="1" applyFill="1" applyBorder="1" applyAlignment="1">
      <alignment horizontal="left" wrapText="1"/>
    </xf>
    <xf numFmtId="0" fontId="8" fillId="0" borderId="1" xfId="0" applyNumberFormat="1" applyFont="1" applyFill="1" applyBorder="1" applyAlignment="1">
      <alignment horizontal="left"/>
    </xf>
    <xf numFmtId="16" fontId="0" fillId="0" borderId="1" xfId="0" applyNumberFormat="1" applyFont="1" applyFill="1" applyBorder="1" applyAlignment="1">
      <alignment horizontal="left"/>
    </xf>
    <xf numFmtId="0" fontId="57" fillId="0" borderId="1" xfId="0" applyFont="1" applyFill="1" applyBorder="1"/>
    <xf numFmtId="3" fontId="76" fillId="0" borderId="0" xfId="0" applyNumberFormat="1" applyFont="1"/>
    <xf numFmtId="0" fontId="0" fillId="0" borderId="43" xfId="0" applyBorder="1"/>
    <xf numFmtId="0" fontId="8" fillId="0" borderId="43" xfId="0" applyFont="1" applyBorder="1"/>
    <xf numFmtId="0" fontId="8" fillId="11" borderId="43" xfId="0" applyFont="1" applyFill="1" applyBorder="1"/>
    <xf numFmtId="3" fontId="0" fillId="11" borderId="43" xfId="0" applyNumberFormat="1" applyFill="1" applyBorder="1"/>
    <xf numFmtId="3" fontId="48" fillId="0" borderId="43" xfId="0" applyNumberFormat="1" applyFont="1" applyFill="1" applyBorder="1"/>
    <xf numFmtId="3" fontId="47" fillId="0" borderId="43" xfId="0" applyNumberFormat="1" applyFont="1" applyFill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6" fontId="0" fillId="0" borderId="1" xfId="0" applyNumberFormat="1" applyFont="1" applyFill="1" applyBorder="1" applyAlignment="1">
      <alignment horizontal="left" wrapText="1"/>
    </xf>
    <xf numFmtId="4" fontId="87" fillId="0" borderId="40" xfId="0" applyNumberFormat="1" applyFont="1" applyBorder="1"/>
    <xf numFmtId="4" fontId="41" fillId="0" borderId="43" xfId="0" applyNumberFormat="1" applyFont="1" applyFill="1" applyBorder="1"/>
    <xf numFmtId="3" fontId="0" fillId="0" borderId="51" xfId="0" applyNumberFormat="1" applyFont="1" applyFill="1" applyBorder="1" applyAlignment="1">
      <alignment horizontal="center"/>
    </xf>
    <xf numFmtId="3" fontId="0" fillId="0" borderId="63" xfId="0" applyNumberFormat="1" applyFont="1" applyFill="1" applyBorder="1" applyAlignment="1">
      <alignment horizontal="right"/>
    </xf>
    <xf numFmtId="0" fontId="85" fillId="0" borderId="38" xfId="0" applyFont="1" applyBorder="1"/>
    <xf numFmtId="0" fontId="72" fillId="0" borderId="38" xfId="0" applyFont="1" applyBorder="1"/>
    <xf numFmtId="4" fontId="41" fillId="0" borderId="34" xfId="1" applyNumberFormat="1" applyBorder="1"/>
    <xf numFmtId="0" fontId="72" fillId="0" borderId="44" xfId="0" applyFont="1" applyBorder="1"/>
    <xf numFmtId="4" fontId="41" fillId="0" borderId="45" xfId="1" applyNumberFormat="1" applyBorder="1"/>
    <xf numFmtId="4" fontId="41" fillId="0" borderId="35" xfId="1" applyNumberFormat="1" applyBorder="1"/>
    <xf numFmtId="0" fontId="85" fillId="0" borderId="36" xfId="0" applyFont="1" applyBorder="1"/>
    <xf numFmtId="0" fontId="0" fillId="0" borderId="63" xfId="0" applyBorder="1"/>
    <xf numFmtId="0" fontId="0" fillId="0" borderId="63" xfId="0" applyFill="1" applyBorder="1"/>
    <xf numFmtId="0" fontId="0" fillId="0" borderId="52" xfId="0" applyBorder="1"/>
    <xf numFmtId="0" fontId="74" fillId="0" borderId="11" xfId="0" applyFont="1" applyBorder="1"/>
    <xf numFmtId="0" fontId="0" fillId="0" borderId="12" xfId="0" applyFill="1" applyBorder="1"/>
    <xf numFmtId="0" fontId="0" fillId="0" borderId="13" xfId="0" applyBorder="1"/>
    <xf numFmtId="0" fontId="43" fillId="0" borderId="23" xfId="0" applyFont="1" applyFill="1" applyBorder="1" applyAlignment="1">
      <alignment horizontal="center"/>
    </xf>
    <xf numFmtId="3" fontId="0" fillId="0" borderId="25" xfId="0" applyNumberFormat="1" applyFill="1" applyBorder="1" applyAlignment="1">
      <alignment horizontal="right" vertical="center"/>
    </xf>
    <xf numFmtId="4" fontId="41" fillId="0" borderId="55" xfId="1" applyNumberFormat="1" applyFill="1" applyBorder="1" applyAlignment="1">
      <alignment horizontal="right"/>
    </xf>
    <xf numFmtId="4" fontId="41" fillId="0" borderId="1" xfId="1" applyNumberFormat="1" applyFill="1" applyBorder="1" applyAlignment="1">
      <alignment horizontal="right"/>
    </xf>
    <xf numFmtId="4" fontId="41" fillId="0" borderId="20" xfId="1" applyNumberFormat="1" applyFill="1" applyBorder="1" applyAlignment="1">
      <alignment horizontal="right"/>
    </xf>
    <xf numFmtId="4" fontId="41" fillId="0" borderId="55" xfId="1" applyNumberFormat="1" applyFill="1" applyBorder="1"/>
    <xf numFmtId="4" fontId="41" fillId="0" borderId="1" xfId="1" applyNumberFormat="1" applyFill="1" applyBorder="1"/>
    <xf numFmtId="4" fontId="41" fillId="0" borderId="20" xfId="1" applyNumberFormat="1" applyFill="1" applyBorder="1"/>
    <xf numFmtId="0" fontId="43" fillId="0" borderId="30" xfId="0" applyFont="1" applyBorder="1" applyAlignment="1">
      <alignment horizontal="right"/>
    </xf>
    <xf numFmtId="3" fontId="0" fillId="0" borderId="19" xfId="0" applyNumberFormat="1" applyFont="1" applyFill="1" applyBorder="1" applyAlignment="1">
      <alignment horizontal="right" vertical="center"/>
    </xf>
    <xf numFmtId="3" fontId="0" fillId="16" borderId="1" xfId="0" applyNumberFormat="1" applyFill="1" applyBorder="1"/>
    <xf numFmtId="3" fontId="0" fillId="7" borderId="1" xfId="0" applyNumberFormat="1" applyFont="1" applyFill="1" applyBorder="1"/>
    <xf numFmtId="3" fontId="8" fillId="9" borderId="1" xfId="0" applyNumberFormat="1" applyFont="1" applyFill="1" applyBorder="1"/>
    <xf numFmtId="0" fontId="0" fillId="7" borderId="1" xfId="0" applyFont="1" applyFill="1" applyBorder="1"/>
    <xf numFmtId="0" fontId="8" fillId="0" borderId="69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3" fontId="0" fillId="0" borderId="43" xfId="0" applyNumberFormat="1" applyFont="1" applyFill="1" applyBorder="1"/>
    <xf numFmtId="0" fontId="0" fillId="0" borderId="1" xfId="0" applyBorder="1" applyAlignment="1">
      <alignment horizontal="center"/>
    </xf>
    <xf numFmtId="4" fontId="41" fillId="17" borderId="55" xfId="1" applyNumberFormat="1" applyFill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65" fillId="0" borderId="10" xfId="0" applyFont="1" applyBorder="1"/>
    <xf numFmtId="0" fontId="11" fillId="0" borderId="1" xfId="0" applyFont="1" applyBorder="1" applyAlignment="1">
      <alignment wrapText="1"/>
    </xf>
    <xf numFmtId="3" fontId="0" fillId="17" borderId="1" xfId="0" applyNumberFormat="1" applyFont="1" applyFill="1" applyBorder="1"/>
    <xf numFmtId="3" fontId="0" fillId="17" borderId="5" xfId="0" applyNumberFormat="1" applyFill="1" applyBorder="1" applyAlignment="1">
      <alignment horizontal="right" vertical="center"/>
    </xf>
    <xf numFmtId="3" fontId="0" fillId="0" borderId="34" xfId="0" applyNumberForma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/>
    </xf>
    <xf numFmtId="3" fontId="0" fillId="0" borderId="7" xfId="0" applyNumberFormat="1" applyFill="1" applyBorder="1" applyAlignment="1">
      <alignment horizontal="right" vertical="center"/>
    </xf>
    <xf numFmtId="0" fontId="27" fillId="0" borderId="7" xfId="0" applyFont="1" applyBorder="1" applyAlignment="1">
      <alignment vertical="top" wrapText="1"/>
    </xf>
    <xf numFmtId="0" fontId="0" fillId="0" borderId="17" xfId="0" applyFill="1" applyBorder="1" applyAlignment="1">
      <alignment horizontal="center"/>
    </xf>
    <xf numFmtId="0" fontId="43" fillId="0" borderId="46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3" fontId="16" fillId="17" borderId="13" xfId="0" applyNumberFormat="1" applyFont="1" applyFill="1" applyBorder="1" applyAlignment="1">
      <alignment horizontal="right" vertical="center"/>
    </xf>
    <xf numFmtId="0" fontId="0" fillId="0" borderId="14" xfId="0" applyBorder="1"/>
    <xf numFmtId="3" fontId="4" fillId="0" borderId="14" xfId="0" applyNumberFormat="1" applyFont="1" applyBorder="1" applyAlignment="1">
      <alignment horizontal="right" vertical="center"/>
    </xf>
    <xf numFmtId="3" fontId="37" fillId="0" borderId="27" xfId="0" applyNumberFormat="1" applyFont="1" applyFill="1" applyBorder="1" applyAlignment="1">
      <alignment horizontal="right" vertical="center"/>
    </xf>
    <xf numFmtId="3" fontId="0" fillId="0" borderId="21" xfId="0" applyNumberFormat="1" applyFill="1" applyBorder="1" applyAlignment="1">
      <alignment horizontal="right" vertical="center"/>
    </xf>
    <xf numFmtId="3" fontId="48" fillId="5" borderId="1" xfId="0" applyNumberFormat="1" applyFont="1" applyFill="1" applyBorder="1" applyAlignment="1">
      <alignment horizontal="right"/>
    </xf>
    <xf numFmtId="3" fontId="71" fillId="18" borderId="1" xfId="0" applyNumberFormat="1" applyFont="1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58" fillId="0" borderId="42" xfId="0" applyFont="1" applyBorder="1"/>
    <xf numFmtId="0" fontId="41" fillId="0" borderId="68" xfId="0" applyFont="1" applyFill="1" applyBorder="1" applyAlignment="1">
      <alignment horizontal="center" wrapText="1"/>
    </xf>
    <xf numFmtId="0" fontId="41" fillId="0" borderId="69" xfId="0" applyFont="1" applyFill="1" applyBorder="1" applyAlignment="1">
      <alignment horizontal="center" wrapText="1"/>
    </xf>
    <xf numFmtId="0" fontId="41" fillId="0" borderId="32" xfId="0" applyFont="1" applyFill="1" applyBorder="1" applyAlignment="1">
      <alignment horizontal="center" wrapText="1"/>
    </xf>
    <xf numFmtId="0" fontId="0" fillId="0" borderId="38" xfId="0" applyBorder="1" applyAlignment="1">
      <alignment wrapText="1"/>
    </xf>
    <xf numFmtId="4" fontId="73" fillId="0" borderId="34" xfId="0" applyNumberFormat="1" applyFont="1" applyFill="1" applyBorder="1"/>
    <xf numFmtId="4" fontId="73" fillId="0" borderId="34" xfId="0" applyNumberFormat="1" applyFont="1" applyBorder="1"/>
    <xf numFmtId="0" fontId="0" fillId="15" borderId="38" xfId="0" applyFill="1" applyBorder="1" applyAlignment="1">
      <alignment wrapText="1"/>
    </xf>
    <xf numFmtId="4" fontId="73" fillId="15" borderId="34" xfId="0" applyNumberFormat="1" applyFont="1" applyFill="1" applyBorder="1"/>
    <xf numFmtId="4" fontId="41" fillId="0" borderId="34" xfId="0" applyNumberFormat="1" applyFont="1" applyFill="1" applyBorder="1"/>
    <xf numFmtId="0" fontId="0" fillId="0" borderId="38" xfId="0" applyFill="1" applyBorder="1" applyAlignment="1">
      <alignment wrapText="1"/>
    </xf>
    <xf numFmtId="0" fontId="0" fillId="15" borderId="70" xfId="0" applyFill="1" applyBorder="1" applyAlignment="1">
      <alignment wrapText="1"/>
    </xf>
    <xf numFmtId="4" fontId="73" fillId="15" borderId="71" xfId="0" applyNumberFormat="1" applyFont="1" applyFill="1" applyBorder="1"/>
    <xf numFmtId="0" fontId="7" fillId="0" borderId="36" xfId="1" applyFont="1" applyBorder="1"/>
    <xf numFmtId="0" fontId="8" fillId="0" borderId="52" xfId="1" applyFont="1" applyBorder="1" applyAlignment="1">
      <alignment horizontal="center" vertical="center"/>
    </xf>
    <xf numFmtId="0" fontId="8" fillId="0" borderId="38" xfId="1" applyFont="1" applyBorder="1"/>
    <xf numFmtId="0" fontId="0" fillId="0" borderId="34" xfId="1" applyFont="1" applyBorder="1" applyAlignment="1">
      <alignment horizontal="center"/>
    </xf>
    <xf numFmtId="4" fontId="8" fillId="0" borderId="34" xfId="1" applyNumberFormat="1" applyFont="1" applyBorder="1"/>
    <xf numFmtId="4" fontId="60" fillId="0" borderId="34" xfId="1" applyNumberFormat="1" applyFont="1" applyBorder="1" applyAlignment="1">
      <alignment horizontal="center"/>
    </xf>
    <xf numFmtId="0" fontId="0" fillId="0" borderId="34" xfId="0" applyBorder="1"/>
    <xf numFmtId="0" fontId="8" fillId="0" borderId="70" xfId="1" applyFont="1" applyBorder="1"/>
    <xf numFmtId="4" fontId="8" fillId="0" borderId="71" xfId="1" applyNumberFormat="1" applyFont="1" applyBorder="1"/>
    <xf numFmtId="4" fontId="8" fillId="0" borderId="48" xfId="1" applyNumberFormat="1" applyFont="1" applyBorder="1"/>
    <xf numFmtId="0" fontId="0" fillId="0" borderId="6" xfId="0" applyBorder="1"/>
    <xf numFmtId="0" fontId="0" fillId="0" borderId="28" xfId="0" applyFill="1" applyBorder="1"/>
    <xf numFmtId="3" fontId="0" fillId="16" borderId="1" xfId="0" applyNumberFormat="1" applyFont="1" applyFill="1" applyBorder="1"/>
    <xf numFmtId="3" fontId="0" fillId="11" borderId="62" xfId="0" applyNumberFormat="1" applyFill="1" applyBorder="1"/>
    <xf numFmtId="0" fontId="89" fillId="0" borderId="1" xfId="0" applyFont="1" applyFill="1" applyBorder="1"/>
    <xf numFmtId="0" fontId="0" fillId="0" borderId="51" xfId="0" applyBorder="1"/>
    <xf numFmtId="0" fontId="0" fillId="0" borderId="2" xfId="0" applyFill="1" applyBorder="1" applyAlignment="1">
      <alignment wrapText="1"/>
    </xf>
    <xf numFmtId="16" fontId="0" fillId="0" borderId="51" xfId="0" applyNumberFormat="1" applyFont="1" applyFill="1" applyBorder="1" applyAlignment="1">
      <alignment horizontal="left"/>
    </xf>
    <xf numFmtId="0" fontId="54" fillId="0" borderId="51" xfId="0" applyFont="1" applyFill="1" applyBorder="1" applyAlignment="1">
      <alignment horizontal="left"/>
    </xf>
    <xf numFmtId="0" fontId="54" fillId="0" borderId="51" xfId="0" applyFont="1" applyFill="1" applyBorder="1"/>
    <xf numFmtId="3" fontId="0" fillId="11" borderId="51" xfId="0" applyNumberFormat="1" applyFill="1" applyBorder="1"/>
    <xf numFmtId="0" fontId="68" fillId="0" borderId="9" xfId="0" applyFont="1" applyFill="1" applyBorder="1" applyAlignment="1">
      <alignment horizontal="center"/>
    </xf>
    <xf numFmtId="0" fontId="70" fillId="0" borderId="9" xfId="0" applyFont="1" applyFill="1" applyBorder="1"/>
    <xf numFmtId="3" fontId="49" fillId="0" borderId="8" xfId="0" applyNumberFormat="1" applyFont="1" applyFill="1" applyBorder="1" applyAlignment="1">
      <alignment horizontal="right" vertical="center"/>
    </xf>
    <xf numFmtId="0" fontId="68" fillId="0" borderId="14" xfId="0" applyFont="1" applyFill="1" applyBorder="1" applyAlignment="1">
      <alignment horizontal="center"/>
    </xf>
    <xf numFmtId="0" fontId="69" fillId="0" borderId="15" xfId="0" applyFont="1" applyFill="1" applyBorder="1"/>
    <xf numFmtId="3" fontId="68" fillId="0" borderId="15" xfId="0" applyNumberFormat="1" applyFont="1" applyFill="1" applyBorder="1" applyAlignment="1">
      <alignment horizontal="right" vertical="center"/>
    </xf>
    <xf numFmtId="3" fontId="68" fillId="0" borderId="0" xfId="0" applyNumberFormat="1" applyFont="1" applyFill="1" applyBorder="1" applyAlignment="1">
      <alignment horizontal="right" vertical="center"/>
    </xf>
    <xf numFmtId="0" fontId="68" fillId="0" borderId="0" xfId="0" applyFont="1" applyFill="1"/>
    <xf numFmtId="0" fontId="68" fillId="0" borderId="23" xfId="0" applyFont="1" applyFill="1" applyBorder="1" applyAlignment="1">
      <alignment horizontal="center"/>
    </xf>
    <xf numFmtId="0" fontId="70" fillId="0" borderId="5" xfId="0" applyFont="1" applyFill="1" applyBorder="1"/>
    <xf numFmtId="3" fontId="49" fillId="0" borderId="4" xfId="0" applyNumberFormat="1" applyFont="1" applyFill="1" applyBorder="1" applyAlignment="1">
      <alignment horizontal="right" vertical="center"/>
    </xf>
    <xf numFmtId="3" fontId="49" fillId="0" borderId="9" xfId="0" applyNumberFormat="1" applyFont="1" applyFill="1" applyBorder="1" applyAlignment="1">
      <alignment horizontal="right" vertical="center"/>
    </xf>
    <xf numFmtId="0" fontId="68" fillId="0" borderId="10" xfId="0" applyFont="1" applyFill="1" applyBorder="1" applyAlignment="1">
      <alignment horizontal="center"/>
    </xf>
    <xf numFmtId="0" fontId="70" fillId="0" borderId="10" xfId="0" applyFont="1" applyFill="1" applyBorder="1"/>
    <xf numFmtId="3" fontId="49" fillId="0" borderId="27" xfId="0" applyNumberFormat="1" applyFont="1" applyFill="1" applyBorder="1" applyAlignment="1">
      <alignment horizontal="right" vertical="center"/>
    </xf>
    <xf numFmtId="0" fontId="27" fillId="0" borderId="13" xfId="0" applyFont="1" applyFill="1" applyBorder="1"/>
    <xf numFmtId="0" fontId="0" fillId="0" borderId="5" xfId="0" applyFont="1" applyFill="1" applyBorder="1" applyAlignment="1">
      <alignment horizontal="center"/>
    </xf>
    <xf numFmtId="0" fontId="27" fillId="0" borderId="4" xfId="0" applyFont="1" applyFill="1" applyBorder="1"/>
    <xf numFmtId="0" fontId="0" fillId="0" borderId="9" xfId="0" applyFont="1" applyFill="1" applyBorder="1" applyAlignment="1">
      <alignment horizontal="center"/>
    </xf>
    <xf numFmtId="0" fontId="27" fillId="0" borderId="8" xfId="0" applyFont="1" applyFill="1" applyBorder="1"/>
    <xf numFmtId="0" fontId="69" fillId="0" borderId="9" xfId="0" applyFont="1" applyFill="1" applyBorder="1"/>
    <xf numFmtId="3" fontId="49" fillId="0" borderId="13" xfId="0" applyNumberFormat="1" applyFont="1" applyFill="1" applyBorder="1" applyAlignment="1">
      <alignment horizontal="right" vertical="center"/>
    </xf>
    <xf numFmtId="0" fontId="0" fillId="0" borderId="29" xfId="0" applyFill="1" applyBorder="1" applyAlignment="1">
      <alignment horizontal="center"/>
    </xf>
    <xf numFmtId="0" fontId="27" fillId="0" borderId="9" xfId="0" applyFont="1" applyFill="1" applyBorder="1"/>
    <xf numFmtId="3" fontId="39" fillId="0" borderId="8" xfId="0" applyNumberFormat="1" applyFont="1" applyFill="1" applyBorder="1" applyAlignment="1">
      <alignment horizontal="right" vertical="center"/>
    </xf>
    <xf numFmtId="0" fontId="8" fillId="0" borderId="51" xfId="0" applyNumberFormat="1" applyFont="1" applyFill="1" applyBorder="1" applyAlignment="1">
      <alignment horizontal="left"/>
    </xf>
    <xf numFmtId="0" fontId="53" fillId="0" borderId="51" xfId="0" applyFont="1" applyFill="1" applyBorder="1" applyAlignment="1">
      <alignment horizontal="left"/>
    </xf>
    <xf numFmtId="0" fontId="57" fillId="0" borderId="51" xfId="0" applyFont="1" applyFill="1" applyBorder="1"/>
    <xf numFmtId="3" fontId="47" fillId="0" borderId="51" xfId="0" applyNumberFormat="1" applyFont="1" applyFill="1" applyBorder="1"/>
    <xf numFmtId="0" fontId="8" fillId="16" borderId="12" xfId="0" applyFont="1" applyFill="1" applyBorder="1" applyAlignment="1"/>
    <xf numFmtId="0" fontId="8" fillId="16" borderId="13" xfId="0" applyFont="1" applyFill="1" applyBorder="1" applyAlignment="1"/>
    <xf numFmtId="3" fontId="8" fillId="16" borderId="12" xfId="0" applyNumberFormat="1" applyFont="1" applyFill="1" applyBorder="1" applyAlignment="1"/>
    <xf numFmtId="3" fontId="0" fillId="0" borderId="0" xfId="0" applyNumberFormat="1" applyFill="1"/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" xfId="0" applyFont="1" applyBorder="1" applyAlignment="1">
      <alignment horizontal="left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25" fillId="0" borderId="5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6" fillId="0" borderId="5" xfId="0" applyFont="1" applyBorder="1" applyAlignment="1">
      <alignment horizontal="left"/>
    </xf>
    <xf numFmtId="0" fontId="26" fillId="0" borderId="27" xfId="0" applyFont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0" fillId="0" borderId="13" xfId="0" applyFont="1" applyFill="1" applyBorder="1" applyAlignment="1">
      <alignment horizontal="left"/>
    </xf>
    <xf numFmtId="0" fontId="24" fillId="2" borderId="42" xfId="0" applyFont="1" applyFill="1" applyBorder="1" applyAlignment="1">
      <alignment horizontal="left" vertical="center"/>
    </xf>
    <xf numFmtId="0" fontId="24" fillId="2" borderId="32" xfId="0" applyFont="1" applyFill="1" applyBorder="1" applyAlignment="1">
      <alignment horizontal="left" vertical="center"/>
    </xf>
    <xf numFmtId="0" fontId="24" fillId="2" borderId="44" xfId="0" applyFont="1" applyFill="1" applyBorder="1" applyAlignment="1">
      <alignment horizontal="left" vertical="center"/>
    </xf>
    <xf numFmtId="0" fontId="24" fillId="2" borderId="35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24" fillId="2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left" vertical="center"/>
    </xf>
    <xf numFmtId="0" fontId="24" fillId="2" borderId="7" xfId="0" applyFont="1" applyFill="1" applyBorder="1" applyAlignment="1">
      <alignment horizontal="left" vertical="center"/>
    </xf>
    <xf numFmtId="0" fontId="68" fillId="0" borderId="11" xfId="0" applyFont="1" applyFill="1" applyBorder="1" applyAlignment="1">
      <alignment horizontal="left"/>
    </xf>
    <xf numFmtId="0" fontId="68" fillId="0" borderId="12" xfId="0" applyFont="1" applyFill="1" applyBorder="1" applyAlignment="1">
      <alignment horizontal="left"/>
    </xf>
    <xf numFmtId="0" fontId="68" fillId="0" borderId="13" xfId="0" applyFont="1" applyFill="1" applyBorder="1" applyAlignment="1">
      <alignment horizontal="left"/>
    </xf>
    <xf numFmtId="49" fontId="0" fillId="0" borderId="11" xfId="0" applyNumberFormat="1" applyFill="1" applyBorder="1" applyAlignment="1">
      <alignment horizontal="left"/>
    </xf>
    <xf numFmtId="49" fontId="0" fillId="0" borderId="12" xfId="0" applyNumberFormat="1" applyFill="1" applyBorder="1" applyAlignment="1">
      <alignment horizontal="left"/>
    </xf>
    <xf numFmtId="49" fontId="0" fillId="0" borderId="13" xfId="0" applyNumberFormat="1" applyFill="1" applyBorder="1" applyAlignment="1">
      <alignment horizontal="left"/>
    </xf>
    <xf numFmtId="0" fontId="26" fillId="0" borderId="3" xfId="0" applyFont="1" applyBorder="1" applyAlignment="1">
      <alignment horizontal="left"/>
    </xf>
    <xf numFmtId="0" fontId="26" fillId="0" borderId="31" xfId="0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26" fillId="0" borderId="28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26" fillId="0" borderId="11" xfId="0" applyFont="1" applyBorder="1" applyAlignment="1"/>
    <xf numFmtId="0" fontId="26" fillId="0" borderId="12" xfId="0" applyFont="1" applyBorder="1" applyAlignment="1"/>
    <xf numFmtId="0" fontId="26" fillId="0" borderId="13" xfId="0" applyFont="1" applyBorder="1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4" fillId="2" borderId="8" xfId="0" applyFont="1" applyFill="1" applyBorder="1" applyAlignment="1">
      <alignment horizontal="left" vertical="center"/>
    </xf>
    <xf numFmtId="0" fontId="24" fillId="2" borderId="29" xfId="0" applyFont="1" applyFill="1" applyBorder="1" applyAlignment="1">
      <alignment horizontal="left" vertical="center"/>
    </xf>
    <xf numFmtId="0" fontId="55" fillId="0" borderId="3" xfId="0" applyFont="1" applyBorder="1" applyAlignment="1">
      <alignment horizontal="center"/>
    </xf>
    <xf numFmtId="0" fontId="55" fillId="0" borderId="12" xfId="0" applyFont="1" applyBorder="1" applyAlignment="1">
      <alignment horizontal="center"/>
    </xf>
    <xf numFmtId="0" fontId="55" fillId="0" borderId="2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Border="1" applyAlignment="1">
      <alignment horizontal="center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25" fillId="0" borderId="5" xfId="0" applyFont="1" applyBorder="1" applyAlignment="1">
      <alignment horizontal="left"/>
    </xf>
    <xf numFmtId="0" fontId="25" fillId="0" borderId="27" xfId="0" applyFont="1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14" fontId="0" fillId="0" borderId="11" xfId="0" applyNumberFormat="1" applyFont="1" applyFill="1" applyBorder="1" applyAlignment="1">
      <alignment horizontal="left"/>
    </xf>
    <xf numFmtId="14" fontId="0" fillId="0" borderId="12" xfId="0" applyNumberFormat="1" applyFont="1" applyFill="1" applyBorder="1" applyAlignment="1">
      <alignment horizontal="left"/>
    </xf>
    <xf numFmtId="14" fontId="0" fillId="0" borderId="13" xfId="0" applyNumberFormat="1" applyFont="1" applyFill="1" applyBorder="1" applyAlignment="1">
      <alignment horizontal="left"/>
    </xf>
    <xf numFmtId="0" fontId="69" fillId="0" borderId="11" xfId="0" applyFont="1" applyFill="1" applyBorder="1" applyAlignment="1">
      <alignment horizontal="left"/>
    </xf>
    <xf numFmtId="0" fontId="69" fillId="0" borderId="12" xfId="0" applyFont="1" applyFill="1" applyBorder="1" applyAlignment="1">
      <alignment horizontal="left"/>
    </xf>
    <xf numFmtId="0" fontId="69" fillId="0" borderId="13" xfId="0" applyFont="1" applyFill="1" applyBorder="1" applyAlignment="1">
      <alignment horizontal="left"/>
    </xf>
    <xf numFmtId="14" fontId="68" fillId="0" borderId="11" xfId="0" applyNumberFormat="1" applyFont="1" applyFill="1" applyBorder="1" applyAlignment="1">
      <alignment horizontal="left"/>
    </xf>
    <xf numFmtId="14" fontId="68" fillId="0" borderId="12" xfId="0" applyNumberFormat="1" applyFont="1" applyFill="1" applyBorder="1" applyAlignment="1">
      <alignment horizontal="left"/>
    </xf>
    <xf numFmtId="14" fontId="68" fillId="0" borderId="13" xfId="0" applyNumberFormat="1" applyFont="1" applyFill="1" applyBorder="1" applyAlignment="1">
      <alignment horizontal="left"/>
    </xf>
    <xf numFmtId="0" fontId="8" fillId="16" borderId="11" xfId="0" applyFont="1" applyFill="1" applyBorder="1" applyAlignment="1">
      <alignment horizontal="left"/>
    </xf>
    <xf numFmtId="0" fontId="8" fillId="16" borderId="12" xfId="0" applyFont="1" applyFill="1" applyBorder="1" applyAlignment="1">
      <alignment horizontal="left"/>
    </xf>
    <xf numFmtId="0" fontId="75" fillId="0" borderId="0" xfId="1" applyFont="1" applyAlignment="1">
      <alignment horizontal="left"/>
    </xf>
    <xf numFmtId="0" fontId="7" fillId="0" borderId="11" xfId="1" applyFont="1" applyBorder="1" applyAlignment="1">
      <alignment horizontal="left"/>
    </xf>
    <xf numFmtId="0" fontId="7" fillId="0" borderId="12" xfId="1" applyFont="1" applyBorder="1" applyAlignment="1">
      <alignment horizontal="left"/>
    </xf>
    <xf numFmtId="0" fontId="7" fillId="0" borderId="13" xfId="1" applyFont="1" applyBorder="1" applyAlignment="1">
      <alignment horizontal="left"/>
    </xf>
    <xf numFmtId="0" fontId="58" fillId="0" borderId="11" xfId="1" applyFont="1" applyBorder="1" applyAlignment="1">
      <alignment horizontal="left"/>
    </xf>
    <xf numFmtId="0" fontId="64" fillId="0" borderId="12" xfId="1" applyFont="1" applyBorder="1" applyAlignment="1">
      <alignment horizontal="left"/>
    </xf>
    <xf numFmtId="0" fontId="64" fillId="0" borderId="13" xfId="1" applyFont="1" applyBorder="1" applyAlignment="1">
      <alignment horizontal="left"/>
    </xf>
  </cellXfs>
  <cellStyles count="8">
    <cellStyle name="Hypertextové prepojenie" xfId="3" builtinId="8"/>
    <cellStyle name="Normálna 2" xfId="2"/>
    <cellStyle name="Normálne" xfId="0" builtinId="0"/>
    <cellStyle name="Normálne 2" xfId="4"/>
    <cellStyle name="Normálne 2 2" xfId="5"/>
    <cellStyle name="Normálne 2 2 2" xfId="7"/>
    <cellStyle name="Normálne 2 3" xfId="6"/>
    <cellStyle name="normálne_Hárok1" xfId="1"/>
  </cellStyles>
  <dxfs count="0"/>
  <tableStyles count="0" defaultTableStyle="TableStyleMedium2" defaultPivotStyle="PivotStyleLight16"/>
  <colors>
    <mruColors>
      <color rgb="FFFF00FF"/>
      <color rgb="FFFFCCFF"/>
      <color rgb="FF070B05"/>
      <color rgb="FFA18F9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Q143"/>
  <sheetViews>
    <sheetView tabSelected="1" zoomScaleNormal="100" workbookViewId="0"/>
  </sheetViews>
  <sheetFormatPr defaultRowHeight="13.2" x14ac:dyDescent="0.25"/>
  <cols>
    <col min="1" max="2" width="8.5546875" customWidth="1"/>
    <col min="3" max="3" width="45.88671875" customWidth="1"/>
    <col min="4" max="4" width="10.109375" customWidth="1"/>
    <col min="5" max="5" width="10.109375" style="486" customWidth="1"/>
    <col min="6" max="6" width="10.109375" customWidth="1"/>
    <col min="7" max="7" width="10.109375" style="486" customWidth="1"/>
    <col min="8" max="9" width="10.109375" customWidth="1"/>
    <col min="10" max="10" width="10.109375" style="486" customWidth="1"/>
  </cols>
  <sheetData>
    <row r="1" spans="1:17" ht="17.399999999999999" x14ac:dyDescent="0.3">
      <c r="A1" s="1" t="s">
        <v>0</v>
      </c>
      <c r="B1" s="1"/>
      <c r="C1" s="1"/>
    </row>
    <row r="2" spans="1:17" ht="17.399999999999999" x14ac:dyDescent="0.3">
      <c r="C2" s="3" t="s">
        <v>1</v>
      </c>
      <c r="D2" s="4"/>
      <c r="E2" s="4"/>
      <c r="F2" s="4"/>
      <c r="G2" s="4"/>
      <c r="H2" s="4"/>
      <c r="I2" s="4"/>
      <c r="J2" s="4"/>
    </row>
    <row r="3" spans="1:17" ht="15.6" x14ac:dyDescent="0.3">
      <c r="A3" s="5"/>
      <c r="B3" s="5"/>
      <c r="C3" s="5" t="s">
        <v>2</v>
      </c>
      <c r="D3" s="222" t="s">
        <v>215</v>
      </c>
      <c r="E3" s="222" t="s">
        <v>217</v>
      </c>
      <c r="F3" s="257" t="s">
        <v>334</v>
      </c>
      <c r="G3" s="268" t="s">
        <v>334</v>
      </c>
      <c r="H3" s="277" t="s">
        <v>420</v>
      </c>
      <c r="I3" s="7" t="s">
        <v>464</v>
      </c>
      <c r="J3" s="7" t="s">
        <v>516</v>
      </c>
      <c r="K3" s="359"/>
      <c r="L3" s="360"/>
      <c r="M3" s="358"/>
      <c r="N3" s="361"/>
      <c r="O3" s="361"/>
      <c r="P3" s="361"/>
      <c r="Q3" s="361"/>
    </row>
    <row r="4" spans="1:17" ht="15.6" x14ac:dyDescent="0.3">
      <c r="A4" s="8" t="s">
        <v>3</v>
      </c>
      <c r="B4" s="8"/>
      <c r="C4" s="5" t="s">
        <v>4</v>
      </c>
      <c r="D4" s="223" t="s">
        <v>5</v>
      </c>
      <c r="E4" s="223" t="s">
        <v>5</v>
      </c>
      <c r="F4" s="258" t="s">
        <v>6</v>
      </c>
      <c r="G4" s="269" t="s">
        <v>31</v>
      </c>
      <c r="H4" s="278" t="s">
        <v>6</v>
      </c>
      <c r="I4" s="160" t="s">
        <v>6</v>
      </c>
      <c r="J4" s="160" t="s">
        <v>6</v>
      </c>
    </row>
    <row r="5" spans="1:17" ht="13.8" x14ac:dyDescent="0.25">
      <c r="A5" s="9">
        <v>111003</v>
      </c>
      <c r="B5" s="9"/>
      <c r="C5" s="10" t="s">
        <v>7</v>
      </c>
      <c r="D5" s="167">
        <v>1125969</v>
      </c>
      <c r="E5" s="167">
        <v>1165749</v>
      </c>
      <c r="F5" s="259">
        <v>1224887</v>
      </c>
      <c r="G5" s="270">
        <v>1296104</v>
      </c>
      <c r="H5" s="279">
        <v>1348202</v>
      </c>
      <c r="I5" s="167">
        <v>1407988</v>
      </c>
      <c r="J5" s="167">
        <v>1571609</v>
      </c>
    </row>
    <row r="6" spans="1:17" ht="13.8" x14ac:dyDescent="0.25">
      <c r="A6" s="9">
        <v>121001</v>
      </c>
      <c r="B6" s="9"/>
      <c r="C6" s="10" t="s">
        <v>8</v>
      </c>
      <c r="D6" s="167">
        <v>265092</v>
      </c>
      <c r="E6" s="167">
        <v>265370</v>
      </c>
      <c r="F6" s="259">
        <v>265600</v>
      </c>
      <c r="G6" s="270">
        <v>266723</v>
      </c>
      <c r="H6" s="279">
        <v>267000</v>
      </c>
      <c r="I6" s="161">
        <v>268000</v>
      </c>
      <c r="J6" s="161">
        <v>269000</v>
      </c>
    </row>
    <row r="7" spans="1:17" ht="13.8" x14ac:dyDescent="0.25">
      <c r="A7" s="9">
        <v>121002</v>
      </c>
      <c r="B7" s="9"/>
      <c r="C7" s="10" t="s">
        <v>9</v>
      </c>
      <c r="D7" s="167">
        <v>2545902</v>
      </c>
      <c r="E7" s="167">
        <v>2524242</v>
      </c>
      <c r="F7" s="259">
        <v>2528700</v>
      </c>
      <c r="G7" s="270">
        <v>2524254</v>
      </c>
      <c r="H7" s="279">
        <v>2524000</v>
      </c>
      <c r="I7" s="161">
        <v>2524000</v>
      </c>
      <c r="J7" s="161">
        <v>2524000</v>
      </c>
    </row>
    <row r="8" spans="1:17" ht="13.8" x14ac:dyDescent="0.25">
      <c r="A8" s="9">
        <v>121033</v>
      </c>
      <c r="B8" s="9"/>
      <c r="C8" s="10" t="s">
        <v>10</v>
      </c>
      <c r="D8" s="167">
        <v>3782</v>
      </c>
      <c r="E8" s="167">
        <v>3723</v>
      </c>
      <c r="F8" s="259">
        <v>3720</v>
      </c>
      <c r="G8" s="270">
        <v>3565</v>
      </c>
      <c r="H8" s="279">
        <v>3560</v>
      </c>
      <c r="I8" s="161">
        <v>3560</v>
      </c>
      <c r="J8" s="161">
        <v>3560</v>
      </c>
    </row>
    <row r="9" spans="1:17" ht="13.8" x14ac:dyDescent="0.25">
      <c r="A9" s="9">
        <v>133001</v>
      </c>
      <c r="B9" s="9"/>
      <c r="C9" s="10" t="s">
        <v>11</v>
      </c>
      <c r="D9" s="167">
        <v>2310</v>
      </c>
      <c r="E9" s="167">
        <v>2257</v>
      </c>
      <c r="F9" s="259">
        <v>2250</v>
      </c>
      <c r="G9" s="270">
        <v>2362</v>
      </c>
      <c r="H9" s="279">
        <v>2350</v>
      </c>
      <c r="I9" s="161">
        <v>2350</v>
      </c>
      <c r="J9" s="161">
        <v>2350</v>
      </c>
    </row>
    <row r="10" spans="1:17" ht="13.8" x14ac:dyDescent="0.25">
      <c r="A10" s="9">
        <v>133003</v>
      </c>
      <c r="B10" s="9"/>
      <c r="C10" s="10" t="s">
        <v>12</v>
      </c>
      <c r="D10" s="167">
        <v>70</v>
      </c>
      <c r="E10" s="167">
        <v>70</v>
      </c>
      <c r="F10" s="259">
        <v>70</v>
      </c>
      <c r="G10" s="270">
        <v>70</v>
      </c>
      <c r="H10" s="279">
        <v>70</v>
      </c>
      <c r="I10" s="161">
        <v>70</v>
      </c>
      <c r="J10" s="161">
        <v>70</v>
      </c>
    </row>
    <row r="11" spans="1:17" ht="13.8" x14ac:dyDescent="0.25">
      <c r="A11" s="9">
        <v>133006</v>
      </c>
      <c r="B11" s="9"/>
      <c r="C11" s="10" t="s">
        <v>13</v>
      </c>
      <c r="D11" s="167">
        <v>4648</v>
      </c>
      <c r="E11" s="167">
        <v>8509</v>
      </c>
      <c r="F11" s="259">
        <v>6000</v>
      </c>
      <c r="G11" s="270">
        <v>7000</v>
      </c>
      <c r="H11" s="279">
        <v>7100</v>
      </c>
      <c r="I11" s="161">
        <v>7100</v>
      </c>
      <c r="J11" s="161">
        <v>7100</v>
      </c>
    </row>
    <row r="12" spans="1:17" ht="13.8" x14ac:dyDescent="0.25">
      <c r="A12" s="9">
        <v>133012</v>
      </c>
      <c r="B12" s="9"/>
      <c r="C12" s="11" t="s">
        <v>14</v>
      </c>
      <c r="D12" s="167">
        <v>2431</v>
      </c>
      <c r="E12" s="167">
        <v>5715</v>
      </c>
      <c r="F12" s="259">
        <v>5850</v>
      </c>
      <c r="G12" s="270">
        <v>6800</v>
      </c>
      <c r="H12" s="279">
        <v>6500</v>
      </c>
      <c r="I12" s="161">
        <v>6500</v>
      </c>
      <c r="J12" s="161">
        <v>6500</v>
      </c>
    </row>
    <row r="13" spans="1:17" ht="13.8" x14ac:dyDescent="0.25">
      <c r="A13" s="9">
        <v>133013</v>
      </c>
      <c r="B13" s="9"/>
      <c r="C13" s="11" t="s">
        <v>482</v>
      </c>
      <c r="D13" s="167">
        <v>76392</v>
      </c>
      <c r="E13" s="167">
        <v>73762</v>
      </c>
      <c r="F13" s="259">
        <v>76300</v>
      </c>
      <c r="G13" s="270">
        <v>74821</v>
      </c>
      <c r="H13" s="279">
        <v>78500</v>
      </c>
      <c r="I13" s="161">
        <v>78700</v>
      </c>
      <c r="J13" s="161">
        <v>79200</v>
      </c>
    </row>
    <row r="14" spans="1:17" ht="13.8" x14ac:dyDescent="0.25">
      <c r="A14" s="9">
        <v>133015</v>
      </c>
      <c r="B14" s="9"/>
      <c r="C14" s="11" t="s">
        <v>328</v>
      </c>
      <c r="D14" s="167">
        <v>6740</v>
      </c>
      <c r="E14" s="167">
        <v>17295</v>
      </c>
      <c r="F14" s="259">
        <v>11000</v>
      </c>
      <c r="G14" s="270">
        <v>12800</v>
      </c>
      <c r="H14" s="279">
        <v>10000</v>
      </c>
      <c r="I14" s="161">
        <v>10000</v>
      </c>
      <c r="J14" s="161">
        <v>10000</v>
      </c>
    </row>
    <row r="15" spans="1:17" ht="13.8" x14ac:dyDescent="0.25">
      <c r="A15" s="9">
        <v>133014</v>
      </c>
      <c r="B15" s="9"/>
      <c r="C15" s="10" t="s">
        <v>15</v>
      </c>
      <c r="D15" s="167">
        <v>78322</v>
      </c>
      <c r="E15" s="167">
        <v>78322</v>
      </c>
      <c r="F15" s="259">
        <v>78322</v>
      </c>
      <c r="G15" s="270">
        <v>78323</v>
      </c>
      <c r="H15" s="279">
        <v>78323</v>
      </c>
      <c r="I15" s="161">
        <v>78323</v>
      </c>
      <c r="J15" s="161">
        <v>78323</v>
      </c>
    </row>
    <row r="16" spans="1:17" ht="13.8" x14ac:dyDescent="0.25">
      <c r="A16" s="9">
        <v>134001</v>
      </c>
      <c r="B16" s="9"/>
      <c r="C16" s="446" t="s">
        <v>210</v>
      </c>
      <c r="D16" s="167">
        <v>2012</v>
      </c>
      <c r="E16" s="167">
        <v>2012</v>
      </c>
      <c r="F16" s="259">
        <v>2011</v>
      </c>
      <c r="G16" s="270">
        <v>0</v>
      </c>
      <c r="H16" s="279">
        <v>0</v>
      </c>
      <c r="I16" s="161">
        <v>0</v>
      </c>
      <c r="J16" s="161">
        <v>0</v>
      </c>
    </row>
    <row r="17" spans="1:10" ht="15.6" x14ac:dyDescent="0.3">
      <c r="A17" s="10"/>
      <c r="B17" s="10"/>
      <c r="C17" s="5" t="s">
        <v>16</v>
      </c>
      <c r="D17" s="218">
        <f t="shared" ref="D17" si="0">SUM(D5:D16)</f>
        <v>4113670</v>
      </c>
      <c r="E17" s="218">
        <f t="shared" ref="E17:G17" si="1">SUM(E5:E16)</f>
        <v>4147026</v>
      </c>
      <c r="F17" s="261">
        <f t="shared" si="1"/>
        <v>4204710</v>
      </c>
      <c r="G17" s="272">
        <f t="shared" si="1"/>
        <v>4272822</v>
      </c>
      <c r="H17" s="280">
        <f>SUM(H5:H16)</f>
        <v>4325605</v>
      </c>
      <c r="I17" s="218">
        <f>SUM(I5:I16)</f>
        <v>4386591</v>
      </c>
      <c r="J17" s="218">
        <f>SUM(J5:J16)</f>
        <v>4551712</v>
      </c>
    </row>
    <row r="18" spans="1:10" ht="13.8" x14ac:dyDescent="0.25">
      <c r="A18" s="10"/>
      <c r="B18" s="10"/>
      <c r="C18" s="10"/>
      <c r="D18" s="220"/>
      <c r="E18" s="220"/>
      <c r="F18" s="261"/>
      <c r="G18" s="272"/>
      <c r="H18" s="281"/>
      <c r="I18" s="6"/>
      <c r="J18" s="6"/>
    </row>
    <row r="19" spans="1:10" ht="15.6" x14ac:dyDescent="0.3">
      <c r="A19" s="13" t="s">
        <v>3</v>
      </c>
      <c r="B19" s="13"/>
      <c r="C19" s="5" t="s">
        <v>17</v>
      </c>
      <c r="D19" s="220"/>
      <c r="E19" s="220"/>
      <c r="F19" s="261"/>
      <c r="G19" s="272"/>
      <c r="H19" s="281"/>
      <c r="I19" s="6"/>
      <c r="J19" s="6"/>
    </row>
    <row r="20" spans="1:10" ht="13.8" x14ac:dyDescent="0.25">
      <c r="A20" s="287">
        <v>211004</v>
      </c>
      <c r="B20" s="287"/>
      <c r="C20" s="288" t="s">
        <v>333</v>
      </c>
      <c r="D20" s="289">
        <v>21724</v>
      </c>
      <c r="E20" s="289">
        <v>30769</v>
      </c>
      <c r="F20" s="289">
        <v>35000</v>
      </c>
      <c r="G20" s="289">
        <v>57300</v>
      </c>
      <c r="H20" s="289">
        <v>68500</v>
      </c>
      <c r="I20" s="289">
        <v>68500</v>
      </c>
      <c r="J20" s="289">
        <v>68500</v>
      </c>
    </row>
    <row r="21" spans="1:10" ht="13.8" x14ac:dyDescent="0.25">
      <c r="A21" s="9">
        <v>212002</v>
      </c>
      <c r="B21" s="9"/>
      <c r="C21" s="11" t="s">
        <v>18</v>
      </c>
      <c r="D21" s="167">
        <v>3979</v>
      </c>
      <c r="E21" s="167">
        <v>4096</v>
      </c>
      <c r="F21" s="259">
        <v>6200</v>
      </c>
      <c r="G21" s="270">
        <v>6200</v>
      </c>
      <c r="H21" s="270">
        <v>6249</v>
      </c>
      <c r="I21" s="161">
        <v>6249</v>
      </c>
      <c r="J21" s="161">
        <v>6249</v>
      </c>
    </row>
    <row r="22" spans="1:10" ht="13.8" x14ac:dyDescent="0.25">
      <c r="A22" s="9">
        <v>212002</v>
      </c>
      <c r="B22" s="9"/>
      <c r="C22" s="10" t="s">
        <v>19</v>
      </c>
      <c r="D22" s="167">
        <v>2635</v>
      </c>
      <c r="E22" s="167">
        <v>2100</v>
      </c>
      <c r="F22" s="259">
        <v>2600</v>
      </c>
      <c r="G22" s="270">
        <v>2925</v>
      </c>
      <c r="H22" s="270">
        <v>2600</v>
      </c>
      <c r="I22" s="161">
        <v>2600</v>
      </c>
      <c r="J22" s="161">
        <v>2600</v>
      </c>
    </row>
    <row r="23" spans="1:10" ht="13.8" hidden="1" x14ac:dyDescent="0.25">
      <c r="A23" s="9"/>
      <c r="B23" s="9"/>
      <c r="C23" s="10"/>
      <c r="D23" s="167"/>
      <c r="E23" s="167"/>
      <c r="F23" s="259"/>
      <c r="G23" s="270"/>
      <c r="H23" s="270"/>
      <c r="I23" s="161"/>
      <c r="J23" s="161"/>
    </row>
    <row r="24" spans="1:10" ht="13.8" x14ac:dyDescent="0.25">
      <c r="A24" s="9">
        <v>212003</v>
      </c>
      <c r="B24" s="9"/>
      <c r="C24" s="10" t="s">
        <v>20</v>
      </c>
      <c r="D24" s="167">
        <v>82801</v>
      </c>
      <c r="E24" s="167">
        <v>84813</v>
      </c>
      <c r="F24" s="259">
        <v>83900</v>
      </c>
      <c r="G24" s="270">
        <v>79031</v>
      </c>
      <c r="H24" s="270">
        <v>83900</v>
      </c>
      <c r="I24" s="161">
        <v>83900</v>
      </c>
      <c r="J24" s="161">
        <v>83900</v>
      </c>
    </row>
    <row r="25" spans="1:10" ht="13.8" x14ac:dyDescent="0.25">
      <c r="A25" s="9">
        <v>212003</v>
      </c>
      <c r="B25" s="9"/>
      <c r="C25" s="10" t="s">
        <v>21</v>
      </c>
      <c r="D25" s="167">
        <v>96422</v>
      </c>
      <c r="E25" s="167">
        <v>98418</v>
      </c>
      <c r="F25" s="259">
        <v>101500</v>
      </c>
      <c r="G25" s="270">
        <v>101500</v>
      </c>
      <c r="H25" s="270">
        <v>101500</v>
      </c>
      <c r="I25" s="161">
        <v>101500</v>
      </c>
      <c r="J25" s="161">
        <v>101500</v>
      </c>
    </row>
    <row r="26" spans="1:10" ht="13.8" x14ac:dyDescent="0.25">
      <c r="A26" s="10"/>
      <c r="B26" s="10"/>
      <c r="C26" s="10" t="s">
        <v>22</v>
      </c>
      <c r="D26" s="167">
        <v>78035</v>
      </c>
      <c r="E26" s="167">
        <v>76549</v>
      </c>
      <c r="F26" s="259">
        <v>74200</v>
      </c>
      <c r="G26" s="270">
        <v>86000</v>
      </c>
      <c r="H26" s="270">
        <v>94540</v>
      </c>
      <c r="I26" s="161">
        <v>94540</v>
      </c>
      <c r="J26" s="161">
        <v>94540</v>
      </c>
    </row>
    <row r="27" spans="1:10" ht="13.8" x14ac:dyDescent="0.25">
      <c r="A27" s="10"/>
      <c r="B27" s="10"/>
      <c r="C27" s="10" t="s">
        <v>23</v>
      </c>
      <c r="D27" s="167">
        <v>21963</v>
      </c>
      <c r="E27" s="167">
        <v>21953</v>
      </c>
      <c r="F27" s="259">
        <v>22600</v>
      </c>
      <c r="G27" s="270">
        <v>22600</v>
      </c>
      <c r="H27" s="270">
        <v>22600</v>
      </c>
      <c r="I27" s="161">
        <v>22600</v>
      </c>
      <c r="J27" s="161">
        <v>22600</v>
      </c>
    </row>
    <row r="28" spans="1:10" ht="13.8" x14ac:dyDescent="0.25">
      <c r="A28" s="290">
        <v>212003</v>
      </c>
      <c r="B28" s="287"/>
      <c r="C28" s="287" t="s">
        <v>223</v>
      </c>
      <c r="D28" s="289">
        <v>54301</v>
      </c>
      <c r="E28" s="289">
        <v>105346</v>
      </c>
      <c r="F28" s="289">
        <v>99000</v>
      </c>
      <c r="G28" s="289">
        <v>109850</v>
      </c>
      <c r="H28" s="289">
        <v>125000</v>
      </c>
      <c r="I28" s="289">
        <v>125000</v>
      </c>
      <c r="J28" s="289">
        <v>125000</v>
      </c>
    </row>
    <row r="29" spans="1:10" ht="13.8" x14ac:dyDescent="0.25">
      <c r="A29" s="9">
        <v>212004</v>
      </c>
      <c r="B29" s="9"/>
      <c r="C29" s="10" t="s">
        <v>24</v>
      </c>
      <c r="D29" s="167">
        <v>3593</v>
      </c>
      <c r="E29" s="167">
        <v>3800</v>
      </c>
      <c r="F29" s="259">
        <v>3800</v>
      </c>
      <c r="G29" s="270">
        <v>3800</v>
      </c>
      <c r="H29" s="270">
        <v>3800</v>
      </c>
      <c r="I29" s="161">
        <v>3800</v>
      </c>
      <c r="J29" s="161">
        <v>3800</v>
      </c>
    </row>
    <row r="30" spans="1:10" ht="13.8" x14ac:dyDescent="0.25">
      <c r="A30" s="9">
        <v>221004</v>
      </c>
      <c r="B30" s="9"/>
      <c r="C30" s="10" t="s">
        <v>25</v>
      </c>
      <c r="D30" s="167">
        <v>8149</v>
      </c>
      <c r="E30" s="167">
        <v>8415</v>
      </c>
      <c r="F30" s="259">
        <v>8000</v>
      </c>
      <c r="G30" s="270">
        <v>8000</v>
      </c>
      <c r="H30" s="270">
        <v>8500</v>
      </c>
      <c r="I30" s="161">
        <v>8500</v>
      </c>
      <c r="J30" s="161">
        <v>8500</v>
      </c>
    </row>
    <row r="31" spans="1:10" ht="13.8" x14ac:dyDescent="0.25">
      <c r="A31" s="9">
        <v>222003</v>
      </c>
      <c r="B31" s="9"/>
      <c r="C31" s="10" t="s">
        <v>26</v>
      </c>
      <c r="D31" s="167">
        <v>1362</v>
      </c>
      <c r="E31" s="167">
        <v>600</v>
      </c>
      <c r="F31" s="259">
        <v>100</v>
      </c>
      <c r="G31" s="270">
        <v>790</v>
      </c>
      <c r="H31" s="270">
        <v>100</v>
      </c>
      <c r="I31" s="161">
        <v>100</v>
      </c>
      <c r="J31" s="161">
        <v>100</v>
      </c>
    </row>
    <row r="32" spans="1:10" ht="13.8" x14ac:dyDescent="0.25">
      <c r="A32" s="9">
        <v>223001</v>
      </c>
      <c r="B32" s="9"/>
      <c r="C32" s="10" t="s">
        <v>27</v>
      </c>
      <c r="D32" s="167">
        <v>136728</v>
      </c>
      <c r="E32" s="167">
        <v>141417</v>
      </c>
      <c r="F32" s="259">
        <v>136900</v>
      </c>
      <c r="G32" s="270">
        <v>171200</v>
      </c>
      <c r="H32" s="270">
        <v>165000</v>
      </c>
      <c r="I32" s="161">
        <v>165000</v>
      </c>
      <c r="J32" s="161">
        <v>165000</v>
      </c>
    </row>
    <row r="33" spans="1:10" ht="13.8" x14ac:dyDescent="0.25">
      <c r="A33" s="9">
        <v>223001</v>
      </c>
      <c r="B33" s="9"/>
      <c r="C33" s="10" t="s">
        <v>28</v>
      </c>
      <c r="D33" s="167">
        <v>2634</v>
      </c>
      <c r="E33" s="167">
        <v>880</v>
      </c>
      <c r="F33" s="259">
        <v>1000</v>
      </c>
      <c r="G33" s="270">
        <v>1000</v>
      </c>
      <c r="H33" s="270">
        <v>1000</v>
      </c>
      <c r="I33" s="161">
        <v>1000</v>
      </c>
      <c r="J33" s="161">
        <v>1000</v>
      </c>
    </row>
    <row r="34" spans="1:10" ht="13.8" x14ac:dyDescent="0.25">
      <c r="A34" s="9">
        <v>223001</v>
      </c>
      <c r="B34" s="9"/>
      <c r="C34" s="10" t="s">
        <v>29</v>
      </c>
      <c r="D34" s="167">
        <v>0</v>
      </c>
      <c r="E34" s="167">
        <v>0</v>
      </c>
      <c r="F34" s="259">
        <v>100</v>
      </c>
      <c r="G34" s="270">
        <v>0</v>
      </c>
      <c r="H34" s="270">
        <v>100</v>
      </c>
      <c r="I34" s="161">
        <v>100</v>
      </c>
      <c r="J34" s="161">
        <v>100</v>
      </c>
    </row>
    <row r="35" spans="1:10" ht="13.8" x14ac:dyDescent="0.25">
      <c r="A35" s="9">
        <v>223001</v>
      </c>
      <c r="B35" s="9"/>
      <c r="C35" s="10" t="s">
        <v>30</v>
      </c>
      <c r="D35" s="167">
        <v>20437</v>
      </c>
      <c r="E35" s="167">
        <v>14705</v>
      </c>
      <c r="F35" s="259">
        <v>20000</v>
      </c>
      <c r="G35" s="270">
        <v>17000</v>
      </c>
      <c r="H35" s="270">
        <v>35000</v>
      </c>
      <c r="I35" s="161">
        <v>35000</v>
      </c>
      <c r="J35" s="161">
        <v>35000</v>
      </c>
    </row>
    <row r="36" spans="1:10" ht="13.8" x14ac:dyDescent="0.25">
      <c r="A36" s="14"/>
      <c r="B36" s="14"/>
      <c r="C36" s="15"/>
      <c r="D36" s="221"/>
      <c r="E36" s="221"/>
      <c r="F36" s="221"/>
      <c r="G36" s="221"/>
      <c r="H36" s="345"/>
      <c r="I36" s="345"/>
      <c r="J36" s="345"/>
    </row>
    <row r="37" spans="1:10" ht="13.8" x14ac:dyDescent="0.25">
      <c r="A37" s="14"/>
      <c r="B37" s="14"/>
      <c r="C37" s="15"/>
      <c r="D37" s="221"/>
      <c r="E37" s="221"/>
      <c r="F37" s="221"/>
      <c r="G37" s="221"/>
      <c r="H37" s="345"/>
      <c r="I37" s="345"/>
      <c r="J37" s="345"/>
    </row>
    <row r="38" spans="1:10" ht="13.8" x14ac:dyDescent="0.25">
      <c r="A38" s="14"/>
      <c r="B38" s="14"/>
      <c r="C38" s="15"/>
      <c r="D38" s="221"/>
      <c r="E38" s="221"/>
      <c r="F38" s="221"/>
      <c r="G38" s="221"/>
      <c r="H38" s="345"/>
      <c r="I38" s="345"/>
      <c r="J38" s="345"/>
    </row>
    <row r="39" spans="1:10" ht="13.8" x14ac:dyDescent="0.25">
      <c r="A39" s="14"/>
      <c r="B39" s="14"/>
      <c r="C39" s="15"/>
      <c r="D39" s="221"/>
      <c r="E39" s="221"/>
      <c r="F39" s="221"/>
      <c r="G39" s="221"/>
      <c r="H39" s="345"/>
      <c r="I39" s="345"/>
      <c r="J39" s="345"/>
    </row>
    <row r="40" spans="1:10" ht="13.8" x14ac:dyDescent="0.25">
      <c r="A40" s="14"/>
      <c r="B40" s="14"/>
      <c r="C40" s="15"/>
      <c r="D40" s="221"/>
      <c r="E40" s="221"/>
      <c r="F40" s="221"/>
      <c r="G40" s="221"/>
      <c r="H40" s="345"/>
      <c r="I40" s="345"/>
      <c r="J40" s="345"/>
    </row>
    <row r="41" spans="1:10" ht="13.8" x14ac:dyDescent="0.25">
      <c r="A41" s="14"/>
      <c r="B41" s="14"/>
      <c r="C41" s="15"/>
      <c r="D41" s="221"/>
      <c r="E41" s="221"/>
      <c r="F41" s="221"/>
      <c r="G41" s="221"/>
      <c r="H41" s="345"/>
      <c r="I41" s="345"/>
      <c r="J41" s="345"/>
    </row>
    <row r="42" spans="1:10" ht="13.8" x14ac:dyDescent="0.25">
      <c r="A42" s="9"/>
      <c r="B42" s="9"/>
      <c r="C42" s="10"/>
      <c r="D42" s="222" t="s">
        <v>215</v>
      </c>
      <c r="E42" s="222" t="s">
        <v>217</v>
      </c>
      <c r="F42" s="257" t="s">
        <v>334</v>
      </c>
      <c r="G42" s="268" t="s">
        <v>334</v>
      </c>
      <c r="H42" s="277" t="s">
        <v>420</v>
      </c>
      <c r="I42" s="7" t="s">
        <v>464</v>
      </c>
      <c r="J42" s="7" t="s">
        <v>516</v>
      </c>
    </row>
    <row r="43" spans="1:10" ht="13.8" x14ac:dyDescent="0.25">
      <c r="A43" s="9"/>
      <c r="B43" s="9"/>
      <c r="C43" s="10"/>
      <c r="D43" s="223" t="s">
        <v>5</v>
      </c>
      <c r="E43" s="223" t="s">
        <v>5</v>
      </c>
      <c r="F43" s="258" t="s">
        <v>6</v>
      </c>
      <c r="G43" s="269" t="s">
        <v>31</v>
      </c>
      <c r="H43" s="278" t="s">
        <v>6</v>
      </c>
      <c r="I43" s="160" t="s">
        <v>6</v>
      </c>
      <c r="J43" s="160" t="s">
        <v>6</v>
      </c>
    </row>
    <row r="44" spans="1:10" ht="13.8" x14ac:dyDescent="0.25">
      <c r="A44" s="9">
        <v>223001</v>
      </c>
      <c r="B44" s="9"/>
      <c r="C44" s="10" t="s">
        <v>32</v>
      </c>
      <c r="D44" s="167">
        <v>299</v>
      </c>
      <c r="E44" s="167">
        <v>0</v>
      </c>
      <c r="F44" s="259">
        <v>0</v>
      </c>
      <c r="G44" s="270">
        <v>0</v>
      </c>
      <c r="H44" s="279">
        <v>149</v>
      </c>
      <c r="I44" s="161">
        <v>149</v>
      </c>
      <c r="J44" s="161">
        <v>149</v>
      </c>
    </row>
    <row r="45" spans="1:10" ht="13.8" x14ac:dyDescent="0.25">
      <c r="A45" s="9">
        <v>223001</v>
      </c>
      <c r="B45" s="9"/>
      <c r="C45" s="10" t="s">
        <v>33</v>
      </c>
      <c r="D45" s="167">
        <v>367</v>
      </c>
      <c r="E45" s="167">
        <v>14239</v>
      </c>
      <c r="F45" s="259">
        <v>40000</v>
      </c>
      <c r="G45" s="270">
        <v>46074</v>
      </c>
      <c r="H45" s="279">
        <v>40000</v>
      </c>
      <c r="I45" s="161">
        <v>40000</v>
      </c>
      <c r="J45" s="161">
        <v>40000</v>
      </c>
    </row>
    <row r="46" spans="1:10" ht="13.8" x14ac:dyDescent="0.25">
      <c r="A46" s="9">
        <v>223001</v>
      </c>
      <c r="B46" s="9"/>
      <c r="C46" s="10" t="s">
        <v>34</v>
      </c>
      <c r="D46" s="167">
        <v>35</v>
      </c>
      <c r="E46" s="167">
        <v>0</v>
      </c>
      <c r="F46" s="259">
        <v>100</v>
      </c>
      <c r="G46" s="270">
        <v>0</v>
      </c>
      <c r="H46" s="279">
        <v>100</v>
      </c>
      <c r="I46" s="161">
        <v>100</v>
      </c>
      <c r="J46" s="161">
        <v>100</v>
      </c>
    </row>
    <row r="47" spans="1:10" ht="13.8" x14ac:dyDescent="0.25">
      <c r="A47" s="9">
        <v>223001</v>
      </c>
      <c r="B47" s="9"/>
      <c r="C47" s="10" t="s">
        <v>214</v>
      </c>
      <c r="D47" s="167">
        <v>1003</v>
      </c>
      <c r="E47" s="167">
        <v>1463</v>
      </c>
      <c r="F47" s="259">
        <v>1300</v>
      </c>
      <c r="G47" s="270">
        <v>2000</v>
      </c>
      <c r="H47" s="279">
        <v>5000</v>
      </c>
      <c r="I47" s="161">
        <v>5100</v>
      </c>
      <c r="J47" s="161">
        <v>5200</v>
      </c>
    </row>
    <row r="48" spans="1:10" ht="13.8" x14ac:dyDescent="0.25">
      <c r="A48" s="9">
        <v>223001</v>
      </c>
      <c r="B48" s="9"/>
      <c r="C48" s="10" t="s">
        <v>219</v>
      </c>
      <c r="D48" s="167">
        <v>13</v>
      </c>
      <c r="E48" s="167">
        <v>32</v>
      </c>
      <c r="F48" s="259">
        <v>25</v>
      </c>
      <c r="G48" s="270">
        <v>0</v>
      </c>
      <c r="H48" s="279">
        <v>0</v>
      </c>
      <c r="I48" s="161">
        <v>0</v>
      </c>
      <c r="J48" s="161">
        <v>0</v>
      </c>
    </row>
    <row r="49" spans="1:10" ht="13.8" x14ac:dyDescent="0.25">
      <c r="A49" s="9">
        <v>223001</v>
      </c>
      <c r="B49" s="9"/>
      <c r="C49" s="10" t="s">
        <v>35</v>
      </c>
      <c r="D49" s="167">
        <v>2403</v>
      </c>
      <c r="E49" s="167">
        <v>7580</v>
      </c>
      <c r="F49" s="259">
        <v>5000</v>
      </c>
      <c r="G49" s="270">
        <v>13500</v>
      </c>
      <c r="H49" s="279">
        <v>10000</v>
      </c>
      <c r="I49" s="161">
        <v>10000</v>
      </c>
      <c r="J49" s="161">
        <v>10000</v>
      </c>
    </row>
    <row r="50" spans="1:10" s="298" customFormat="1" ht="13.8" x14ac:dyDescent="0.25">
      <c r="A50" s="9">
        <v>223001</v>
      </c>
      <c r="B50" s="9"/>
      <c r="C50" s="446" t="s">
        <v>431</v>
      </c>
      <c r="D50" s="167">
        <v>2562</v>
      </c>
      <c r="E50" s="167"/>
      <c r="F50" s="259"/>
      <c r="G50" s="270"/>
      <c r="H50" s="279"/>
      <c r="I50" s="161"/>
      <c r="J50" s="161"/>
    </row>
    <row r="51" spans="1:10" ht="13.8" x14ac:dyDescent="0.25">
      <c r="A51" s="290">
        <v>223003</v>
      </c>
      <c r="B51" s="290"/>
      <c r="C51" s="287" t="s">
        <v>222</v>
      </c>
      <c r="D51" s="289">
        <v>50154</v>
      </c>
      <c r="E51" s="289">
        <v>49068</v>
      </c>
      <c r="F51" s="289">
        <v>50000</v>
      </c>
      <c r="G51" s="289">
        <v>55000</v>
      </c>
      <c r="H51" s="289">
        <v>65000</v>
      </c>
      <c r="I51" s="289">
        <v>65000</v>
      </c>
      <c r="J51" s="289">
        <v>65000</v>
      </c>
    </row>
    <row r="52" spans="1:10" ht="13.8" x14ac:dyDescent="0.25">
      <c r="A52" s="9">
        <v>229005</v>
      </c>
      <c r="B52" s="9"/>
      <c r="C52" s="10" t="s">
        <v>335</v>
      </c>
      <c r="D52" s="167">
        <v>96</v>
      </c>
      <c r="E52" s="167">
        <v>156</v>
      </c>
      <c r="F52" s="259">
        <v>100</v>
      </c>
      <c r="G52" s="270">
        <v>197</v>
      </c>
      <c r="H52" s="279">
        <v>190</v>
      </c>
      <c r="I52" s="161">
        <v>190</v>
      </c>
      <c r="J52" s="161">
        <v>190</v>
      </c>
    </row>
    <row r="53" spans="1:10" ht="13.8" x14ac:dyDescent="0.25">
      <c r="A53" s="10">
        <v>242</v>
      </c>
      <c r="B53" s="10"/>
      <c r="C53" s="10" t="s">
        <v>321</v>
      </c>
      <c r="D53" s="167">
        <v>153</v>
      </c>
      <c r="E53" s="167">
        <v>0</v>
      </c>
      <c r="F53" s="259">
        <v>0</v>
      </c>
      <c r="G53" s="270">
        <v>0</v>
      </c>
      <c r="H53" s="279">
        <v>0</v>
      </c>
      <c r="I53" s="161">
        <v>0</v>
      </c>
      <c r="J53" s="161">
        <v>0</v>
      </c>
    </row>
    <row r="54" spans="1:10" ht="13.8" x14ac:dyDescent="0.25">
      <c r="A54" s="287">
        <v>242</v>
      </c>
      <c r="B54" s="287"/>
      <c r="C54" s="287" t="s">
        <v>322</v>
      </c>
      <c r="D54" s="289">
        <v>16</v>
      </c>
      <c r="E54" s="289">
        <v>0</v>
      </c>
      <c r="F54" s="289">
        <v>0</v>
      </c>
      <c r="G54" s="289">
        <v>0</v>
      </c>
      <c r="H54" s="289">
        <v>0</v>
      </c>
      <c r="I54" s="289">
        <v>0</v>
      </c>
      <c r="J54" s="289">
        <v>0</v>
      </c>
    </row>
    <row r="55" spans="1:10" ht="13.8" x14ac:dyDescent="0.25">
      <c r="A55" s="10">
        <v>292</v>
      </c>
      <c r="B55" s="10"/>
      <c r="C55" s="10" t="s">
        <v>36</v>
      </c>
      <c r="D55" s="167">
        <v>7564</v>
      </c>
      <c r="E55" s="167">
        <v>5416</v>
      </c>
      <c r="F55" s="259">
        <v>5500</v>
      </c>
      <c r="G55" s="270">
        <v>26015</v>
      </c>
      <c r="H55" s="279">
        <v>5500</v>
      </c>
      <c r="I55" s="161">
        <v>5500</v>
      </c>
      <c r="J55" s="161">
        <v>5500</v>
      </c>
    </row>
    <row r="56" spans="1:10" ht="15.6" x14ac:dyDescent="0.3">
      <c r="A56" s="10"/>
      <c r="B56" s="10"/>
      <c r="C56" s="5" t="s">
        <v>37</v>
      </c>
      <c r="D56" s="218">
        <f t="shared" ref="D56:G56" si="2">SUM(D20:D55)</f>
        <v>599428</v>
      </c>
      <c r="E56" s="218">
        <f t="shared" si="2"/>
        <v>671815</v>
      </c>
      <c r="F56" s="260">
        <f>SUM(F20:F55)</f>
        <v>696925</v>
      </c>
      <c r="G56" s="272">
        <f t="shared" si="2"/>
        <v>809982</v>
      </c>
      <c r="H56" s="280">
        <f>SUM(H20:H55)</f>
        <v>844328</v>
      </c>
      <c r="I56" s="6">
        <f>SUM(I20:I55)</f>
        <v>844428</v>
      </c>
      <c r="J56" s="6">
        <f>SUM(J20:J55)</f>
        <v>844528</v>
      </c>
    </row>
    <row r="57" spans="1:10" ht="15.6" x14ac:dyDescent="0.3">
      <c r="A57" s="10"/>
      <c r="B57" s="10"/>
      <c r="C57" s="5"/>
      <c r="D57" s="218"/>
      <c r="E57" s="218"/>
      <c r="F57" s="218"/>
      <c r="G57" s="218"/>
      <c r="H57" s="218"/>
      <c r="I57" s="12"/>
      <c r="J57" s="12"/>
    </row>
    <row r="58" spans="1:10" ht="15.6" x14ac:dyDescent="0.3">
      <c r="A58" s="13" t="s">
        <v>3</v>
      </c>
      <c r="B58" s="13"/>
      <c r="C58" s="5" t="s">
        <v>38</v>
      </c>
      <c r="D58" s="220">
        <v>10550</v>
      </c>
      <c r="E58" s="220">
        <v>4000</v>
      </c>
      <c r="F58" s="261">
        <v>5000</v>
      </c>
      <c r="G58" s="272">
        <v>18500</v>
      </c>
      <c r="H58" s="280">
        <v>5000</v>
      </c>
      <c r="I58" s="12">
        <v>7000</v>
      </c>
      <c r="J58" s="12">
        <v>7000</v>
      </c>
    </row>
    <row r="59" spans="1:10" ht="13.8" x14ac:dyDescent="0.25">
      <c r="A59" s="13"/>
      <c r="B59" s="13"/>
      <c r="C59" s="10"/>
      <c r="D59" s="220"/>
      <c r="E59" s="220"/>
      <c r="F59" s="220"/>
      <c r="G59" s="220"/>
      <c r="H59" s="220"/>
      <c r="I59" s="6"/>
      <c r="J59" s="6"/>
    </row>
    <row r="60" spans="1:10" ht="15.6" x14ac:dyDescent="0.3">
      <c r="A60" s="13" t="s">
        <v>3</v>
      </c>
      <c r="B60" s="13"/>
      <c r="C60" s="5" t="s">
        <v>39</v>
      </c>
      <c r="D60" s="220"/>
      <c r="E60" s="220"/>
      <c r="F60" s="220"/>
      <c r="G60" s="220"/>
      <c r="H60" s="220"/>
      <c r="I60" s="6"/>
      <c r="J60" s="6"/>
    </row>
    <row r="61" spans="1:10" ht="13.8" x14ac:dyDescent="0.25">
      <c r="A61" s="9">
        <v>312001</v>
      </c>
      <c r="B61" s="9"/>
      <c r="C61" s="10" t="s">
        <v>40</v>
      </c>
      <c r="D61" s="167">
        <v>0</v>
      </c>
      <c r="E61" s="167">
        <v>910</v>
      </c>
      <c r="F61" s="259">
        <v>100</v>
      </c>
      <c r="G61" s="270">
        <v>259</v>
      </c>
      <c r="H61" s="279">
        <v>100</v>
      </c>
      <c r="I61" s="161">
        <v>100</v>
      </c>
      <c r="J61" s="161">
        <v>100</v>
      </c>
    </row>
    <row r="62" spans="1:10" s="486" customFormat="1" ht="13.5" customHeight="1" x14ac:dyDescent="0.25">
      <c r="A62" s="9">
        <v>312001</v>
      </c>
      <c r="B62" s="9"/>
      <c r="C62" s="10" t="s">
        <v>486</v>
      </c>
      <c r="D62" s="167"/>
      <c r="E62" s="167">
        <v>85945</v>
      </c>
      <c r="F62" s="259">
        <v>0</v>
      </c>
      <c r="G62" s="270">
        <v>0</v>
      </c>
      <c r="H62" s="279">
        <v>0</v>
      </c>
      <c r="I62" s="161">
        <v>0</v>
      </c>
      <c r="J62" s="161">
        <v>0</v>
      </c>
    </row>
    <row r="63" spans="1:10" s="566" customFormat="1" ht="13.5" customHeight="1" x14ac:dyDescent="0.25">
      <c r="A63" s="9">
        <v>312001</v>
      </c>
      <c r="B63" s="9"/>
      <c r="C63" s="10" t="s">
        <v>542</v>
      </c>
      <c r="D63" s="167"/>
      <c r="E63" s="167"/>
      <c r="F63" s="259">
        <v>0</v>
      </c>
      <c r="G63" s="270">
        <v>5712.5</v>
      </c>
      <c r="H63" s="279">
        <v>0</v>
      </c>
      <c r="I63" s="161">
        <v>0</v>
      </c>
      <c r="J63" s="161">
        <v>0</v>
      </c>
    </row>
    <row r="64" spans="1:10" s="566" customFormat="1" ht="13.5" customHeight="1" x14ac:dyDescent="0.25">
      <c r="A64" s="287">
        <v>312001</v>
      </c>
      <c r="B64" s="287"/>
      <c r="C64" s="287" t="s">
        <v>546</v>
      </c>
      <c r="D64" s="287"/>
      <c r="E64" s="287"/>
      <c r="F64" s="287"/>
      <c r="G64" s="289">
        <v>70000</v>
      </c>
      <c r="H64" s="287"/>
      <c r="I64" s="287"/>
      <c r="J64" s="287"/>
    </row>
    <row r="65" spans="1:10" s="486" customFormat="1" ht="13.8" x14ac:dyDescent="0.25">
      <c r="A65" s="9">
        <v>312002</v>
      </c>
      <c r="B65" s="9"/>
      <c r="C65" s="10" t="s">
        <v>485</v>
      </c>
      <c r="D65" s="167"/>
      <c r="E65" s="167">
        <v>3917</v>
      </c>
      <c r="F65" s="259">
        <v>3500</v>
      </c>
      <c r="G65" s="270">
        <v>7545</v>
      </c>
      <c r="H65" s="279">
        <v>10000</v>
      </c>
      <c r="I65" s="161">
        <v>10000</v>
      </c>
      <c r="J65" s="161">
        <v>10000</v>
      </c>
    </row>
    <row r="66" spans="1:10" s="566" customFormat="1" ht="13.8" x14ac:dyDescent="0.25">
      <c r="A66" s="9">
        <v>312008</v>
      </c>
      <c r="B66" s="9"/>
      <c r="C66" s="10" t="s">
        <v>536</v>
      </c>
      <c r="D66" s="167"/>
      <c r="E66" s="167">
        <v>1000</v>
      </c>
      <c r="F66" s="259"/>
      <c r="G66" s="270">
        <v>2700</v>
      </c>
      <c r="H66" s="279">
        <v>0</v>
      </c>
      <c r="I66" s="161">
        <v>0</v>
      </c>
      <c r="J66" s="161">
        <v>0</v>
      </c>
    </row>
    <row r="67" spans="1:10" s="566" customFormat="1" ht="13.8" x14ac:dyDescent="0.25">
      <c r="A67" s="9">
        <v>312011</v>
      </c>
      <c r="B67" s="9"/>
      <c r="C67" s="10" t="s">
        <v>537</v>
      </c>
      <c r="D67" s="167"/>
      <c r="E67" s="167">
        <v>1000</v>
      </c>
      <c r="F67" s="259"/>
      <c r="G67" s="270">
        <v>1700</v>
      </c>
      <c r="H67" s="279">
        <v>0</v>
      </c>
      <c r="I67" s="161">
        <v>0</v>
      </c>
      <c r="J67" s="161">
        <v>0</v>
      </c>
    </row>
    <row r="68" spans="1:10" ht="13.8" x14ac:dyDescent="0.25">
      <c r="A68" s="9">
        <v>312012</v>
      </c>
      <c r="B68" s="9"/>
      <c r="C68" s="10" t="s">
        <v>41</v>
      </c>
      <c r="D68" s="167">
        <v>3738</v>
      </c>
      <c r="E68" s="167">
        <v>3383</v>
      </c>
      <c r="F68" s="259">
        <v>3500</v>
      </c>
      <c r="G68" s="270">
        <v>3408</v>
      </c>
      <c r="H68" s="279">
        <v>3500</v>
      </c>
      <c r="I68" s="161">
        <v>3600</v>
      </c>
      <c r="J68" s="161">
        <v>3700</v>
      </c>
    </row>
    <row r="69" spans="1:10" ht="13.8" x14ac:dyDescent="0.25">
      <c r="A69" s="9">
        <v>312012</v>
      </c>
      <c r="B69" s="9"/>
      <c r="C69" s="10" t="s">
        <v>42</v>
      </c>
      <c r="D69" s="167">
        <v>4019</v>
      </c>
      <c r="E69" s="167">
        <v>4152</v>
      </c>
      <c r="F69" s="259">
        <v>4100</v>
      </c>
      <c r="G69" s="270">
        <v>3964</v>
      </c>
      <c r="H69" s="279">
        <v>4000</v>
      </c>
      <c r="I69" s="161">
        <v>4100</v>
      </c>
      <c r="J69" s="161">
        <v>4200</v>
      </c>
    </row>
    <row r="70" spans="1:10" ht="13.8" x14ac:dyDescent="0.25">
      <c r="A70" s="9">
        <v>312012</v>
      </c>
      <c r="B70" s="9"/>
      <c r="C70" s="10" t="s">
        <v>212</v>
      </c>
      <c r="D70" s="167">
        <v>71</v>
      </c>
      <c r="E70" s="167">
        <v>55</v>
      </c>
      <c r="F70" s="259">
        <v>70</v>
      </c>
      <c r="G70" s="270">
        <v>100</v>
      </c>
      <c r="H70" s="279">
        <v>100</v>
      </c>
      <c r="I70" s="161">
        <v>110</v>
      </c>
      <c r="J70" s="161">
        <v>120</v>
      </c>
    </row>
    <row r="71" spans="1:10" ht="13.8" x14ac:dyDescent="0.25">
      <c r="A71" s="9">
        <v>312012</v>
      </c>
      <c r="B71" s="9"/>
      <c r="C71" s="10" t="s">
        <v>43</v>
      </c>
      <c r="D71" s="167">
        <v>772</v>
      </c>
      <c r="E71" s="167">
        <v>777</v>
      </c>
      <c r="F71" s="259">
        <v>780</v>
      </c>
      <c r="G71" s="270">
        <v>782</v>
      </c>
      <c r="H71" s="279">
        <v>790</v>
      </c>
      <c r="I71" s="161">
        <v>800</v>
      </c>
      <c r="J71" s="161">
        <v>810</v>
      </c>
    </row>
    <row r="72" spans="1:10" ht="13.8" x14ac:dyDescent="0.25">
      <c r="A72" s="9">
        <v>312012</v>
      </c>
      <c r="B72" s="9"/>
      <c r="C72" s="10" t="s">
        <v>44</v>
      </c>
      <c r="D72" s="167">
        <v>2159</v>
      </c>
      <c r="E72" s="167">
        <v>0</v>
      </c>
      <c r="F72" s="259">
        <v>2000</v>
      </c>
      <c r="G72" s="270">
        <v>6937</v>
      </c>
      <c r="H72" s="279">
        <v>2000</v>
      </c>
      <c r="I72" s="161">
        <v>6000</v>
      </c>
      <c r="J72" s="161">
        <v>0</v>
      </c>
    </row>
    <row r="73" spans="1:10" ht="13.8" x14ac:dyDescent="0.25">
      <c r="A73" s="9">
        <v>312012</v>
      </c>
      <c r="B73" s="9"/>
      <c r="C73" s="10" t="s">
        <v>463</v>
      </c>
      <c r="D73" s="167">
        <v>12394</v>
      </c>
      <c r="E73" s="167">
        <v>299</v>
      </c>
      <c r="F73" s="259">
        <v>250</v>
      </c>
      <c r="G73" s="270">
        <v>311</v>
      </c>
      <c r="H73" s="279">
        <v>311</v>
      </c>
      <c r="I73" s="161">
        <v>311</v>
      </c>
      <c r="J73" s="161">
        <v>311</v>
      </c>
    </row>
    <row r="74" spans="1:10" s="298" customFormat="1" ht="13.8" x14ac:dyDescent="0.25">
      <c r="A74" s="9">
        <v>312012</v>
      </c>
      <c r="B74" s="9"/>
      <c r="C74" s="446" t="s">
        <v>430</v>
      </c>
      <c r="D74" s="167">
        <v>3976</v>
      </c>
      <c r="E74" s="167">
        <v>4906</v>
      </c>
      <c r="F74" s="259">
        <v>0</v>
      </c>
      <c r="G74" s="270">
        <v>0</v>
      </c>
      <c r="H74" s="279">
        <v>0</v>
      </c>
      <c r="I74" s="161">
        <v>0</v>
      </c>
      <c r="J74" s="161">
        <v>0</v>
      </c>
    </row>
    <row r="75" spans="1:10" ht="15.6" x14ac:dyDescent="0.3">
      <c r="A75" s="10"/>
      <c r="B75" s="10"/>
      <c r="C75" s="5" t="s">
        <v>45</v>
      </c>
      <c r="D75" s="218">
        <f>SUM(D61:D74)</f>
        <v>27129</v>
      </c>
      <c r="E75" s="218">
        <f>SUM(E61:E74)</f>
        <v>106344</v>
      </c>
      <c r="F75" s="260">
        <f t="shared" ref="F75:J75" si="3">SUM(F61:F74)</f>
        <v>14300</v>
      </c>
      <c r="G75" s="271">
        <f>SUM(G61:G74)</f>
        <v>103418.5</v>
      </c>
      <c r="H75" s="280">
        <f>SUM(H61:H74)</f>
        <v>20801</v>
      </c>
      <c r="I75" s="218">
        <f t="shared" si="3"/>
        <v>25021</v>
      </c>
      <c r="J75" s="218">
        <f t="shared" si="3"/>
        <v>19241</v>
      </c>
    </row>
    <row r="76" spans="1:10" ht="15.6" x14ac:dyDescent="0.3">
      <c r="A76" s="5"/>
      <c r="B76" s="5"/>
      <c r="C76" s="16" t="s">
        <v>46</v>
      </c>
      <c r="D76" s="17">
        <f t="shared" ref="D76:J76" si="4">SUM(D17+D56+D58+D75)</f>
        <v>4750777</v>
      </c>
      <c r="E76" s="17">
        <f t="shared" si="4"/>
        <v>4929185</v>
      </c>
      <c r="F76" s="507">
        <f t="shared" si="4"/>
        <v>4920935</v>
      </c>
      <c r="G76" s="508">
        <f t="shared" si="4"/>
        <v>5204722.5</v>
      </c>
      <c r="H76" s="509">
        <f>SUM(H17+H56+H58+H75)</f>
        <v>5195734</v>
      </c>
      <c r="I76" s="17">
        <f t="shared" si="4"/>
        <v>5263040</v>
      </c>
      <c r="J76" s="17">
        <f t="shared" si="4"/>
        <v>5422481</v>
      </c>
    </row>
    <row r="77" spans="1:10" ht="15.6" x14ac:dyDescent="0.3">
      <c r="A77" s="5"/>
      <c r="B77" s="5"/>
      <c r="C77" s="16"/>
      <c r="D77" s="224"/>
      <c r="E77" s="224"/>
      <c r="F77" s="224"/>
      <c r="G77" s="224"/>
      <c r="H77" s="218"/>
      <c r="I77" s="12"/>
      <c r="J77" s="12"/>
    </row>
    <row r="78" spans="1:10" ht="15.6" x14ac:dyDescent="0.3">
      <c r="A78" s="18"/>
      <c r="B78" s="18"/>
      <c r="C78" s="5" t="s">
        <v>47</v>
      </c>
      <c r="D78" s="222" t="s">
        <v>215</v>
      </c>
      <c r="E78" s="222" t="s">
        <v>217</v>
      </c>
      <c r="F78" s="257" t="s">
        <v>334</v>
      </c>
      <c r="G78" s="268" t="s">
        <v>334</v>
      </c>
      <c r="H78" s="277" t="s">
        <v>420</v>
      </c>
      <c r="I78" s="7" t="s">
        <v>464</v>
      </c>
      <c r="J78" s="7" t="s">
        <v>516</v>
      </c>
    </row>
    <row r="79" spans="1:10" ht="15.6" x14ac:dyDescent="0.3">
      <c r="A79" s="18"/>
      <c r="B79" s="18"/>
      <c r="C79" s="5"/>
      <c r="D79" s="223" t="s">
        <v>5</v>
      </c>
      <c r="E79" s="223" t="s">
        <v>5</v>
      </c>
      <c r="F79" s="258" t="s">
        <v>6</v>
      </c>
      <c r="G79" s="269" t="s">
        <v>31</v>
      </c>
      <c r="H79" s="278" t="s">
        <v>6</v>
      </c>
      <c r="I79" s="160" t="s">
        <v>6</v>
      </c>
      <c r="J79" s="160" t="s">
        <v>6</v>
      </c>
    </row>
    <row r="80" spans="1:10" ht="13.8" x14ac:dyDescent="0.25">
      <c r="A80" s="9">
        <v>312012</v>
      </c>
      <c r="B80" s="10"/>
      <c r="C80" s="10" t="s">
        <v>48</v>
      </c>
      <c r="D80" s="225">
        <v>261120</v>
      </c>
      <c r="E80" s="225">
        <v>273528</v>
      </c>
      <c r="F80" s="263">
        <v>288912</v>
      </c>
      <c r="G80" s="459">
        <v>288745</v>
      </c>
      <c r="H80" s="279">
        <v>292920</v>
      </c>
      <c r="I80" s="162">
        <v>292920</v>
      </c>
      <c r="J80" s="162">
        <v>292920</v>
      </c>
    </row>
    <row r="81" spans="1:10" s="566" customFormat="1" ht="13.8" x14ac:dyDescent="0.25">
      <c r="A81" s="9">
        <v>312001</v>
      </c>
      <c r="B81" s="10"/>
      <c r="C81" s="10" t="s">
        <v>534</v>
      </c>
      <c r="D81" s="225"/>
      <c r="E81" s="225">
        <v>26023</v>
      </c>
      <c r="F81" s="263">
        <v>0</v>
      </c>
      <c r="G81" s="459">
        <v>30215</v>
      </c>
      <c r="H81" s="279">
        <v>0</v>
      </c>
      <c r="I81" s="162">
        <v>0</v>
      </c>
      <c r="J81" s="162">
        <v>0</v>
      </c>
    </row>
    <row r="82" spans="1:10" ht="13.8" x14ac:dyDescent="0.25">
      <c r="A82" s="9">
        <v>223001</v>
      </c>
      <c r="B82" s="10"/>
      <c r="C82" s="10" t="s">
        <v>49</v>
      </c>
      <c r="D82" s="225">
        <v>254750</v>
      </c>
      <c r="E82" s="225">
        <v>254555</v>
      </c>
      <c r="F82" s="263">
        <v>256000</v>
      </c>
      <c r="G82" s="240">
        <v>256000</v>
      </c>
      <c r="H82" s="279">
        <v>283870</v>
      </c>
      <c r="I82" s="162">
        <v>283870</v>
      </c>
      <c r="J82" s="162">
        <v>283870</v>
      </c>
    </row>
    <row r="83" spans="1:10" ht="13.8" x14ac:dyDescent="0.25">
      <c r="A83" s="9">
        <v>292</v>
      </c>
      <c r="B83" s="10"/>
      <c r="C83" s="10" t="s">
        <v>535</v>
      </c>
      <c r="D83" s="225"/>
      <c r="E83" s="225">
        <v>36</v>
      </c>
      <c r="F83" s="263">
        <v>0</v>
      </c>
      <c r="G83" s="240">
        <v>7</v>
      </c>
      <c r="H83" s="279">
        <v>0</v>
      </c>
      <c r="I83" s="162">
        <v>0</v>
      </c>
      <c r="J83" s="162">
        <v>0</v>
      </c>
    </row>
    <row r="84" spans="1:10" ht="13.8" x14ac:dyDescent="0.25">
      <c r="A84" s="9">
        <v>312011</v>
      </c>
      <c r="B84" s="10"/>
      <c r="C84" s="10" t="s">
        <v>216</v>
      </c>
      <c r="D84" s="504"/>
      <c r="E84" s="225">
        <v>2661</v>
      </c>
      <c r="F84" s="264">
        <v>0</v>
      </c>
      <c r="G84" s="240">
        <v>700</v>
      </c>
      <c r="H84" s="283">
        <v>0</v>
      </c>
      <c r="I84" s="162">
        <v>0</v>
      </c>
      <c r="J84" s="162">
        <v>0</v>
      </c>
    </row>
    <row r="85" spans="1:10" ht="13.8" x14ac:dyDescent="0.25">
      <c r="A85" s="460" t="s">
        <v>220</v>
      </c>
      <c r="B85" s="10"/>
      <c r="C85" s="10" t="s">
        <v>221</v>
      </c>
      <c r="D85" s="225">
        <v>2189</v>
      </c>
      <c r="E85" s="225">
        <v>1950</v>
      </c>
      <c r="F85" s="264">
        <v>0</v>
      </c>
      <c r="G85" s="459">
        <v>1790</v>
      </c>
      <c r="H85" s="283">
        <v>0</v>
      </c>
      <c r="I85" s="162">
        <v>0</v>
      </c>
      <c r="J85" s="162">
        <v>0</v>
      </c>
    </row>
    <row r="86" spans="1:10" ht="13.8" x14ac:dyDescent="0.25">
      <c r="A86" s="18"/>
      <c r="B86" s="18"/>
      <c r="C86" s="18" t="s">
        <v>50</v>
      </c>
      <c r="D86" s="224">
        <f t="shared" ref="D86:J86" si="5">SUM(D80:D85)</f>
        <v>518059</v>
      </c>
      <c r="E86" s="224">
        <f t="shared" si="5"/>
        <v>558753</v>
      </c>
      <c r="F86" s="262">
        <f t="shared" si="5"/>
        <v>544912</v>
      </c>
      <c r="G86" s="273">
        <f t="shared" si="5"/>
        <v>577457</v>
      </c>
      <c r="H86" s="282">
        <f t="shared" si="5"/>
        <v>576790</v>
      </c>
      <c r="I86" s="224">
        <f t="shared" si="5"/>
        <v>576790</v>
      </c>
      <c r="J86" s="224">
        <f t="shared" si="5"/>
        <v>576790</v>
      </c>
    </row>
    <row r="87" spans="1:10" ht="13.8" x14ac:dyDescent="0.25">
      <c r="A87" s="15"/>
      <c r="B87" s="15"/>
      <c r="C87" s="15"/>
      <c r="D87" s="168"/>
      <c r="E87" s="168"/>
      <c r="F87" s="168"/>
      <c r="G87" s="168"/>
      <c r="H87" s="510"/>
      <c r="I87" s="20"/>
      <c r="J87" s="20"/>
    </row>
    <row r="88" spans="1:10" ht="13.8" x14ac:dyDescent="0.25">
      <c r="A88" s="10"/>
      <c r="B88" s="10"/>
      <c r="C88" s="10"/>
      <c r="D88" s="222" t="s">
        <v>215</v>
      </c>
      <c r="E88" s="222" t="s">
        <v>217</v>
      </c>
      <c r="F88" s="257" t="s">
        <v>334</v>
      </c>
      <c r="G88" s="268" t="s">
        <v>334</v>
      </c>
      <c r="H88" s="277" t="s">
        <v>420</v>
      </c>
      <c r="I88" s="7" t="s">
        <v>464</v>
      </c>
      <c r="J88" s="7" t="s">
        <v>516</v>
      </c>
    </row>
    <row r="89" spans="1:10" ht="15.6" x14ac:dyDescent="0.3">
      <c r="A89" s="9"/>
      <c r="B89" s="9"/>
      <c r="C89" s="5" t="s">
        <v>51</v>
      </c>
      <c r="D89" s="223" t="s">
        <v>5</v>
      </c>
      <c r="E89" s="602" t="s">
        <v>5</v>
      </c>
      <c r="F89" s="258" t="s">
        <v>6</v>
      </c>
      <c r="G89" s="269" t="s">
        <v>31</v>
      </c>
      <c r="H89" s="278" t="s">
        <v>6</v>
      </c>
      <c r="I89" s="160" t="s">
        <v>6</v>
      </c>
      <c r="J89" s="160" t="s">
        <v>6</v>
      </c>
    </row>
    <row r="90" spans="1:10" ht="13.8" x14ac:dyDescent="0.25">
      <c r="A90" s="9">
        <v>312012</v>
      </c>
      <c r="B90" s="9"/>
      <c r="C90" s="10" t="s">
        <v>211</v>
      </c>
      <c r="D90" s="167">
        <v>576290</v>
      </c>
      <c r="E90" s="167">
        <v>667653</v>
      </c>
      <c r="F90" s="259">
        <v>650400</v>
      </c>
      <c r="G90" s="270">
        <v>699243</v>
      </c>
      <c r="H90" s="279">
        <v>848900</v>
      </c>
      <c r="I90" s="161">
        <v>873600</v>
      </c>
      <c r="J90" s="161">
        <v>896000</v>
      </c>
    </row>
    <row r="91" spans="1:10" ht="13.8" x14ac:dyDescent="0.25">
      <c r="A91" s="9">
        <v>312012</v>
      </c>
      <c r="B91" s="10"/>
      <c r="C91" s="10" t="s">
        <v>331</v>
      </c>
      <c r="D91" s="167">
        <v>69303</v>
      </c>
      <c r="E91" s="167">
        <v>41086</v>
      </c>
      <c r="F91" s="259">
        <v>60780</v>
      </c>
      <c r="G91" s="270">
        <v>80518</v>
      </c>
      <c r="H91" s="279">
        <v>69550</v>
      </c>
      <c r="I91" s="161">
        <v>69750</v>
      </c>
      <c r="J91" s="161">
        <v>69750</v>
      </c>
    </row>
    <row r="92" spans="1:10" ht="13.8" x14ac:dyDescent="0.25">
      <c r="A92" s="9">
        <v>223001</v>
      </c>
      <c r="B92" s="10"/>
      <c r="C92" s="10" t="s">
        <v>52</v>
      </c>
      <c r="D92" s="603">
        <v>21970</v>
      </c>
      <c r="E92" s="603">
        <v>25757</v>
      </c>
      <c r="F92" s="259">
        <v>28900</v>
      </c>
      <c r="G92" s="270">
        <v>31400</v>
      </c>
      <c r="H92" s="279">
        <v>41100</v>
      </c>
      <c r="I92" s="161">
        <v>41600</v>
      </c>
      <c r="J92" s="161">
        <v>41600</v>
      </c>
    </row>
    <row r="93" spans="1:10" ht="13.8" x14ac:dyDescent="0.25">
      <c r="A93" s="9">
        <v>223001</v>
      </c>
      <c r="B93" s="10"/>
      <c r="C93" s="10" t="s">
        <v>53</v>
      </c>
      <c r="D93" s="167">
        <v>7135</v>
      </c>
      <c r="E93" s="167">
        <v>12192</v>
      </c>
      <c r="F93" s="259">
        <v>11000</v>
      </c>
      <c r="G93" s="270">
        <v>16000</v>
      </c>
      <c r="H93" s="279">
        <v>22600</v>
      </c>
      <c r="I93" s="161">
        <v>23000</v>
      </c>
      <c r="J93" s="161">
        <v>23000</v>
      </c>
    </row>
    <row r="94" spans="1:10" s="566" customFormat="1" ht="13.8" x14ac:dyDescent="0.25">
      <c r="A94" s="9"/>
      <c r="B94" s="10"/>
      <c r="C94" s="10" t="s">
        <v>538</v>
      </c>
      <c r="D94" s="167"/>
      <c r="E94" s="167">
        <v>29459</v>
      </c>
      <c r="F94" s="376"/>
      <c r="G94" s="270"/>
      <c r="H94" s="279"/>
      <c r="I94" s="161"/>
      <c r="J94" s="161"/>
    </row>
    <row r="95" spans="1:10" ht="13.8" x14ac:dyDescent="0.25">
      <c r="A95" s="9">
        <v>223003</v>
      </c>
      <c r="B95" s="10"/>
      <c r="C95" s="446" t="s">
        <v>461</v>
      </c>
      <c r="D95" s="167">
        <v>6665</v>
      </c>
      <c r="E95" s="167">
        <v>40780</v>
      </c>
      <c r="F95" s="259">
        <v>81000</v>
      </c>
      <c r="G95" s="270">
        <v>81000</v>
      </c>
      <c r="H95" s="279">
        <v>92000</v>
      </c>
      <c r="I95" s="161">
        <v>92000</v>
      </c>
      <c r="J95" s="161">
        <v>92000</v>
      </c>
    </row>
    <row r="96" spans="1:10" ht="13.8" x14ac:dyDescent="0.25">
      <c r="A96" s="9">
        <v>312012</v>
      </c>
      <c r="B96" s="10"/>
      <c r="C96" s="10" t="s">
        <v>442</v>
      </c>
      <c r="D96" s="167"/>
      <c r="E96" s="167"/>
      <c r="F96" s="259">
        <v>700</v>
      </c>
      <c r="G96" s="270"/>
      <c r="H96" s="279"/>
      <c r="I96" s="161"/>
      <c r="J96" s="161"/>
    </row>
    <row r="97" spans="1:10" ht="13.8" x14ac:dyDescent="0.25">
      <c r="A97" s="9">
        <v>312001</v>
      </c>
      <c r="B97" s="10"/>
      <c r="C97" s="477" t="s">
        <v>332</v>
      </c>
      <c r="D97" s="167">
        <v>47430</v>
      </c>
      <c r="E97" s="167">
        <v>51634</v>
      </c>
      <c r="F97" s="259">
        <v>2000</v>
      </c>
      <c r="G97" s="270">
        <v>2000</v>
      </c>
      <c r="H97" s="279">
        <v>1030</v>
      </c>
      <c r="I97" s="161">
        <v>1030</v>
      </c>
      <c r="J97" s="161">
        <v>1030</v>
      </c>
    </row>
    <row r="98" spans="1:10" ht="15.6" x14ac:dyDescent="0.3">
      <c r="A98" s="5"/>
      <c r="B98" s="5"/>
      <c r="C98" s="16" t="s">
        <v>54</v>
      </c>
      <c r="D98" s="163">
        <f t="shared" ref="D98:J98" si="6">SUM(D90:D97)</f>
        <v>728793</v>
      </c>
      <c r="E98" s="505">
        <f t="shared" si="6"/>
        <v>868561</v>
      </c>
      <c r="F98" s="480">
        <f t="shared" si="6"/>
        <v>834780</v>
      </c>
      <c r="G98" s="481">
        <f t="shared" si="6"/>
        <v>910161</v>
      </c>
      <c r="H98" s="655">
        <f>SUM(H90:H97)</f>
        <v>1075180</v>
      </c>
      <c r="I98" s="163">
        <f t="shared" si="6"/>
        <v>1100980</v>
      </c>
      <c r="J98" s="163">
        <f t="shared" si="6"/>
        <v>1123380</v>
      </c>
    </row>
    <row r="99" spans="1:10" ht="15.6" x14ac:dyDescent="0.3">
      <c r="A99" s="5"/>
      <c r="B99" s="5"/>
      <c r="C99" s="5"/>
      <c r="D99" s="224"/>
      <c r="E99" s="224"/>
      <c r="F99" s="224"/>
      <c r="G99" s="224"/>
      <c r="H99" s="218"/>
      <c r="I99" s="12"/>
      <c r="J99" s="12"/>
    </row>
    <row r="100" spans="1:10" ht="15.6" x14ac:dyDescent="0.3">
      <c r="A100" s="10"/>
      <c r="B100" s="10"/>
      <c r="C100" s="22" t="s">
        <v>55</v>
      </c>
      <c r="D100" s="294">
        <f t="shared" ref="D100:J100" si="7">SUM(D76+D86+D98)</f>
        <v>5997629</v>
      </c>
      <c r="E100" s="294">
        <f t="shared" si="7"/>
        <v>6356499</v>
      </c>
      <c r="F100" s="295">
        <f t="shared" si="7"/>
        <v>6300627</v>
      </c>
      <c r="G100" s="296">
        <f t="shared" si="7"/>
        <v>6692340.5</v>
      </c>
      <c r="H100" s="297">
        <f t="shared" si="7"/>
        <v>6847704</v>
      </c>
      <c r="I100" s="294">
        <f t="shared" si="7"/>
        <v>6940810</v>
      </c>
      <c r="J100" s="294">
        <f t="shared" si="7"/>
        <v>7122651</v>
      </c>
    </row>
    <row r="101" spans="1:10" ht="13.8" x14ac:dyDescent="0.25">
      <c r="A101" s="10"/>
      <c r="B101" s="10"/>
      <c r="C101" s="10"/>
      <c r="D101" s="219"/>
      <c r="E101" s="219"/>
      <c r="F101" s="219"/>
      <c r="G101" s="219"/>
      <c r="H101" s="220"/>
      <c r="I101" s="6"/>
      <c r="J101" s="6"/>
    </row>
    <row r="102" spans="1:10" ht="15.6" x14ac:dyDescent="0.3">
      <c r="A102" s="10"/>
      <c r="B102" s="10"/>
      <c r="C102" s="5" t="s">
        <v>56</v>
      </c>
      <c r="D102" s="219"/>
      <c r="E102" s="219"/>
      <c r="F102" s="219"/>
      <c r="G102" s="219"/>
      <c r="H102" s="220"/>
      <c r="I102" s="6"/>
      <c r="J102" s="6"/>
    </row>
    <row r="103" spans="1:10" ht="13.8" x14ac:dyDescent="0.25">
      <c r="A103" s="10">
        <v>325</v>
      </c>
      <c r="B103" s="10"/>
      <c r="C103" s="10" t="s">
        <v>452</v>
      </c>
      <c r="D103" s="167">
        <v>0</v>
      </c>
      <c r="E103" s="639">
        <v>10000</v>
      </c>
      <c r="F103" s="259">
        <v>0</v>
      </c>
      <c r="G103" s="270">
        <v>0</v>
      </c>
      <c r="H103" s="279">
        <v>0</v>
      </c>
      <c r="I103" s="167">
        <v>0</v>
      </c>
      <c r="J103" s="167">
        <v>0</v>
      </c>
    </row>
    <row r="104" spans="1:10" s="486" customFormat="1" ht="13.8" x14ac:dyDescent="0.25">
      <c r="A104" s="9">
        <v>231</v>
      </c>
      <c r="B104" s="9"/>
      <c r="C104" s="10" t="s">
        <v>483</v>
      </c>
      <c r="D104" s="167"/>
      <c r="E104" s="639">
        <v>6100</v>
      </c>
      <c r="F104" s="259">
        <v>0</v>
      </c>
      <c r="G104" s="270">
        <v>0</v>
      </c>
      <c r="H104" s="279">
        <v>0</v>
      </c>
      <c r="I104" s="161">
        <v>0</v>
      </c>
      <c r="J104" s="161">
        <v>0</v>
      </c>
    </row>
    <row r="105" spans="1:10" ht="13.8" x14ac:dyDescent="0.25">
      <c r="A105" s="9">
        <v>233001</v>
      </c>
      <c r="B105" s="9"/>
      <c r="C105" s="10" t="s">
        <v>484</v>
      </c>
      <c r="D105" s="167">
        <v>157825</v>
      </c>
      <c r="E105" s="639">
        <v>667667</v>
      </c>
      <c r="F105" s="259">
        <v>36960</v>
      </c>
      <c r="G105" s="270">
        <v>38640</v>
      </c>
      <c r="H105" s="279">
        <v>0</v>
      </c>
      <c r="I105" s="167">
        <v>0</v>
      </c>
      <c r="J105" s="167">
        <v>0</v>
      </c>
    </row>
    <row r="106" spans="1:10" ht="15" x14ac:dyDescent="0.25">
      <c r="A106" s="9">
        <v>322001</v>
      </c>
      <c r="B106" s="9"/>
      <c r="C106" s="21" t="s">
        <v>453</v>
      </c>
      <c r="D106" s="167">
        <v>74132</v>
      </c>
      <c r="E106" s="639">
        <v>0</v>
      </c>
      <c r="F106" s="259">
        <v>20008</v>
      </c>
      <c r="G106" s="270">
        <v>0</v>
      </c>
      <c r="H106" s="279">
        <v>0</v>
      </c>
      <c r="I106" s="161">
        <v>0</v>
      </c>
      <c r="J106" s="161">
        <v>0</v>
      </c>
    </row>
    <row r="107" spans="1:10" s="298" customFormat="1" ht="15" x14ac:dyDescent="0.25">
      <c r="A107" s="437">
        <v>322001</v>
      </c>
      <c r="B107" s="9"/>
      <c r="C107" s="21" t="s">
        <v>454</v>
      </c>
      <c r="D107" s="167">
        <v>143444</v>
      </c>
      <c r="E107" s="639">
        <v>0</v>
      </c>
      <c r="F107" s="259">
        <v>0</v>
      </c>
      <c r="G107" s="270">
        <v>0</v>
      </c>
      <c r="H107" s="279">
        <v>0</v>
      </c>
      <c r="I107" s="161">
        <v>0</v>
      </c>
      <c r="J107" s="161">
        <v>0</v>
      </c>
    </row>
    <row r="108" spans="1:10" s="566" customFormat="1" ht="15" x14ac:dyDescent="0.25">
      <c r="A108" s="437">
        <v>322001</v>
      </c>
      <c r="B108" s="9"/>
      <c r="C108" s="21" t="s">
        <v>543</v>
      </c>
      <c r="D108" s="167"/>
      <c r="E108" s="639"/>
      <c r="F108" s="259"/>
      <c r="G108" s="270">
        <v>2300</v>
      </c>
      <c r="H108" s="279">
        <v>0</v>
      </c>
      <c r="I108" s="161">
        <v>0</v>
      </c>
      <c r="J108" s="161">
        <v>0</v>
      </c>
    </row>
    <row r="109" spans="1:10" s="566" customFormat="1" ht="30" x14ac:dyDescent="0.25">
      <c r="A109" s="437">
        <v>322001</v>
      </c>
      <c r="B109" s="9"/>
      <c r="C109" s="638" t="s">
        <v>541</v>
      </c>
      <c r="D109" s="167"/>
      <c r="E109" s="639"/>
      <c r="F109" s="259"/>
      <c r="G109" s="270"/>
      <c r="H109" s="279">
        <v>50000</v>
      </c>
      <c r="I109" s="161">
        <v>0</v>
      </c>
      <c r="J109" s="161">
        <v>0</v>
      </c>
    </row>
    <row r="110" spans="1:10" s="566" customFormat="1" ht="15" x14ac:dyDescent="0.25">
      <c r="A110" s="437">
        <v>322001</v>
      </c>
      <c r="B110" s="9"/>
      <c r="C110" s="638" t="s">
        <v>555</v>
      </c>
      <c r="D110" s="167"/>
      <c r="E110" s="639"/>
      <c r="F110" s="259"/>
      <c r="G110" s="270"/>
      <c r="H110" s="279">
        <v>10000</v>
      </c>
      <c r="I110" s="161"/>
      <c r="J110" s="161"/>
    </row>
    <row r="111" spans="1:10" s="298" customFormat="1" ht="15" x14ac:dyDescent="0.25">
      <c r="A111" s="437"/>
      <c r="B111" s="9"/>
      <c r="C111" s="21"/>
      <c r="D111" s="167"/>
      <c r="E111" s="167"/>
      <c r="F111" s="167"/>
      <c r="G111" s="167"/>
      <c r="H111" s="167"/>
      <c r="I111" s="161"/>
      <c r="J111" s="161"/>
    </row>
    <row r="112" spans="1:10" ht="15.6" x14ac:dyDescent="0.3">
      <c r="A112" s="10"/>
      <c r="B112" s="10"/>
      <c r="C112" s="23" t="s">
        <v>57</v>
      </c>
      <c r="D112" s="229">
        <f>SUM(D103:D107)</f>
        <v>375401</v>
      </c>
      <c r="E112" s="229">
        <f>SUM(E103:E107)</f>
        <v>683767</v>
      </c>
      <c r="F112" s="266">
        <f>SUM(F103:F107)</f>
        <v>56968</v>
      </c>
      <c r="G112" s="275">
        <f>SUM(G103:G109)</f>
        <v>40940</v>
      </c>
      <c r="H112" s="284">
        <f>SUM(H103:H110)</f>
        <v>60000</v>
      </c>
      <c r="I112" s="228">
        <f>SUM(I103:I109)</f>
        <v>0</v>
      </c>
      <c r="J112" s="228">
        <f>SUM(J103:J109)</f>
        <v>0</v>
      </c>
    </row>
    <row r="113" spans="1:10" ht="15.6" x14ac:dyDescent="0.3">
      <c r="A113" s="215"/>
      <c r="B113" s="10"/>
      <c r="C113" s="23"/>
      <c r="D113" s="226"/>
      <c r="E113" s="488"/>
      <c r="F113" s="488"/>
      <c r="G113" s="488"/>
      <c r="H113" s="218"/>
      <c r="I113" s="12"/>
      <c r="J113" s="12"/>
    </row>
    <row r="114" spans="1:10" ht="13.8" x14ac:dyDescent="0.25">
      <c r="A114" s="215"/>
      <c r="B114" s="10"/>
      <c r="C114" s="10"/>
      <c r="D114" s="219"/>
      <c r="E114" s="220"/>
      <c r="F114" s="220"/>
      <c r="G114" s="220"/>
      <c r="H114" s="220"/>
      <c r="I114" s="6"/>
      <c r="J114" s="6"/>
    </row>
    <row r="115" spans="1:10" ht="15.6" x14ac:dyDescent="0.3">
      <c r="A115" s="215"/>
      <c r="B115" s="24"/>
      <c r="C115" s="5" t="s">
        <v>58</v>
      </c>
      <c r="D115" s="219"/>
      <c r="E115" s="220"/>
      <c r="F115" s="220"/>
      <c r="G115" s="220"/>
      <c r="H115" s="220"/>
      <c r="I115" s="6"/>
      <c r="J115" s="6"/>
    </row>
    <row r="116" spans="1:10" ht="27.6" x14ac:dyDescent="0.25">
      <c r="A116" s="215">
        <v>453</v>
      </c>
      <c r="B116" s="24"/>
      <c r="C116" s="542" t="s">
        <v>459</v>
      </c>
      <c r="D116" s="167">
        <v>9954</v>
      </c>
      <c r="E116" s="167">
        <f>3976+1131</f>
        <v>5107</v>
      </c>
      <c r="F116" s="259">
        <v>0</v>
      </c>
      <c r="G116" s="270">
        <v>49489</v>
      </c>
      <c r="H116" s="279">
        <v>0</v>
      </c>
      <c r="I116" s="161">
        <v>0</v>
      </c>
      <c r="J116" s="161">
        <v>0</v>
      </c>
    </row>
    <row r="117" spans="1:10" s="298" customFormat="1" ht="13.8" x14ac:dyDescent="0.25">
      <c r="A117" s="215">
        <v>453</v>
      </c>
      <c r="B117" s="24"/>
      <c r="C117" s="10" t="s">
        <v>432</v>
      </c>
      <c r="D117" s="167">
        <v>0</v>
      </c>
      <c r="E117" s="167">
        <v>0</v>
      </c>
      <c r="F117" s="259">
        <v>30000</v>
      </c>
      <c r="G117" s="270">
        <v>30000</v>
      </c>
      <c r="H117" s="279">
        <v>0</v>
      </c>
      <c r="I117" s="161">
        <v>0</v>
      </c>
      <c r="J117" s="161">
        <v>0</v>
      </c>
    </row>
    <row r="118" spans="1:10" s="298" customFormat="1" ht="27.6" x14ac:dyDescent="0.25">
      <c r="A118" s="215">
        <v>453</v>
      </c>
      <c r="B118" s="24"/>
      <c r="C118" s="11" t="s">
        <v>433</v>
      </c>
      <c r="D118" s="167">
        <v>0</v>
      </c>
      <c r="E118" s="167">
        <v>0</v>
      </c>
      <c r="F118" s="259">
        <v>2798</v>
      </c>
      <c r="G118" s="270">
        <v>2798</v>
      </c>
      <c r="H118" s="279">
        <v>0</v>
      </c>
      <c r="I118" s="161">
        <v>0</v>
      </c>
      <c r="J118" s="161">
        <v>0</v>
      </c>
    </row>
    <row r="119" spans="1:10" s="486" customFormat="1" ht="13.8" x14ac:dyDescent="0.25">
      <c r="A119" s="460">
        <v>453</v>
      </c>
      <c r="B119" s="10"/>
      <c r="C119" s="542" t="s">
        <v>460</v>
      </c>
      <c r="D119" s="167">
        <v>11047</v>
      </c>
      <c r="E119" s="167">
        <v>23158</v>
      </c>
      <c r="F119" s="263"/>
      <c r="G119" s="459">
        <v>8474</v>
      </c>
      <c r="H119" s="283"/>
      <c r="I119" s="162"/>
      <c r="J119" s="162"/>
    </row>
    <row r="120" spans="1:10" ht="13.8" x14ac:dyDescent="0.25">
      <c r="A120" s="230">
        <v>454001</v>
      </c>
      <c r="B120" s="24"/>
      <c r="C120" s="10" t="s">
        <v>59</v>
      </c>
      <c r="D120" s="167">
        <v>0</v>
      </c>
      <c r="E120" s="167">
        <v>776965</v>
      </c>
      <c r="F120" s="263">
        <v>2300000</v>
      </c>
      <c r="G120" s="459">
        <v>1176492</v>
      </c>
      <c r="H120" s="283">
        <v>2469000</v>
      </c>
      <c r="I120" s="162"/>
      <c r="J120" s="162"/>
    </row>
    <row r="121" spans="1:10" ht="13.8" x14ac:dyDescent="0.25">
      <c r="A121" s="230">
        <v>454002</v>
      </c>
      <c r="B121" s="24"/>
      <c r="C121" s="10" t="s">
        <v>60</v>
      </c>
      <c r="D121" s="167">
        <v>0</v>
      </c>
      <c r="E121" s="167">
        <v>0</v>
      </c>
      <c r="F121" s="259">
        <v>0</v>
      </c>
      <c r="G121" s="459">
        <v>14052</v>
      </c>
      <c r="H121" s="279">
        <v>0</v>
      </c>
      <c r="I121" s="161">
        <v>0</v>
      </c>
      <c r="J121" s="161">
        <v>0</v>
      </c>
    </row>
    <row r="122" spans="1:10" ht="13.8" x14ac:dyDescent="0.25">
      <c r="A122" s="215">
        <v>456</v>
      </c>
      <c r="B122" s="24"/>
      <c r="C122" s="10" t="s">
        <v>410</v>
      </c>
      <c r="D122" s="167">
        <v>65672</v>
      </c>
      <c r="E122" s="167">
        <v>57798</v>
      </c>
      <c r="F122" s="259">
        <v>1180</v>
      </c>
      <c r="G122" s="270">
        <v>0</v>
      </c>
      <c r="H122" s="279">
        <v>0</v>
      </c>
      <c r="I122" s="167">
        <v>0</v>
      </c>
      <c r="J122" s="167">
        <v>0</v>
      </c>
    </row>
    <row r="123" spans="1:10" s="298" customFormat="1" ht="13.8" x14ac:dyDescent="0.25">
      <c r="A123" s="215">
        <v>514002</v>
      </c>
      <c r="B123" s="24"/>
      <c r="C123" s="446" t="s">
        <v>427</v>
      </c>
      <c r="D123" s="167">
        <v>62174</v>
      </c>
      <c r="E123" s="167">
        <v>0</v>
      </c>
      <c r="F123" s="259">
        <v>0</v>
      </c>
      <c r="G123" s="270">
        <v>0</v>
      </c>
      <c r="H123" s="279">
        <v>0</v>
      </c>
      <c r="I123" s="167">
        <v>0</v>
      </c>
      <c r="J123" s="167">
        <v>0</v>
      </c>
    </row>
    <row r="124" spans="1:10" ht="15.6" x14ac:dyDescent="0.3">
      <c r="A124" s="25"/>
      <c r="B124" s="25"/>
      <c r="C124" s="26" t="s">
        <v>61</v>
      </c>
      <c r="D124" s="227">
        <f t="shared" ref="D124:J124" si="8">SUM(D116:D123)</f>
        <v>148847</v>
      </c>
      <c r="E124" s="227">
        <f t="shared" si="8"/>
        <v>863028</v>
      </c>
      <c r="F124" s="267">
        <f t="shared" si="8"/>
        <v>2333978</v>
      </c>
      <c r="G124" s="276">
        <f t="shared" si="8"/>
        <v>1281305</v>
      </c>
      <c r="H124" s="285">
        <f t="shared" si="8"/>
        <v>2469000</v>
      </c>
      <c r="I124" s="227">
        <f t="shared" si="8"/>
        <v>0</v>
      </c>
      <c r="J124" s="227">
        <f t="shared" si="8"/>
        <v>0</v>
      </c>
    </row>
    <row r="125" spans="1:10" ht="13.8" x14ac:dyDescent="0.25">
      <c r="A125" s="10"/>
      <c r="B125" s="10"/>
      <c r="C125" s="10"/>
      <c r="D125" s="219"/>
      <c r="E125" s="219"/>
      <c r="F125" s="265"/>
      <c r="G125" s="274"/>
      <c r="H125" s="281"/>
      <c r="I125" s="6"/>
      <c r="J125" s="6"/>
    </row>
    <row r="126" spans="1:10" ht="17.399999999999999" x14ac:dyDescent="0.3">
      <c r="A126" s="27" t="s">
        <v>62</v>
      </c>
      <c r="B126" s="27"/>
      <c r="C126" s="28"/>
      <c r="D126" s="29">
        <f t="shared" ref="D126:J126" si="9">SUM(D100+D112+D124)</f>
        <v>6521877</v>
      </c>
      <c r="E126" s="506">
        <f t="shared" si="9"/>
        <v>7903294</v>
      </c>
      <c r="F126" s="346">
        <f t="shared" si="9"/>
        <v>8691573</v>
      </c>
      <c r="G126" s="347">
        <f t="shared" si="9"/>
        <v>8014585.5</v>
      </c>
      <c r="H126" s="654">
        <f t="shared" si="9"/>
        <v>9376704</v>
      </c>
      <c r="I126" s="29">
        <f t="shared" si="9"/>
        <v>6940810</v>
      </c>
      <c r="J126" s="29">
        <f t="shared" si="9"/>
        <v>7122651</v>
      </c>
    </row>
    <row r="127" spans="1:10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ht="13.8" x14ac:dyDescent="0.25">
      <c r="C128" s="30"/>
    </row>
    <row r="129" spans="3:10" ht="13.8" x14ac:dyDescent="0.25">
      <c r="C129" s="30"/>
    </row>
    <row r="130" spans="3:10" ht="13.8" x14ac:dyDescent="0.25">
      <c r="C130" s="30"/>
      <c r="D130" s="286"/>
    </row>
    <row r="131" spans="3:10" ht="13.8" x14ac:dyDescent="0.25">
      <c r="C131" s="30"/>
      <c r="D131" s="445"/>
    </row>
    <row r="132" spans="3:10" ht="13.8" x14ac:dyDescent="0.25">
      <c r="C132" s="30"/>
    </row>
    <row r="133" spans="3:10" ht="14.25" customHeight="1" x14ac:dyDescent="0.25">
      <c r="C133" s="30"/>
      <c r="E133" s="343"/>
      <c r="F133" s="343"/>
      <c r="G133" s="343"/>
      <c r="H133" s="343"/>
      <c r="I133" s="343"/>
      <c r="J133" s="343"/>
    </row>
    <row r="134" spans="3:10" ht="13.8" x14ac:dyDescent="0.25">
      <c r="C134" s="30"/>
      <c r="E134" s="343"/>
      <c r="F134" s="343"/>
      <c r="G134" s="343"/>
      <c r="H134" s="343"/>
      <c r="I134" s="343"/>
      <c r="J134" s="343"/>
    </row>
    <row r="135" spans="3:10" ht="13.8" x14ac:dyDescent="0.25">
      <c r="C135" s="30"/>
      <c r="E135" s="343"/>
      <c r="F135" s="343"/>
      <c r="G135" s="343"/>
      <c r="H135" s="343"/>
      <c r="I135" s="343"/>
      <c r="J135" s="343"/>
    </row>
    <row r="136" spans="3:10" ht="13.8" x14ac:dyDescent="0.25">
      <c r="C136" s="30"/>
      <c r="E136" s="343"/>
      <c r="F136" s="343"/>
      <c r="G136" s="343"/>
      <c r="H136" s="343"/>
      <c r="I136" s="343"/>
      <c r="J136" s="343"/>
    </row>
    <row r="137" spans="3:10" ht="13.8" x14ac:dyDescent="0.25">
      <c r="C137" s="30"/>
      <c r="E137" s="343"/>
      <c r="F137" s="343"/>
      <c r="G137" s="343"/>
      <c r="H137" s="343"/>
      <c r="I137" s="343"/>
      <c r="J137" s="343"/>
    </row>
    <row r="138" spans="3:10" ht="13.8" x14ac:dyDescent="0.25">
      <c r="C138" s="30"/>
      <c r="E138" s="343"/>
      <c r="F138" s="343"/>
      <c r="G138" s="343"/>
      <c r="H138" s="343"/>
      <c r="I138" s="343"/>
      <c r="J138" s="343"/>
    </row>
    <row r="139" spans="3:10" ht="13.8" x14ac:dyDescent="0.25">
      <c r="C139" s="30"/>
    </row>
    <row r="140" spans="3:10" ht="13.8" x14ac:dyDescent="0.25">
      <c r="C140" s="30"/>
    </row>
    <row r="141" spans="3:10" ht="13.8" x14ac:dyDescent="0.25">
      <c r="C141" s="30"/>
    </row>
    <row r="142" spans="3:10" ht="13.8" x14ac:dyDescent="0.25">
      <c r="C142" s="30"/>
    </row>
    <row r="143" spans="3:10" ht="13.8" x14ac:dyDescent="0.25">
      <c r="C143" s="30"/>
    </row>
  </sheetData>
  <printOptions horizontalCentered="1"/>
  <pageMargins left="0" right="0" top="0.23958333333333334" bottom="0.71" header="0.33" footer="0.51181102362204722"/>
  <pageSetup paperSize="9" scale="50" orientation="landscape" r:id="rId1"/>
  <headerFooter alignWithMargins="0">
    <oddFooter>&amp;CStrana &amp;P</oddFooter>
  </headerFooter>
  <rowBreaks count="1" manualBreakCount="1">
    <brk id="76" max="27" man="1"/>
  </rowBreaks>
  <ignoredErrors>
    <ignoredError sqref="H1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683"/>
  <sheetViews>
    <sheetView zoomScaleNormal="100" workbookViewId="0"/>
  </sheetViews>
  <sheetFormatPr defaultRowHeight="13.2" x14ac:dyDescent="0.25"/>
  <cols>
    <col min="1" max="1" width="16.5546875" customWidth="1"/>
    <col min="2" max="2" width="30.44140625" customWidth="1"/>
    <col min="3" max="4" width="10.33203125" style="32" customWidth="1"/>
    <col min="5" max="5" width="12" bestFit="1" customWidth="1"/>
    <col min="6" max="6" width="12" style="486" customWidth="1"/>
    <col min="7" max="7" width="12" style="298" customWidth="1"/>
    <col min="8" max="8" width="12" bestFit="1" customWidth="1"/>
    <col min="9" max="9" width="12" style="486" bestFit="1" customWidth="1"/>
  </cols>
  <sheetData>
    <row r="1" spans="1:9" ht="18" thickBot="1" x14ac:dyDescent="0.35">
      <c r="A1" s="31"/>
      <c r="B1" s="1" t="s">
        <v>63</v>
      </c>
    </row>
    <row r="2" spans="1:9" x14ac:dyDescent="0.25">
      <c r="A2" s="727" t="s">
        <v>64</v>
      </c>
      <c r="B2" s="728"/>
      <c r="C2" s="33" t="s">
        <v>65</v>
      </c>
      <c r="D2" s="33" t="s">
        <v>65</v>
      </c>
      <c r="E2" s="33" t="s">
        <v>6</v>
      </c>
      <c r="F2" s="33" t="s">
        <v>31</v>
      </c>
      <c r="G2" s="33" t="s">
        <v>66</v>
      </c>
      <c r="H2" s="33" t="s">
        <v>66</v>
      </c>
      <c r="I2" s="33" t="s">
        <v>6</v>
      </c>
    </row>
    <row r="3" spans="1:9" ht="21" customHeight="1" thickBot="1" x14ac:dyDescent="0.3">
      <c r="A3" s="729"/>
      <c r="B3" s="730"/>
      <c r="C3" s="34" t="s">
        <v>215</v>
      </c>
      <c r="D3" s="34" t="s">
        <v>217</v>
      </c>
      <c r="E3" s="34">
        <v>2022</v>
      </c>
      <c r="F3" s="34" t="s">
        <v>334</v>
      </c>
      <c r="G3" s="34" t="s">
        <v>420</v>
      </c>
      <c r="H3" s="34" t="s">
        <v>464</v>
      </c>
      <c r="I3" s="34" t="s">
        <v>516</v>
      </c>
    </row>
    <row r="4" spans="1:9" ht="16.8" thickBot="1" x14ac:dyDescent="0.4">
      <c r="A4" s="35" t="s">
        <v>67</v>
      </c>
      <c r="B4" s="724" t="s">
        <v>341</v>
      </c>
      <c r="C4" s="725"/>
      <c r="D4" s="725"/>
      <c r="E4" s="725"/>
      <c r="F4" s="725"/>
      <c r="G4" s="725"/>
      <c r="H4" s="725"/>
      <c r="I4" s="726"/>
    </row>
    <row r="5" spans="1:9" ht="15.6" x14ac:dyDescent="0.3">
      <c r="A5" s="42">
        <v>610</v>
      </c>
      <c r="B5" s="36" t="s">
        <v>68</v>
      </c>
      <c r="C5" s="41">
        <v>49798</v>
      </c>
      <c r="D5" s="41">
        <v>50307</v>
      </c>
      <c r="E5" s="41">
        <v>54500</v>
      </c>
      <c r="F5" s="449">
        <v>65850</v>
      </c>
      <c r="G5" s="41">
        <v>60000</v>
      </c>
      <c r="H5" s="41">
        <v>61000</v>
      </c>
      <c r="I5" s="41">
        <v>62000</v>
      </c>
    </row>
    <row r="6" spans="1:9" ht="15.6" x14ac:dyDescent="0.3">
      <c r="A6" s="42">
        <v>620</v>
      </c>
      <c r="B6" s="43" t="s">
        <v>69</v>
      </c>
      <c r="C6" s="44">
        <v>20228</v>
      </c>
      <c r="D6" s="44">
        <v>20877</v>
      </c>
      <c r="E6" s="44">
        <v>23000</v>
      </c>
      <c r="F6" s="442">
        <v>23000</v>
      </c>
      <c r="G6" s="44">
        <v>27000</v>
      </c>
      <c r="H6" s="44">
        <v>27500</v>
      </c>
      <c r="I6" s="44">
        <v>28000</v>
      </c>
    </row>
    <row r="7" spans="1:9" ht="15.6" x14ac:dyDescent="0.3">
      <c r="A7" s="42">
        <v>630</v>
      </c>
      <c r="B7" s="43" t="s">
        <v>70</v>
      </c>
      <c r="C7" s="44">
        <v>25982</v>
      </c>
      <c r="D7" s="44">
        <v>28210</v>
      </c>
      <c r="E7" s="44">
        <v>29000</v>
      </c>
      <c r="F7" s="442">
        <v>29000</v>
      </c>
      <c r="G7" s="44">
        <v>35500</v>
      </c>
      <c r="H7" s="44">
        <v>36500</v>
      </c>
      <c r="I7" s="44">
        <v>37500</v>
      </c>
    </row>
    <row r="8" spans="1:9" ht="16.2" thickBot="1" x14ac:dyDescent="0.35">
      <c r="A8" s="131">
        <v>640</v>
      </c>
      <c r="B8" s="383" t="s">
        <v>71</v>
      </c>
      <c r="C8" s="115">
        <v>2500</v>
      </c>
      <c r="D8" s="115">
        <v>1167</v>
      </c>
      <c r="E8" s="115">
        <v>1200</v>
      </c>
      <c r="F8" s="115">
        <v>1178</v>
      </c>
      <c r="G8" s="115">
        <v>1200</v>
      </c>
      <c r="H8" s="115">
        <v>1225</v>
      </c>
      <c r="I8" s="115">
        <v>1250</v>
      </c>
    </row>
    <row r="9" spans="1:9" ht="16.8" thickBot="1" x14ac:dyDescent="0.4">
      <c r="A9" s="172"/>
      <c r="B9" s="377" t="s">
        <v>72</v>
      </c>
      <c r="C9" s="53">
        <f>SUM(C5:C8)</f>
        <v>98508</v>
      </c>
      <c r="D9" s="53">
        <f>SUM(D5:D8)</f>
        <v>100561</v>
      </c>
      <c r="E9" s="53">
        <f>SUM(E5:E8)</f>
        <v>107700</v>
      </c>
      <c r="F9" s="53">
        <f t="shared" ref="F9:I9" si="0">SUM(F5:F8)</f>
        <v>119028</v>
      </c>
      <c r="G9" s="53">
        <f>SUM(G5:G8)</f>
        <v>123700</v>
      </c>
      <c r="H9" s="53">
        <f t="shared" si="0"/>
        <v>126225</v>
      </c>
      <c r="I9" s="53">
        <f t="shared" si="0"/>
        <v>128750</v>
      </c>
    </row>
    <row r="10" spans="1:9" ht="16.8" thickBot="1" x14ac:dyDescent="0.4">
      <c r="A10" s="54" t="s">
        <v>73</v>
      </c>
      <c r="B10" s="724" t="s">
        <v>342</v>
      </c>
      <c r="C10" s="725"/>
      <c r="D10" s="725"/>
      <c r="E10" s="725"/>
      <c r="F10" s="725"/>
      <c r="G10" s="725"/>
      <c r="H10" s="725"/>
      <c r="I10" s="726"/>
    </row>
    <row r="11" spans="1:9" ht="16.2" thickBot="1" x14ac:dyDescent="0.35">
      <c r="A11" s="124">
        <v>640</v>
      </c>
      <c r="B11" s="382" t="s">
        <v>71</v>
      </c>
      <c r="C11" s="58">
        <v>7638</v>
      </c>
      <c r="D11" s="58">
        <v>7719</v>
      </c>
      <c r="E11" s="58">
        <v>8100</v>
      </c>
      <c r="F11" s="58">
        <v>8834</v>
      </c>
      <c r="G11" s="58">
        <v>9000</v>
      </c>
      <c r="H11" s="58">
        <v>9000</v>
      </c>
      <c r="I11" s="58">
        <v>9000</v>
      </c>
    </row>
    <row r="12" spans="1:9" ht="16.8" thickBot="1" x14ac:dyDescent="0.4">
      <c r="A12" s="385"/>
      <c r="B12" s="51" t="s">
        <v>74</v>
      </c>
      <c r="C12" s="60">
        <f t="shared" ref="C12:I12" si="1">SUM(C11)</f>
        <v>7638</v>
      </c>
      <c r="D12" s="60">
        <f t="shared" si="1"/>
        <v>7719</v>
      </c>
      <c r="E12" s="60">
        <f t="shared" si="1"/>
        <v>8100</v>
      </c>
      <c r="F12" s="60">
        <f t="shared" si="1"/>
        <v>8834</v>
      </c>
      <c r="G12" s="60">
        <f t="shared" si="1"/>
        <v>9000</v>
      </c>
      <c r="H12" s="60">
        <f t="shared" si="1"/>
        <v>9000</v>
      </c>
      <c r="I12" s="60">
        <f t="shared" si="1"/>
        <v>9000</v>
      </c>
    </row>
    <row r="13" spans="1:9" ht="16.2" thickBot="1" x14ac:dyDescent="0.35">
      <c r="A13" s="111"/>
      <c r="B13" s="146" t="s">
        <v>75</v>
      </c>
      <c r="C13" s="63">
        <f t="shared" ref="C13:F13" si="2">SUM(C9+C12)</f>
        <v>106146</v>
      </c>
      <c r="D13" s="63">
        <f t="shared" si="2"/>
        <v>108280</v>
      </c>
      <c r="E13" s="63">
        <f t="shared" si="2"/>
        <v>115800</v>
      </c>
      <c r="F13" s="63">
        <f t="shared" si="2"/>
        <v>127862</v>
      </c>
      <c r="G13" s="63">
        <f>SUM(G9+G12)</f>
        <v>132700</v>
      </c>
      <c r="H13" s="63">
        <f>SUM(H9+H12)</f>
        <v>135225</v>
      </c>
      <c r="I13" s="63">
        <f>SUM(I9+I12)</f>
        <v>137750</v>
      </c>
    </row>
    <row r="14" spans="1:9" ht="16.2" thickBot="1" x14ac:dyDescent="0.35">
      <c r="A14" s="50"/>
      <c r="B14" s="415" t="s">
        <v>76</v>
      </c>
      <c r="C14" s="379">
        <v>0</v>
      </c>
      <c r="D14" s="379">
        <v>0</v>
      </c>
      <c r="E14" s="379">
        <v>0</v>
      </c>
      <c r="F14" s="379">
        <v>0</v>
      </c>
      <c r="G14" s="379">
        <v>0</v>
      </c>
      <c r="H14" s="379">
        <v>0</v>
      </c>
      <c r="I14" s="379">
        <v>0</v>
      </c>
    </row>
    <row r="15" spans="1:9" ht="13.8" thickBot="1" x14ac:dyDescent="0.3">
      <c r="A15" s="153"/>
      <c r="B15" s="65" t="s">
        <v>77</v>
      </c>
      <c r="C15" s="68">
        <f t="shared" ref="C15:I15" si="3">SUM(C13:C14)</f>
        <v>106146</v>
      </c>
      <c r="D15" s="68">
        <f t="shared" si="3"/>
        <v>108280</v>
      </c>
      <c r="E15" s="68">
        <f t="shared" si="3"/>
        <v>115800</v>
      </c>
      <c r="F15" s="68">
        <f t="shared" si="3"/>
        <v>127862</v>
      </c>
      <c r="G15" s="68">
        <f t="shared" si="3"/>
        <v>132700</v>
      </c>
      <c r="H15" s="68">
        <f t="shared" si="3"/>
        <v>135225</v>
      </c>
      <c r="I15" s="68">
        <f t="shared" si="3"/>
        <v>137750</v>
      </c>
    </row>
    <row r="16" spans="1:9" ht="13.8" thickBot="1" x14ac:dyDescent="0.3">
      <c r="A16" s="4"/>
      <c r="B16" s="19"/>
    </row>
    <row r="17" spans="1:9" ht="16.5" customHeight="1" x14ac:dyDescent="0.25">
      <c r="A17" s="745" t="s">
        <v>78</v>
      </c>
      <c r="B17" s="746"/>
      <c r="C17" s="33" t="s">
        <v>65</v>
      </c>
      <c r="D17" s="33" t="s">
        <v>65</v>
      </c>
      <c r="E17" s="33" t="s">
        <v>6</v>
      </c>
      <c r="F17" s="33" t="s">
        <v>31</v>
      </c>
      <c r="G17" s="33" t="s">
        <v>66</v>
      </c>
      <c r="H17" s="33" t="s">
        <v>66</v>
      </c>
      <c r="I17" s="33" t="s">
        <v>6</v>
      </c>
    </row>
    <row r="18" spans="1:9" ht="13.8" thickBot="1" x14ac:dyDescent="0.3">
      <c r="A18" s="767"/>
      <c r="B18" s="766"/>
      <c r="C18" s="34" t="s">
        <v>215</v>
      </c>
      <c r="D18" s="34" t="s">
        <v>217</v>
      </c>
      <c r="E18" s="34" t="s">
        <v>334</v>
      </c>
      <c r="F18" s="34" t="s">
        <v>334</v>
      </c>
      <c r="G18" s="34" t="s">
        <v>420</v>
      </c>
      <c r="H18" s="34" t="s">
        <v>464</v>
      </c>
      <c r="I18" s="34" t="s">
        <v>516</v>
      </c>
    </row>
    <row r="19" spans="1:9" ht="16.8" thickBot="1" x14ac:dyDescent="0.4">
      <c r="A19" s="252" t="s">
        <v>343</v>
      </c>
      <c r="B19" s="724" t="s">
        <v>344</v>
      </c>
      <c r="C19" s="725"/>
      <c r="D19" s="725"/>
      <c r="E19" s="725"/>
      <c r="F19" s="725"/>
      <c r="G19" s="725"/>
      <c r="H19" s="725"/>
      <c r="I19" s="726"/>
    </row>
    <row r="20" spans="1:9" ht="15.6" x14ac:dyDescent="0.3">
      <c r="A20" s="170">
        <v>620</v>
      </c>
      <c r="B20" s="179" t="s">
        <v>69</v>
      </c>
      <c r="C20" s="41">
        <v>0</v>
      </c>
      <c r="D20" s="41">
        <v>75</v>
      </c>
      <c r="E20" s="41">
        <v>300</v>
      </c>
      <c r="F20" s="449">
        <v>300</v>
      </c>
      <c r="G20" s="41">
        <v>300</v>
      </c>
      <c r="H20" s="41">
        <v>300</v>
      </c>
      <c r="I20" s="41">
        <v>300</v>
      </c>
    </row>
    <row r="21" spans="1:9" x14ac:dyDescent="0.25">
      <c r="A21" s="171">
        <v>630</v>
      </c>
      <c r="B21" s="384" t="s">
        <v>70</v>
      </c>
      <c r="C21" s="44">
        <v>15750</v>
      </c>
      <c r="D21" s="44">
        <v>20854</v>
      </c>
      <c r="E21" s="44">
        <v>19000</v>
      </c>
      <c r="F21" s="442">
        <v>19000</v>
      </c>
      <c r="G21" s="44">
        <v>22600</v>
      </c>
      <c r="H21" s="44">
        <v>22600</v>
      </c>
      <c r="I21" s="44">
        <v>22600</v>
      </c>
    </row>
    <row r="22" spans="1:9" ht="13.8" thickBot="1" x14ac:dyDescent="0.3">
      <c r="A22" s="214">
        <v>640</v>
      </c>
      <c r="B22" s="387" t="s">
        <v>71</v>
      </c>
      <c r="C22" s="49">
        <v>1300</v>
      </c>
      <c r="D22" s="49">
        <v>4100</v>
      </c>
      <c r="E22" s="49">
        <v>4000</v>
      </c>
      <c r="F22" s="49">
        <v>4000</v>
      </c>
      <c r="G22" s="49">
        <v>4000</v>
      </c>
      <c r="H22" s="49">
        <v>4000</v>
      </c>
      <c r="I22" s="49">
        <v>4000</v>
      </c>
    </row>
    <row r="23" spans="1:9" ht="16.2" thickBot="1" x14ac:dyDescent="0.35">
      <c r="A23" s="416"/>
      <c r="B23" s="146" t="s">
        <v>79</v>
      </c>
      <c r="C23" s="386">
        <f t="shared" ref="C23:E23" si="4">SUM(C19:C22)</f>
        <v>17050</v>
      </c>
      <c r="D23" s="386">
        <f>SUM(D20:D22)</f>
        <v>25029</v>
      </c>
      <c r="E23" s="386">
        <f t="shared" si="4"/>
        <v>23300</v>
      </c>
      <c r="F23" s="386">
        <f>SUM(F19:F22)</f>
        <v>23300</v>
      </c>
      <c r="G23" s="386">
        <f>SUM(G20:G22)</f>
        <v>26900</v>
      </c>
      <c r="H23" s="386">
        <f>SUM(H20:H22)</f>
        <v>26900</v>
      </c>
      <c r="I23" s="386">
        <f>SUM(I20:I22)</f>
        <v>26900</v>
      </c>
    </row>
    <row r="24" spans="1:9" ht="16.2" thickBot="1" x14ac:dyDescent="0.35">
      <c r="A24" s="419"/>
      <c r="B24" s="418" t="s">
        <v>80</v>
      </c>
      <c r="C24" s="73">
        <v>0</v>
      </c>
      <c r="D24" s="73">
        <v>0</v>
      </c>
      <c r="E24" s="73">
        <f>'kap.výdavky 2023-2025'!$G$8</f>
        <v>10000</v>
      </c>
      <c r="F24" s="73">
        <f>'kap.výdavky 2023-2025'!$I$8</f>
        <v>10000</v>
      </c>
      <c r="G24" s="73">
        <f>'kap.výdavky 2023-2025'!$J$8</f>
        <v>0</v>
      </c>
      <c r="H24" s="73">
        <f>'kap.výdavky 2023-2025'!$K$8</f>
        <v>0</v>
      </c>
      <c r="I24" s="73">
        <f>'kap.výdavky 2023-2025'!$L$8</f>
        <v>0</v>
      </c>
    </row>
    <row r="25" spans="1:9" ht="27.75" customHeight="1" thickBot="1" x14ac:dyDescent="0.35">
      <c r="A25" s="417"/>
      <c r="B25" s="148" t="s">
        <v>81</v>
      </c>
      <c r="C25" s="66">
        <f t="shared" ref="C25:I25" si="5">SUM(C23:C24)</f>
        <v>17050</v>
      </c>
      <c r="D25" s="66"/>
      <c r="E25" s="66">
        <f t="shared" si="5"/>
        <v>33300</v>
      </c>
      <c r="F25" s="66">
        <f t="shared" si="5"/>
        <v>33300</v>
      </c>
      <c r="G25" s="66">
        <f t="shared" si="5"/>
        <v>26900</v>
      </c>
      <c r="H25" s="66">
        <f t="shared" si="5"/>
        <v>26900</v>
      </c>
      <c r="I25" s="66">
        <f t="shared" si="5"/>
        <v>26900</v>
      </c>
    </row>
    <row r="26" spans="1:9" ht="16.2" thickBot="1" x14ac:dyDescent="0.35">
      <c r="A26" s="76"/>
      <c r="B26" s="77"/>
      <c r="C26" s="78"/>
      <c r="D26" s="78"/>
    </row>
    <row r="27" spans="1:9" ht="16.5" customHeight="1" x14ac:dyDescent="0.25">
      <c r="A27" s="745" t="s">
        <v>82</v>
      </c>
      <c r="B27" s="746"/>
      <c r="C27" s="33" t="s">
        <v>65</v>
      </c>
      <c r="D27" s="33" t="s">
        <v>65</v>
      </c>
      <c r="E27" s="33" t="s">
        <v>6</v>
      </c>
      <c r="F27" s="33" t="s">
        <v>31</v>
      </c>
      <c r="G27" s="33" t="s">
        <v>66</v>
      </c>
      <c r="H27" s="33" t="s">
        <v>66</v>
      </c>
      <c r="I27" s="33" t="s">
        <v>6</v>
      </c>
    </row>
    <row r="28" spans="1:9" ht="13.8" thickBot="1" x14ac:dyDescent="0.3">
      <c r="A28" s="747"/>
      <c r="B28" s="748"/>
      <c r="C28" s="34" t="s">
        <v>215</v>
      </c>
      <c r="D28" s="34" t="s">
        <v>217</v>
      </c>
      <c r="E28" s="34" t="s">
        <v>334</v>
      </c>
      <c r="F28" s="34" t="s">
        <v>334</v>
      </c>
      <c r="G28" s="34" t="s">
        <v>420</v>
      </c>
      <c r="H28" s="34" t="s">
        <v>464</v>
      </c>
      <c r="I28" s="34" t="s">
        <v>516</v>
      </c>
    </row>
    <row r="29" spans="1:9" ht="16.8" thickBot="1" x14ac:dyDescent="0.4">
      <c r="A29" s="80" t="s">
        <v>83</v>
      </c>
      <c r="B29" s="724" t="s">
        <v>345</v>
      </c>
      <c r="C29" s="725"/>
      <c r="D29" s="725"/>
      <c r="E29" s="725"/>
      <c r="F29" s="725"/>
      <c r="G29" s="725"/>
      <c r="H29" s="725"/>
      <c r="I29" s="726"/>
    </row>
    <row r="30" spans="1:9" ht="15.6" x14ac:dyDescent="0.3">
      <c r="A30" s="390">
        <v>620</v>
      </c>
      <c r="B30" s="179" t="s">
        <v>69</v>
      </c>
      <c r="C30" s="41">
        <v>19</v>
      </c>
      <c r="D30" s="82">
        <v>19</v>
      </c>
      <c r="E30" s="233">
        <v>300</v>
      </c>
      <c r="F30" s="233">
        <v>150</v>
      </c>
      <c r="G30" s="233">
        <v>200</v>
      </c>
      <c r="H30" s="145">
        <v>200</v>
      </c>
      <c r="I30" s="145">
        <v>200</v>
      </c>
    </row>
    <row r="31" spans="1:9" ht="15.6" x14ac:dyDescent="0.3">
      <c r="A31" s="42">
        <v>630</v>
      </c>
      <c r="B31" s="84" t="s">
        <v>70</v>
      </c>
      <c r="C31" s="44">
        <v>4737</v>
      </c>
      <c r="D31" s="46">
        <v>5004</v>
      </c>
      <c r="E31" s="439">
        <v>7200</v>
      </c>
      <c r="F31" s="439">
        <v>7000</v>
      </c>
      <c r="G31" s="439">
        <v>7950</v>
      </c>
      <c r="H31" s="234">
        <v>7000</v>
      </c>
      <c r="I31" s="234">
        <v>7000</v>
      </c>
    </row>
    <row r="32" spans="1:9" ht="16.2" thickBot="1" x14ac:dyDescent="0.35">
      <c r="A32" s="131">
        <v>640</v>
      </c>
      <c r="B32" s="180" t="s">
        <v>84</v>
      </c>
      <c r="C32" s="49">
        <v>2128</v>
      </c>
      <c r="D32" s="182">
        <v>2325</v>
      </c>
      <c r="E32" s="392">
        <v>1700</v>
      </c>
      <c r="F32" s="392">
        <v>1900</v>
      </c>
      <c r="G32" s="392">
        <v>2000</v>
      </c>
      <c r="H32" s="64">
        <v>2000</v>
      </c>
      <c r="I32" s="64">
        <v>2000</v>
      </c>
    </row>
    <row r="33" spans="1:9" ht="16.8" thickBot="1" x14ac:dyDescent="0.4">
      <c r="A33" s="50"/>
      <c r="B33" s="231" t="s">
        <v>85</v>
      </c>
      <c r="C33" s="389">
        <f t="shared" ref="C33:I33" si="6">SUM(C30:C32)</f>
        <v>6884</v>
      </c>
      <c r="D33" s="389">
        <f t="shared" si="6"/>
        <v>7348</v>
      </c>
      <c r="E33" s="389">
        <f t="shared" si="6"/>
        <v>9200</v>
      </c>
      <c r="F33" s="389">
        <f t="shared" si="6"/>
        <v>9050</v>
      </c>
      <c r="G33" s="389">
        <f>SUM(G30:G32)</f>
        <v>10150</v>
      </c>
      <c r="H33" s="389">
        <f t="shared" si="6"/>
        <v>9200</v>
      </c>
      <c r="I33" s="59">
        <f t="shared" si="6"/>
        <v>9200</v>
      </c>
    </row>
    <row r="34" spans="1:9" ht="15.75" hidden="1" customHeight="1" thickBot="1" x14ac:dyDescent="0.4">
      <c r="A34" s="88" t="s">
        <v>86</v>
      </c>
      <c r="B34" s="724" t="s">
        <v>346</v>
      </c>
      <c r="C34" s="725"/>
      <c r="D34" s="725"/>
      <c r="E34" s="725"/>
      <c r="F34" s="725"/>
      <c r="G34" s="725"/>
      <c r="H34" s="725"/>
      <c r="I34" s="726"/>
    </row>
    <row r="35" spans="1:9" ht="16.2" hidden="1" thickBot="1" x14ac:dyDescent="0.35">
      <c r="A35" s="124">
        <v>640</v>
      </c>
      <c r="B35" s="118" t="s">
        <v>71</v>
      </c>
      <c r="C35" s="393">
        <v>0</v>
      </c>
      <c r="D35" s="235"/>
      <c r="E35" s="235">
        <v>0</v>
      </c>
      <c r="F35" s="235">
        <v>0</v>
      </c>
      <c r="G35" s="235">
        <v>0</v>
      </c>
      <c r="H35" s="120">
        <v>0</v>
      </c>
      <c r="I35" s="120">
        <v>0</v>
      </c>
    </row>
    <row r="36" spans="1:9" ht="16.8" hidden="1" thickBot="1" x14ac:dyDescent="0.4">
      <c r="A36" s="50"/>
      <c r="B36" s="86" t="s">
        <v>87</v>
      </c>
      <c r="C36" s="53">
        <f t="shared" ref="C36:I36" si="7">SUM(C35)</f>
        <v>0</v>
      </c>
      <c r="D36" s="53"/>
      <c r="E36" s="53">
        <f t="shared" si="7"/>
        <v>0</v>
      </c>
      <c r="F36" s="53">
        <f t="shared" si="7"/>
        <v>0</v>
      </c>
      <c r="G36" s="53">
        <f t="shared" si="7"/>
        <v>0</v>
      </c>
      <c r="H36" s="53">
        <f t="shared" si="7"/>
        <v>0</v>
      </c>
      <c r="I36" s="53">
        <f t="shared" si="7"/>
        <v>0</v>
      </c>
    </row>
    <row r="37" spans="1:9" ht="16.8" thickBot="1" x14ac:dyDescent="0.4">
      <c r="A37" s="394" t="s">
        <v>88</v>
      </c>
      <c r="B37" s="724" t="s">
        <v>347</v>
      </c>
      <c r="C37" s="725"/>
      <c r="D37" s="725"/>
      <c r="E37" s="725"/>
      <c r="F37" s="725"/>
      <c r="G37" s="725"/>
      <c r="H37" s="725"/>
      <c r="I37" s="726"/>
    </row>
    <row r="38" spans="1:9" ht="15.6" x14ac:dyDescent="0.3">
      <c r="A38" s="93">
        <v>610</v>
      </c>
      <c r="B38" s="116" t="s">
        <v>89</v>
      </c>
      <c r="C38" s="82">
        <v>1993</v>
      </c>
      <c r="D38" s="309">
        <v>2121</v>
      </c>
      <c r="E38" s="309">
        <v>2100</v>
      </c>
      <c r="F38" s="309">
        <v>2347</v>
      </c>
      <c r="G38" s="309">
        <v>2370</v>
      </c>
      <c r="H38" s="311">
        <v>2450</v>
      </c>
      <c r="I38" s="311">
        <v>2520</v>
      </c>
    </row>
    <row r="39" spans="1:9" ht="15.6" x14ac:dyDescent="0.3">
      <c r="A39" s="42">
        <v>620</v>
      </c>
      <c r="B39" s="84" t="s">
        <v>69</v>
      </c>
      <c r="C39" s="46">
        <v>697</v>
      </c>
      <c r="D39" s="310">
        <v>741</v>
      </c>
      <c r="E39" s="310">
        <v>740</v>
      </c>
      <c r="F39" s="310">
        <v>820</v>
      </c>
      <c r="G39" s="310">
        <v>830</v>
      </c>
      <c r="H39" s="312">
        <v>850</v>
      </c>
      <c r="I39" s="312">
        <v>870</v>
      </c>
    </row>
    <row r="40" spans="1:9" ht="16.2" thickBot="1" x14ac:dyDescent="0.35">
      <c r="A40" s="91">
        <v>630</v>
      </c>
      <c r="B40" s="180" t="s">
        <v>70</v>
      </c>
      <c r="C40" s="182">
        <v>1329</v>
      </c>
      <c r="D40" s="395">
        <v>1290</v>
      </c>
      <c r="E40" s="395">
        <v>1260</v>
      </c>
      <c r="F40" s="395">
        <v>797</v>
      </c>
      <c r="G40" s="395">
        <v>800</v>
      </c>
      <c r="H40" s="313">
        <v>800</v>
      </c>
      <c r="I40" s="313">
        <v>810</v>
      </c>
    </row>
    <row r="41" spans="1:9" ht="16.8" thickBot="1" x14ac:dyDescent="0.4">
      <c r="A41" s="111"/>
      <c r="B41" s="232" t="s">
        <v>90</v>
      </c>
      <c r="C41" s="396">
        <f>SUM(C38:C40)</f>
        <v>4019</v>
      </c>
      <c r="D41" s="396">
        <f>SUM(D38:D40)</f>
        <v>4152</v>
      </c>
      <c r="E41" s="396">
        <f>SUM(E38:E40)</f>
        <v>4100</v>
      </c>
      <c r="F41" s="396">
        <f t="shared" ref="F41:I41" si="8">SUM(F38:F40)</f>
        <v>3964</v>
      </c>
      <c r="G41" s="396">
        <f>SUM(G38:G40)</f>
        <v>4000</v>
      </c>
      <c r="H41" s="396">
        <f t="shared" si="8"/>
        <v>4100</v>
      </c>
      <c r="I41" s="396">
        <f t="shared" si="8"/>
        <v>4200</v>
      </c>
    </row>
    <row r="42" spans="1:9" ht="16.8" thickBot="1" x14ac:dyDescent="0.4">
      <c r="A42" s="35" t="s">
        <v>91</v>
      </c>
      <c r="B42" s="724" t="s">
        <v>348</v>
      </c>
      <c r="C42" s="725"/>
      <c r="D42" s="725"/>
      <c r="E42" s="725"/>
      <c r="F42" s="725"/>
      <c r="G42" s="725"/>
      <c r="H42" s="725"/>
      <c r="I42" s="726"/>
    </row>
    <row r="43" spans="1:9" ht="15.6" x14ac:dyDescent="0.3">
      <c r="A43" s="55">
        <v>610</v>
      </c>
      <c r="B43" s="117" t="s">
        <v>89</v>
      </c>
      <c r="C43" s="39">
        <v>571</v>
      </c>
      <c r="D43" s="314">
        <v>565</v>
      </c>
      <c r="E43" s="314">
        <v>455</v>
      </c>
      <c r="F43" s="314">
        <v>585</v>
      </c>
      <c r="G43" s="314">
        <v>590</v>
      </c>
      <c r="H43" s="315">
        <v>600</v>
      </c>
      <c r="I43" s="315">
        <v>620</v>
      </c>
    </row>
    <row r="44" spans="1:9" ht="15.6" x14ac:dyDescent="0.3">
      <c r="A44" s="42">
        <v>620</v>
      </c>
      <c r="B44" s="84" t="s">
        <v>69</v>
      </c>
      <c r="C44" s="46">
        <v>201</v>
      </c>
      <c r="D44" s="316">
        <v>198</v>
      </c>
      <c r="E44" s="316">
        <v>175</v>
      </c>
      <c r="F44" s="316">
        <v>205</v>
      </c>
      <c r="G44" s="316">
        <v>207</v>
      </c>
      <c r="H44" s="317">
        <v>210</v>
      </c>
      <c r="I44" s="317">
        <v>217</v>
      </c>
    </row>
    <row r="45" spans="1:9" ht="16.2" thickBot="1" x14ac:dyDescent="0.35">
      <c r="A45" s="61">
        <v>630</v>
      </c>
      <c r="B45" s="100" t="s">
        <v>70</v>
      </c>
      <c r="C45" s="182">
        <v>71</v>
      </c>
      <c r="D45" s="318">
        <v>69</v>
      </c>
      <c r="E45" s="318">
        <v>220</v>
      </c>
      <c r="F45" s="318">
        <v>92</v>
      </c>
      <c r="G45" s="318">
        <v>93</v>
      </c>
      <c r="H45" s="319">
        <v>100</v>
      </c>
      <c r="I45" s="319">
        <v>93</v>
      </c>
    </row>
    <row r="46" spans="1:9" ht="16.8" thickBot="1" x14ac:dyDescent="0.4">
      <c r="A46" s="124"/>
      <c r="B46" s="80" t="s">
        <v>92</v>
      </c>
      <c r="C46" s="59">
        <f>SUM(C43:C45)</f>
        <v>843</v>
      </c>
      <c r="D46" s="59">
        <f>SUM(D43:D45)</f>
        <v>832</v>
      </c>
      <c r="E46" s="59">
        <f t="shared" ref="E46:I46" si="9">SUM(E43:E45)</f>
        <v>850</v>
      </c>
      <c r="F46" s="59">
        <f t="shared" si="9"/>
        <v>882</v>
      </c>
      <c r="G46" s="59">
        <f>SUM(G43:G45)</f>
        <v>890</v>
      </c>
      <c r="H46" s="59">
        <f t="shared" si="9"/>
        <v>910</v>
      </c>
      <c r="I46" s="59">
        <f t="shared" si="9"/>
        <v>930</v>
      </c>
    </row>
    <row r="47" spans="1:9" s="298" customFormat="1" ht="16.8" thickBot="1" x14ac:dyDescent="0.4">
      <c r="A47" s="35" t="s">
        <v>402</v>
      </c>
      <c r="B47" s="731" t="s">
        <v>406</v>
      </c>
      <c r="C47" s="732"/>
      <c r="D47" s="732"/>
      <c r="E47" s="732"/>
      <c r="F47" s="732"/>
      <c r="G47" s="732"/>
      <c r="H47" s="732"/>
      <c r="I47" s="732"/>
    </row>
    <row r="48" spans="1:9" s="298" customFormat="1" ht="15.6" x14ac:dyDescent="0.3">
      <c r="A48" s="55">
        <v>610</v>
      </c>
      <c r="B48" s="117" t="s">
        <v>89</v>
      </c>
      <c r="C48" s="536">
        <v>2503</v>
      </c>
      <c r="D48" s="536">
        <v>2223</v>
      </c>
      <c r="E48" s="515">
        <v>2350</v>
      </c>
      <c r="F48" s="515">
        <v>2223</v>
      </c>
      <c r="G48" s="515">
        <v>2350</v>
      </c>
      <c r="H48" s="515">
        <v>2400</v>
      </c>
      <c r="I48" s="516">
        <v>2450</v>
      </c>
    </row>
    <row r="49" spans="1:9" s="298" customFormat="1" ht="15.6" x14ac:dyDescent="0.3">
      <c r="A49" s="42">
        <v>620</v>
      </c>
      <c r="B49" s="84" t="s">
        <v>69</v>
      </c>
      <c r="C49" s="537">
        <v>875</v>
      </c>
      <c r="D49" s="537">
        <v>777</v>
      </c>
      <c r="E49" s="519">
        <v>840</v>
      </c>
      <c r="F49" s="519">
        <v>777</v>
      </c>
      <c r="G49" s="519">
        <v>840</v>
      </c>
      <c r="H49" s="519">
        <v>839</v>
      </c>
      <c r="I49" s="520">
        <v>857</v>
      </c>
    </row>
    <row r="50" spans="1:9" s="298" customFormat="1" ht="16.2" thickBot="1" x14ac:dyDescent="0.35">
      <c r="A50" s="61">
        <v>630</v>
      </c>
      <c r="B50" s="100" t="s">
        <v>70</v>
      </c>
      <c r="C50" s="538">
        <v>359</v>
      </c>
      <c r="D50" s="538">
        <v>383</v>
      </c>
      <c r="E50" s="517">
        <v>310</v>
      </c>
      <c r="F50" s="517">
        <v>408</v>
      </c>
      <c r="G50" s="517">
        <v>310</v>
      </c>
      <c r="H50" s="517">
        <v>361</v>
      </c>
      <c r="I50" s="518">
        <v>393</v>
      </c>
    </row>
    <row r="51" spans="1:9" s="298" customFormat="1" ht="16.8" thickBot="1" x14ac:dyDescent="0.4">
      <c r="A51" s="111"/>
      <c r="B51" s="135" t="s">
        <v>92</v>
      </c>
      <c r="C51" s="320">
        <f>SUM(C48:C50)</f>
        <v>3737</v>
      </c>
      <c r="D51" s="320">
        <f>SUM(D48:D50)</f>
        <v>3383</v>
      </c>
      <c r="E51" s="320">
        <f>SUM(E48:E50)</f>
        <v>3500</v>
      </c>
      <c r="F51" s="320">
        <f t="shared" ref="F51" si="10">SUM(F48:F50)</f>
        <v>3408</v>
      </c>
      <c r="G51" s="320">
        <f t="shared" ref="G51:H51" si="11">SUM(G48:G50)</f>
        <v>3500</v>
      </c>
      <c r="H51" s="320">
        <f t="shared" si="11"/>
        <v>3600</v>
      </c>
      <c r="I51" s="321">
        <f t="shared" ref="I51" si="12">SUM(I48:I50)</f>
        <v>3700</v>
      </c>
    </row>
    <row r="52" spans="1:9" ht="16.2" thickBot="1" x14ac:dyDescent="0.35">
      <c r="A52" s="50"/>
      <c r="B52" s="420" t="s">
        <v>93</v>
      </c>
      <c r="C52" s="90">
        <f>SUM(C33+C36+C41+C46+C51)</f>
        <v>15483</v>
      </c>
      <c r="D52" s="90">
        <f>SUM(D33+D36+D41+D46+D51)</f>
        <v>15715</v>
      </c>
      <c r="E52" s="90">
        <f>SUM(E33+E36+E41+E46+E51)</f>
        <v>17650</v>
      </c>
      <c r="F52" s="90">
        <f t="shared" ref="F52:I52" si="13">SUM(F33+F36+F41+F46+F51)</f>
        <v>17304</v>
      </c>
      <c r="G52" s="90">
        <f>SUM(G33+G36+G41+G46+G51)</f>
        <v>18540</v>
      </c>
      <c r="H52" s="90">
        <f t="shared" si="13"/>
        <v>17810</v>
      </c>
      <c r="I52" s="90">
        <f t="shared" si="13"/>
        <v>18030</v>
      </c>
    </row>
    <row r="53" spans="1:9" ht="16.2" thickBot="1" x14ac:dyDescent="0.35">
      <c r="A53" s="50"/>
      <c r="B53" s="415" t="s">
        <v>94</v>
      </c>
      <c r="C53" s="511">
        <v>2600</v>
      </c>
      <c r="D53" s="511">
        <f>'kap.výdavky 2023-2025'!$F$31</f>
        <v>1728</v>
      </c>
      <c r="E53" s="322">
        <f>'kap.výdavky 2023-2025'!$G$31+'kap.výdavky 2023-2025'!$G$68</f>
        <v>43000</v>
      </c>
      <c r="F53" s="322">
        <f>'kap.výdavky 2023-2025'!$I$31+'kap.výdavky 2023-2025'!$I$68</f>
        <v>23000</v>
      </c>
      <c r="G53" s="322">
        <f>'kap.výdavky 2023-2025'!J$31+'kap.výdavky 2023-2025'!J$68</f>
        <v>0</v>
      </c>
      <c r="H53" s="322">
        <f>'kap.výdavky 2023-2025'!K31+'kap.výdavky 2023-2025'!K68</f>
        <v>0</v>
      </c>
      <c r="I53" s="323">
        <f>'kap.výdavky 2023-2025'!L31+'kap.výdavky 2023-2025'!L68</f>
        <v>0</v>
      </c>
    </row>
    <row r="54" spans="1:9" ht="16.2" thickBot="1" x14ac:dyDescent="0.35">
      <c r="A54" s="131"/>
      <c r="B54" s="178" t="s">
        <v>95</v>
      </c>
      <c r="C54" s="67">
        <f t="shared" ref="C54:I54" si="14">SUM(C52:C53)</f>
        <v>18083</v>
      </c>
      <c r="D54" s="67">
        <f t="shared" si="14"/>
        <v>17443</v>
      </c>
      <c r="E54" s="67">
        <f t="shared" si="14"/>
        <v>60650</v>
      </c>
      <c r="F54" s="67">
        <f t="shared" si="14"/>
        <v>40304</v>
      </c>
      <c r="G54" s="67">
        <f>SUM(G52:G53)</f>
        <v>18540</v>
      </c>
      <c r="H54" s="67">
        <f t="shared" si="14"/>
        <v>17810</v>
      </c>
      <c r="I54" s="67">
        <f t="shared" si="14"/>
        <v>18030</v>
      </c>
    </row>
    <row r="55" spans="1:9" ht="16.2" thickBot="1" x14ac:dyDescent="0.35">
      <c r="A55" s="92"/>
      <c r="B55" s="77"/>
      <c r="C55" s="78"/>
      <c r="D55" s="78"/>
    </row>
    <row r="56" spans="1:9" ht="16.5" customHeight="1" x14ac:dyDescent="0.25">
      <c r="A56" s="745" t="s">
        <v>96</v>
      </c>
      <c r="B56" s="746"/>
      <c r="C56" s="33" t="s">
        <v>65</v>
      </c>
      <c r="D56" s="33" t="s">
        <v>65</v>
      </c>
      <c r="E56" s="33" t="s">
        <v>6</v>
      </c>
      <c r="F56" s="33" t="s">
        <v>31</v>
      </c>
      <c r="G56" s="33" t="s">
        <v>66</v>
      </c>
      <c r="H56" s="33" t="s">
        <v>66</v>
      </c>
      <c r="I56" s="33" t="s">
        <v>6</v>
      </c>
    </row>
    <row r="57" spans="1:9" ht="13.8" thickBot="1" x14ac:dyDescent="0.3">
      <c r="A57" s="747"/>
      <c r="B57" s="748"/>
      <c r="C57" s="34" t="s">
        <v>215</v>
      </c>
      <c r="D57" s="34" t="s">
        <v>217</v>
      </c>
      <c r="E57" s="34" t="s">
        <v>334</v>
      </c>
      <c r="F57" s="34" t="s">
        <v>334</v>
      </c>
      <c r="G57" s="34" t="s">
        <v>420</v>
      </c>
      <c r="H57" s="34" t="s">
        <v>464</v>
      </c>
      <c r="I57" s="34" t="s">
        <v>516</v>
      </c>
    </row>
    <row r="58" spans="1:9" ht="16.8" thickBot="1" x14ac:dyDescent="0.4">
      <c r="A58" s="88" t="s">
        <v>97</v>
      </c>
      <c r="B58" s="724" t="s">
        <v>349</v>
      </c>
      <c r="C58" s="725"/>
      <c r="D58" s="725"/>
      <c r="E58" s="725"/>
      <c r="F58" s="725"/>
      <c r="G58" s="725"/>
      <c r="H58" s="725"/>
      <c r="I58" s="726"/>
    </row>
    <row r="59" spans="1:9" ht="15.6" x14ac:dyDescent="0.3">
      <c r="A59" s="93">
        <v>610</v>
      </c>
      <c r="B59" s="94" t="s">
        <v>98</v>
      </c>
      <c r="C59" s="41">
        <v>7237</v>
      </c>
      <c r="D59" s="41">
        <v>8897</v>
      </c>
      <c r="E59" s="449">
        <v>9450</v>
      </c>
      <c r="F59" s="449">
        <v>10200</v>
      </c>
      <c r="G59" s="449">
        <v>10600</v>
      </c>
      <c r="H59" s="41">
        <v>10600</v>
      </c>
      <c r="I59" s="41">
        <v>10600</v>
      </c>
    </row>
    <row r="60" spans="1:9" ht="15.6" x14ac:dyDescent="0.3">
      <c r="A60" s="42">
        <v>620</v>
      </c>
      <c r="B60" s="95" t="s">
        <v>69</v>
      </c>
      <c r="C60" s="44">
        <v>2248</v>
      </c>
      <c r="D60" s="44">
        <v>2635</v>
      </c>
      <c r="E60" s="44">
        <v>3100</v>
      </c>
      <c r="F60" s="442">
        <v>3100</v>
      </c>
      <c r="G60" s="442">
        <v>4000</v>
      </c>
      <c r="H60" s="44">
        <v>4000</v>
      </c>
      <c r="I60" s="44">
        <v>4000</v>
      </c>
    </row>
    <row r="61" spans="1:9" ht="16.2" thickBot="1" x14ac:dyDescent="0.35">
      <c r="A61" s="91">
        <v>630</v>
      </c>
      <c r="B61" s="397" t="s">
        <v>70</v>
      </c>
      <c r="C61" s="49">
        <v>111517</v>
      </c>
      <c r="D61" s="49">
        <v>133223</v>
      </c>
      <c r="E61" s="438">
        <v>154500</v>
      </c>
      <c r="F61" s="438">
        <v>154000</v>
      </c>
      <c r="G61" s="438">
        <v>162000</v>
      </c>
      <c r="H61" s="438">
        <v>162000</v>
      </c>
      <c r="I61" s="438">
        <v>162000</v>
      </c>
    </row>
    <row r="62" spans="1:9" ht="16.8" thickBot="1" x14ac:dyDescent="0.4">
      <c r="A62" s="50"/>
      <c r="B62" s="86" t="s">
        <v>99</v>
      </c>
      <c r="C62" s="53">
        <f>SUM(C59:C61)</f>
        <v>121002</v>
      </c>
      <c r="D62" s="53">
        <f>SUM(D59:D61)</f>
        <v>144755</v>
      </c>
      <c r="E62" s="53">
        <f t="shared" ref="E62:I62" si="15">SUM(E59:E61)</f>
        <v>167050</v>
      </c>
      <c r="F62" s="53">
        <f t="shared" si="15"/>
        <v>167300</v>
      </c>
      <c r="G62" s="53">
        <f>SUM(G59:G61)</f>
        <v>176600</v>
      </c>
      <c r="H62" s="53">
        <f t="shared" si="15"/>
        <v>176600</v>
      </c>
      <c r="I62" s="53">
        <f t="shared" si="15"/>
        <v>176600</v>
      </c>
    </row>
    <row r="63" spans="1:9" ht="16.8" thickBot="1" x14ac:dyDescent="0.4">
      <c r="A63" s="35" t="s">
        <v>100</v>
      </c>
      <c r="B63" s="724" t="s">
        <v>350</v>
      </c>
      <c r="C63" s="725"/>
      <c r="D63" s="725"/>
      <c r="E63" s="725"/>
      <c r="F63" s="725"/>
      <c r="G63" s="725"/>
      <c r="H63" s="725"/>
      <c r="I63" s="726"/>
    </row>
    <row r="64" spans="1:9" ht="15.6" x14ac:dyDescent="0.3">
      <c r="A64" s="93">
        <v>610</v>
      </c>
      <c r="B64" s="94" t="s">
        <v>98</v>
      </c>
      <c r="C64" s="41">
        <v>13472</v>
      </c>
      <c r="D64" s="41">
        <v>15816</v>
      </c>
      <c r="E64" s="41">
        <v>17500</v>
      </c>
      <c r="F64" s="449">
        <v>18450</v>
      </c>
      <c r="G64" s="449">
        <v>19300</v>
      </c>
      <c r="H64" s="41">
        <v>19300</v>
      </c>
      <c r="I64" s="41">
        <v>19300</v>
      </c>
    </row>
    <row r="65" spans="1:9" ht="15.6" x14ac:dyDescent="0.3">
      <c r="A65" s="42">
        <v>620</v>
      </c>
      <c r="B65" s="95" t="s">
        <v>69</v>
      </c>
      <c r="C65" s="44">
        <v>4714</v>
      </c>
      <c r="D65" s="44">
        <v>5416</v>
      </c>
      <c r="E65" s="44">
        <v>6000</v>
      </c>
      <c r="F65" s="442">
        <v>6450</v>
      </c>
      <c r="G65" s="442">
        <v>6900</v>
      </c>
      <c r="H65" s="44">
        <v>6900</v>
      </c>
      <c r="I65" s="44">
        <v>6900</v>
      </c>
    </row>
    <row r="66" spans="1:9" ht="15.6" x14ac:dyDescent="0.3">
      <c r="A66" s="42">
        <v>630</v>
      </c>
      <c r="B66" s="95" t="s">
        <v>70</v>
      </c>
      <c r="C66" s="44">
        <v>72530</v>
      </c>
      <c r="D66" s="44">
        <v>113623</v>
      </c>
      <c r="E66" s="442">
        <v>116000</v>
      </c>
      <c r="F66" s="442">
        <v>110000</v>
      </c>
      <c r="G66" s="442">
        <v>151350</v>
      </c>
      <c r="H66" s="442">
        <v>151350</v>
      </c>
      <c r="I66" s="442">
        <v>151350</v>
      </c>
    </row>
    <row r="67" spans="1:9" ht="16.2" thickBot="1" x14ac:dyDescent="0.35">
      <c r="A67" s="91">
        <v>640</v>
      </c>
      <c r="B67" s="180" t="s">
        <v>71</v>
      </c>
      <c r="C67" s="49">
        <v>0</v>
      </c>
      <c r="D67" s="49">
        <v>0</v>
      </c>
      <c r="E67" s="49">
        <v>100</v>
      </c>
      <c r="F67" s="438">
        <v>175</v>
      </c>
      <c r="G67" s="49">
        <v>100</v>
      </c>
      <c r="H67" s="49">
        <v>100</v>
      </c>
      <c r="I67" s="49">
        <v>100</v>
      </c>
    </row>
    <row r="68" spans="1:9" ht="16.8" thickBot="1" x14ac:dyDescent="0.4">
      <c r="A68" s="50"/>
      <c r="B68" s="86" t="s">
        <v>101</v>
      </c>
      <c r="C68" s="53">
        <f t="shared" ref="C68:I68" si="16">SUM(C64:C67)</f>
        <v>90716</v>
      </c>
      <c r="D68" s="53">
        <f t="shared" si="16"/>
        <v>134855</v>
      </c>
      <c r="E68" s="53">
        <f t="shared" si="16"/>
        <v>139600</v>
      </c>
      <c r="F68" s="53">
        <f t="shared" si="16"/>
        <v>135075</v>
      </c>
      <c r="G68" s="53">
        <f>SUM(G64:G67)</f>
        <v>177650</v>
      </c>
      <c r="H68" s="53">
        <f t="shared" si="16"/>
        <v>177650</v>
      </c>
      <c r="I68" s="53">
        <f t="shared" si="16"/>
        <v>177650</v>
      </c>
    </row>
    <row r="69" spans="1:9" ht="16.8" thickBot="1" x14ac:dyDescent="0.4">
      <c r="A69" s="35" t="s">
        <v>102</v>
      </c>
      <c r="B69" s="724" t="s">
        <v>351</v>
      </c>
      <c r="C69" s="725"/>
      <c r="D69" s="725"/>
      <c r="E69" s="725"/>
      <c r="F69" s="725"/>
      <c r="G69" s="725"/>
      <c r="H69" s="725"/>
      <c r="I69" s="726"/>
    </row>
    <row r="70" spans="1:9" ht="16.2" thickBot="1" x14ac:dyDescent="0.35">
      <c r="A70" s="424">
        <v>630</v>
      </c>
      <c r="B70" s="118" t="s">
        <v>70</v>
      </c>
      <c r="C70" s="58">
        <v>0</v>
      </c>
      <c r="D70" s="58">
        <v>0</v>
      </c>
      <c r="E70" s="349">
        <v>10000</v>
      </c>
      <c r="F70" s="349">
        <v>0</v>
      </c>
      <c r="G70" s="349">
        <v>10000</v>
      </c>
      <c r="H70" s="349">
        <v>0</v>
      </c>
      <c r="I70" s="349">
        <v>0</v>
      </c>
    </row>
    <row r="71" spans="1:9" ht="16.8" thickBot="1" x14ac:dyDescent="0.4">
      <c r="A71" s="111"/>
      <c r="B71" s="421" t="s">
        <v>103</v>
      </c>
      <c r="C71" s="53">
        <f t="shared" ref="C71:I71" si="17">SUM(C70)</f>
        <v>0</v>
      </c>
      <c r="D71" s="53">
        <f t="shared" si="17"/>
        <v>0</v>
      </c>
      <c r="E71" s="53">
        <f t="shared" si="17"/>
        <v>10000</v>
      </c>
      <c r="F71" s="53">
        <f t="shared" si="17"/>
        <v>0</v>
      </c>
      <c r="G71" s="53">
        <f t="shared" si="17"/>
        <v>10000</v>
      </c>
      <c r="H71" s="53">
        <f t="shared" si="17"/>
        <v>0</v>
      </c>
      <c r="I71" s="53">
        <f t="shared" si="17"/>
        <v>0</v>
      </c>
    </row>
    <row r="72" spans="1:9" ht="16.2" thickBot="1" x14ac:dyDescent="0.35">
      <c r="A72" s="50"/>
      <c r="B72" s="422" t="s">
        <v>104</v>
      </c>
      <c r="C72" s="107">
        <f>SUM(C62+C68+C71)</f>
        <v>211718</v>
      </c>
      <c r="D72" s="107">
        <f>SUM(D62+D68+D71)</f>
        <v>279610</v>
      </c>
      <c r="E72" s="107">
        <f t="shared" ref="E72:I72" si="18">SUM(E62+E68+E71)</f>
        <v>316650</v>
      </c>
      <c r="F72" s="107">
        <f t="shared" si="18"/>
        <v>302375</v>
      </c>
      <c r="G72" s="107">
        <f>SUM(G62+G68+G71)</f>
        <v>364250</v>
      </c>
      <c r="H72" s="107">
        <f t="shared" si="18"/>
        <v>354250</v>
      </c>
      <c r="I72" s="107">
        <f t="shared" si="18"/>
        <v>354250</v>
      </c>
    </row>
    <row r="73" spans="1:9" ht="16.2" thickBot="1" x14ac:dyDescent="0.35">
      <c r="A73" s="50"/>
      <c r="B73" s="418" t="s">
        <v>105</v>
      </c>
      <c r="C73" s="350">
        <v>164719</v>
      </c>
      <c r="D73" s="350">
        <f>'kap.výdavky 2023-2025'!$F$17+'kap.výdavky 2023-2025'!$F$32+'kap.výdavky 2023-2025'!$F$72</f>
        <v>99445</v>
      </c>
      <c r="E73" s="110">
        <f>'kap.výdavky 2023-2025'!$G$15+'kap.výdavky 2023-2025'!$G$17+'kap.výdavky 2023-2025'!$G$32+'kap.výdavky 2023-2025'!$G$33+'kap.výdavky 2023-2025'!$G$34+'kap.výdavky 2023-2025'!$G$36+'kap.výdavky 2023-2025'!$G$69+'kap.výdavky 2023-2025'!$G$70+'kap.výdavky 2023-2025'!$G$71+'kap.výdavky 2023-2025'!$G$72</f>
        <v>139900</v>
      </c>
      <c r="F73" s="110">
        <f>'kap.výdavky 2023-2025'!$I$15+'kap.výdavky 2023-2025'!$I$16+'kap.výdavky 2023-2025'!$I$17+'kap.výdavky 2023-2025'!$I$34+'kap.výdavky 2023-2025'!$I$69+'kap.výdavky 2023-2025'!$I$70+'kap.výdavky 2023-2025'!$I$71+'kap.výdavky 2023-2025'!$I$72</f>
        <v>48787</v>
      </c>
      <c r="G73" s="110">
        <f>'kap.výdavky 2023-2025'!$J$17+'kap.výdavky 2023-2025'!$J$35+'kap.výdavky 2023-2025'!$J$36+'kap.výdavky 2023-2025'!$J$70+'kap.výdavky 2023-2025'!$J$72</f>
        <v>75000</v>
      </c>
      <c r="H73" s="110">
        <f>'kap.výdavky 2023-2025'!K17+'kap.výdavky 2023-2025'!K35+'kap.výdavky 2023-2025'!K36+'kap.výdavky 2023-2025'!K70+'kap.výdavky 2023-2025'!K72</f>
        <v>0</v>
      </c>
      <c r="I73" s="110">
        <f>'kap.výdavky 2023-2025'!L17+'kap.výdavky 2023-2025'!L35+'kap.výdavky 2023-2025'!L36+'kap.výdavky 2023-2025'!L70+'kap.výdavky 2023-2025'!L72</f>
        <v>0</v>
      </c>
    </row>
    <row r="74" spans="1:9" ht="16.2" thickBot="1" x14ac:dyDescent="0.35">
      <c r="A74" s="131"/>
      <c r="B74" s="423" t="s">
        <v>106</v>
      </c>
      <c r="C74" s="68">
        <f>SUM(C72:C73)</f>
        <v>376437</v>
      </c>
      <c r="D74" s="68">
        <f>SUM(D72:D73)</f>
        <v>379055</v>
      </c>
      <c r="E74" s="68">
        <f t="shared" ref="E74:I74" si="19">SUM(E72:E73)</f>
        <v>456550</v>
      </c>
      <c r="F74" s="68">
        <f t="shared" si="19"/>
        <v>351162</v>
      </c>
      <c r="G74" s="68">
        <f t="shared" si="19"/>
        <v>439250</v>
      </c>
      <c r="H74" s="68">
        <f t="shared" si="19"/>
        <v>354250</v>
      </c>
      <c r="I74" s="68">
        <f t="shared" si="19"/>
        <v>354250</v>
      </c>
    </row>
    <row r="75" spans="1:9" ht="13.8" thickBot="1" x14ac:dyDescent="0.3">
      <c r="A75" s="490"/>
    </row>
    <row r="76" spans="1:9" ht="15.75" customHeight="1" x14ac:dyDescent="0.25">
      <c r="A76" s="745" t="s">
        <v>107</v>
      </c>
      <c r="B76" s="746"/>
      <c r="C76" s="33" t="s">
        <v>65</v>
      </c>
      <c r="D76" s="33" t="s">
        <v>65</v>
      </c>
      <c r="E76" s="33" t="s">
        <v>6</v>
      </c>
      <c r="F76" s="33" t="s">
        <v>31</v>
      </c>
      <c r="G76" s="33" t="s">
        <v>66</v>
      </c>
      <c r="H76" s="33" t="s">
        <v>66</v>
      </c>
      <c r="I76" s="33" t="s">
        <v>6</v>
      </c>
    </row>
    <row r="77" spans="1:9" ht="13.8" thickBot="1" x14ac:dyDescent="0.3">
      <c r="A77" s="747"/>
      <c r="B77" s="766"/>
      <c r="C77" s="34" t="s">
        <v>215</v>
      </c>
      <c r="D77" s="34" t="s">
        <v>217</v>
      </c>
      <c r="E77" s="34" t="s">
        <v>334</v>
      </c>
      <c r="F77" s="34" t="s">
        <v>334</v>
      </c>
      <c r="G77" s="34" t="s">
        <v>420</v>
      </c>
      <c r="H77" s="34" t="s">
        <v>464</v>
      </c>
      <c r="I77" s="34" t="s">
        <v>516</v>
      </c>
    </row>
    <row r="78" spans="1:9" ht="16.8" thickBot="1" x14ac:dyDescent="0.4">
      <c r="A78" s="80" t="s">
        <v>352</v>
      </c>
      <c r="B78" s="724" t="s">
        <v>353</v>
      </c>
      <c r="C78" s="725"/>
      <c r="D78" s="725"/>
      <c r="E78" s="725"/>
      <c r="F78" s="725"/>
      <c r="G78" s="725"/>
      <c r="H78" s="725"/>
      <c r="I78" s="726"/>
    </row>
    <row r="79" spans="1:9" ht="15.6" x14ac:dyDescent="0.3">
      <c r="A79" s="93">
        <v>620</v>
      </c>
      <c r="B79" s="94" t="s">
        <v>69</v>
      </c>
      <c r="C79" s="41">
        <v>0</v>
      </c>
      <c r="D79" s="41">
        <v>41</v>
      </c>
      <c r="E79" s="449">
        <v>150</v>
      </c>
      <c r="F79" s="449">
        <v>150</v>
      </c>
      <c r="G79" s="449">
        <v>150</v>
      </c>
      <c r="H79" s="41">
        <v>0</v>
      </c>
      <c r="I79" s="41">
        <v>0</v>
      </c>
    </row>
    <row r="80" spans="1:9" s="566" customFormat="1" ht="16.2" thickBot="1" x14ac:dyDescent="0.35">
      <c r="A80" s="55">
        <v>630</v>
      </c>
      <c r="B80" s="99" t="s">
        <v>70</v>
      </c>
      <c r="C80" s="37">
        <v>27568</v>
      </c>
      <c r="D80" s="37">
        <v>45916</v>
      </c>
      <c r="E80" s="441">
        <v>30000</v>
      </c>
      <c r="F80" s="441">
        <v>50000</v>
      </c>
      <c r="G80" s="441">
        <v>33000</v>
      </c>
      <c r="H80" s="441">
        <v>33000</v>
      </c>
      <c r="I80" s="441">
        <v>33000</v>
      </c>
    </row>
    <row r="81" spans="1:9" ht="16.2" thickBot="1" x14ac:dyDescent="0.35">
      <c r="A81" s="111"/>
      <c r="B81" s="420" t="s">
        <v>108</v>
      </c>
      <c r="C81" s="177">
        <f t="shared" ref="C81:I81" si="20">SUM(C79:C80)</f>
        <v>27568</v>
      </c>
      <c r="D81" s="177">
        <f t="shared" si="20"/>
        <v>45957</v>
      </c>
      <c r="E81" s="177">
        <f t="shared" si="20"/>
        <v>30150</v>
      </c>
      <c r="F81" s="177">
        <f t="shared" si="20"/>
        <v>50150</v>
      </c>
      <c r="G81" s="177">
        <f t="shared" si="20"/>
        <v>33150</v>
      </c>
      <c r="H81" s="177">
        <f t="shared" si="20"/>
        <v>33000</v>
      </c>
      <c r="I81" s="177">
        <f t="shared" si="20"/>
        <v>33000</v>
      </c>
    </row>
    <row r="82" spans="1:9" ht="16.2" thickBot="1" x14ac:dyDescent="0.35">
      <c r="A82" s="50"/>
      <c r="B82" s="415" t="s">
        <v>109</v>
      </c>
      <c r="C82" s="351">
        <v>93142</v>
      </c>
      <c r="D82" s="351">
        <f>'kap.výdavky 2023-2025'!$F$37+'kap.výdavky 2023-2025'!$F$39+'kap.výdavky 2023-2025'!$F$40+'kap.výdavky 2023-2025'!$F$73+'kap.výdavky 2023-2025'!$F$74+'kap.výdavky 2023-2025'!$F$75</f>
        <v>52458</v>
      </c>
      <c r="E82" s="176">
        <f>'kap.výdavky 2023-2025'!$G$37+'kap.výdavky 2023-2025'!$G$38+'kap.výdavky 2023-2025'!$G$39+'kap.výdavky 2023-2025'!$G$40+'kap.výdavky 2023-2025'!$G$73+'kap.výdavky 2023-2025'!$G$74+'kap.výdavky 2023-2025'!$G$76+'kap.výdavky 2023-2025'!$G$77</f>
        <v>127000</v>
      </c>
      <c r="F82" s="176">
        <f>'kap.výdavky 2023-2025'!$I$37+'kap.výdavky 2023-2025'!$I$38+'kap.výdavky 2023-2025'!$I$39+'kap.výdavky 2023-2025'!$I$40+'kap.výdavky 2023-2025'!$I$73+'kap.výdavky 2023-2025'!$I$74+'kap.výdavky 2023-2025'!$I$77</f>
        <v>44600</v>
      </c>
      <c r="G82" s="176">
        <f>'kap.výdavky 2023-2025'!$J$73+'kap.výdavky 2023-2025'!$J$74+'kap.výdavky 2023-2025'!$J$76+'kap.výdavky 2023-2025'!$J$77+'kap.výdavky 2023-2025'!$J$38</f>
        <v>105000</v>
      </c>
      <c r="H82" s="176">
        <f>'kap.výdavky 2023-2025'!$K$73+'kap.výdavky 2023-2025'!$K$74+'kap.výdavky 2023-2025'!$K$76+'kap.výdavky 2023-2025'!$K$77</f>
        <v>0</v>
      </c>
      <c r="I82" s="176">
        <f>'kap.výdavky 2023-2025'!$L$73+'kap.výdavky 2023-2025'!$L$74+'kap.výdavky 2023-2025'!$L$76+'kap.výdavky 2023-2025'!$L$77</f>
        <v>0</v>
      </c>
    </row>
    <row r="83" spans="1:9" ht="16.2" thickBot="1" x14ac:dyDescent="0.35">
      <c r="A83" s="131"/>
      <c r="B83" s="178" t="s">
        <v>110</v>
      </c>
      <c r="C83" s="66">
        <f>SUM(C81:C82)</f>
        <v>120710</v>
      </c>
      <c r="D83" s="66">
        <f>SUM(D81:D82)</f>
        <v>98415</v>
      </c>
      <c r="E83" s="66">
        <f>SUM(E81:E82)</f>
        <v>157150</v>
      </c>
      <c r="F83" s="66">
        <f t="shared" ref="F83:I83" si="21">SUM(F81:F82)</f>
        <v>94750</v>
      </c>
      <c r="G83" s="66">
        <f t="shared" si="21"/>
        <v>138150</v>
      </c>
      <c r="H83" s="66">
        <f t="shared" si="21"/>
        <v>33000</v>
      </c>
      <c r="I83" s="66">
        <f t="shared" si="21"/>
        <v>33000</v>
      </c>
    </row>
    <row r="84" spans="1:9" ht="13.8" thickBot="1" x14ac:dyDescent="0.3">
      <c r="A84" s="425"/>
      <c r="B84" s="113"/>
    </row>
    <row r="85" spans="1:9" ht="15.75" customHeight="1" x14ac:dyDescent="0.25">
      <c r="A85" s="727" t="s">
        <v>218</v>
      </c>
      <c r="B85" s="728"/>
      <c r="C85" s="33" t="s">
        <v>65</v>
      </c>
      <c r="D85" s="33" t="s">
        <v>65</v>
      </c>
      <c r="E85" s="33" t="s">
        <v>6</v>
      </c>
      <c r="F85" s="33" t="s">
        <v>31</v>
      </c>
      <c r="G85" s="33" t="s">
        <v>66</v>
      </c>
      <c r="H85" s="33" t="s">
        <v>66</v>
      </c>
      <c r="I85" s="33" t="s">
        <v>6</v>
      </c>
    </row>
    <row r="86" spans="1:9" ht="16.5" customHeight="1" thickBot="1" x14ac:dyDescent="0.3">
      <c r="A86" s="729"/>
      <c r="B86" s="730"/>
      <c r="C86" s="34" t="s">
        <v>215</v>
      </c>
      <c r="D86" s="34" t="s">
        <v>217</v>
      </c>
      <c r="E86" s="34" t="s">
        <v>334</v>
      </c>
      <c r="F86" s="34" t="s">
        <v>334</v>
      </c>
      <c r="G86" s="34" t="s">
        <v>420</v>
      </c>
      <c r="H86" s="34" t="s">
        <v>464</v>
      </c>
      <c r="I86" s="34" t="s">
        <v>516</v>
      </c>
    </row>
    <row r="87" spans="1:9" ht="16.2" thickBot="1" x14ac:dyDescent="0.35">
      <c r="A87" s="398" t="s">
        <v>111</v>
      </c>
      <c r="B87" s="724" t="s">
        <v>354</v>
      </c>
      <c r="C87" s="725"/>
      <c r="D87" s="725"/>
      <c r="E87" s="725"/>
      <c r="F87" s="725"/>
      <c r="G87" s="725"/>
      <c r="H87" s="725"/>
      <c r="I87" s="726"/>
    </row>
    <row r="88" spans="1:9" s="566" customFormat="1" ht="15.6" x14ac:dyDescent="0.3">
      <c r="A88" s="642">
        <v>620</v>
      </c>
      <c r="B88" s="117" t="s">
        <v>69</v>
      </c>
      <c r="C88" s="441">
        <v>0</v>
      </c>
      <c r="D88" s="441">
        <v>0</v>
      </c>
      <c r="E88" s="441">
        <v>0</v>
      </c>
      <c r="F88" s="441">
        <v>0</v>
      </c>
      <c r="G88" s="441">
        <v>625</v>
      </c>
      <c r="H88" s="441">
        <v>0</v>
      </c>
      <c r="I88" s="441">
        <v>0</v>
      </c>
    </row>
    <row r="89" spans="1:9" ht="16.2" thickBot="1" x14ac:dyDescent="0.35">
      <c r="A89" s="50">
        <v>630</v>
      </c>
      <c r="B89" s="325" t="s">
        <v>70</v>
      </c>
      <c r="C89" s="440">
        <v>127</v>
      </c>
      <c r="D89" s="440">
        <v>2313</v>
      </c>
      <c r="E89" s="103">
        <v>2000</v>
      </c>
      <c r="F89" s="440">
        <v>2700</v>
      </c>
      <c r="G89" s="440">
        <v>8200</v>
      </c>
      <c r="H89" s="103">
        <v>2000</v>
      </c>
      <c r="I89" s="103">
        <v>2000</v>
      </c>
    </row>
    <row r="90" spans="1:9" ht="16.2" thickBot="1" x14ac:dyDescent="0.35">
      <c r="A90" s="399" t="s">
        <v>112</v>
      </c>
      <c r="B90" s="724" t="s">
        <v>355</v>
      </c>
      <c r="C90" s="725"/>
      <c r="D90" s="725"/>
      <c r="E90" s="725"/>
      <c r="F90" s="725"/>
      <c r="G90" s="725"/>
      <c r="H90" s="725"/>
      <c r="I90" s="726"/>
    </row>
    <row r="91" spans="1:9" ht="15.6" x14ac:dyDescent="0.3">
      <c r="A91" s="81">
        <v>620</v>
      </c>
      <c r="B91" s="117" t="s">
        <v>69</v>
      </c>
      <c r="C91" s="441">
        <v>195</v>
      </c>
      <c r="D91" s="441">
        <v>0</v>
      </c>
      <c r="E91" s="441">
        <v>100</v>
      </c>
      <c r="F91" s="441">
        <v>0</v>
      </c>
      <c r="G91" s="441">
        <v>625</v>
      </c>
      <c r="H91" s="441">
        <v>100</v>
      </c>
      <c r="I91" s="441">
        <v>100</v>
      </c>
    </row>
    <row r="92" spans="1:9" ht="16.2" thickBot="1" x14ac:dyDescent="0.35">
      <c r="A92" s="61">
        <v>630</v>
      </c>
      <c r="B92" s="95" t="s">
        <v>70</v>
      </c>
      <c r="C92" s="441">
        <v>11313</v>
      </c>
      <c r="D92" s="441">
        <f>15358</f>
        <v>15358</v>
      </c>
      <c r="E92" s="441">
        <v>20000</v>
      </c>
      <c r="F92" s="441">
        <v>19630</v>
      </c>
      <c r="G92" s="441">
        <v>31500</v>
      </c>
      <c r="H92" s="441">
        <v>4000</v>
      </c>
      <c r="I92" s="441">
        <v>4000</v>
      </c>
    </row>
    <row r="93" spans="1:9" ht="16.8" thickBot="1" x14ac:dyDescent="0.4">
      <c r="A93" s="124"/>
      <c r="B93" s="80" t="s">
        <v>113</v>
      </c>
      <c r="C93" s="60">
        <f>SUM(C89:C92)</f>
        <v>11635</v>
      </c>
      <c r="D93" s="60">
        <f>SUM(D89:D92)</f>
        <v>17671</v>
      </c>
      <c r="E93" s="60">
        <f>SUM(E88:E92)</f>
        <v>22100</v>
      </c>
      <c r="F93" s="60">
        <f>SUM(F88:F92)</f>
        <v>22330</v>
      </c>
      <c r="G93" s="60">
        <f>SUM(G88:G92)</f>
        <v>40950</v>
      </c>
      <c r="H93" s="60">
        <f>SUM(H88:H92)</f>
        <v>6100</v>
      </c>
      <c r="I93" s="60">
        <f>SUM(I88:I92)</f>
        <v>6100</v>
      </c>
    </row>
    <row r="94" spans="1:9" ht="16.2" thickBot="1" x14ac:dyDescent="0.35">
      <c r="A94" s="400" t="s">
        <v>114</v>
      </c>
      <c r="B94" s="724" t="s">
        <v>356</v>
      </c>
      <c r="C94" s="725"/>
      <c r="D94" s="725"/>
      <c r="E94" s="725"/>
      <c r="F94" s="725"/>
      <c r="G94" s="725"/>
      <c r="H94" s="725"/>
      <c r="I94" s="726"/>
    </row>
    <row r="95" spans="1:9" ht="16.2" thickBot="1" x14ac:dyDescent="0.35">
      <c r="A95" s="111">
        <v>640</v>
      </c>
      <c r="B95" s="118" t="s">
        <v>71</v>
      </c>
      <c r="C95" s="402">
        <v>0</v>
      </c>
      <c r="D95" s="402">
        <v>0</v>
      </c>
      <c r="E95" s="60">
        <v>350</v>
      </c>
      <c r="F95" s="60">
        <v>0</v>
      </c>
      <c r="G95" s="60">
        <v>350</v>
      </c>
      <c r="H95" s="60">
        <v>350</v>
      </c>
      <c r="I95" s="60">
        <v>350</v>
      </c>
    </row>
    <row r="96" spans="1:9" ht="16.2" thickBot="1" x14ac:dyDescent="0.35">
      <c r="A96" s="111"/>
      <c r="B96" s="146" t="s">
        <v>115</v>
      </c>
      <c r="C96" s="63">
        <f t="shared" ref="C96:I96" si="22">SUM(C93+C95)</f>
        <v>11635</v>
      </c>
      <c r="D96" s="63">
        <f t="shared" si="22"/>
        <v>17671</v>
      </c>
      <c r="E96" s="63">
        <f t="shared" si="22"/>
        <v>22450</v>
      </c>
      <c r="F96" s="63">
        <f t="shared" si="22"/>
        <v>22330</v>
      </c>
      <c r="G96" s="63">
        <f t="shared" si="22"/>
        <v>41300</v>
      </c>
      <c r="H96" s="63">
        <f t="shared" si="22"/>
        <v>6450</v>
      </c>
      <c r="I96" s="63">
        <f t="shared" si="22"/>
        <v>6450</v>
      </c>
    </row>
    <row r="97" spans="1:10" ht="16.2" thickBot="1" x14ac:dyDescent="0.35">
      <c r="A97" s="50"/>
      <c r="B97" s="418" t="s">
        <v>116</v>
      </c>
      <c r="C97" s="401">
        <v>98610</v>
      </c>
      <c r="D97" s="401">
        <f>0</f>
        <v>0</v>
      </c>
      <c r="E97" s="72">
        <f>'kap.výdavky 2023-2025'!$G$42+'kap.výdavky 2023-2025'!$G$78+'kap.výdavky 2023-2025'!$G$79+'kap.výdavky 2023-2025'!$G$81+'kap.výdavky 2023-2025'!$G$82</f>
        <v>237508</v>
      </c>
      <c r="F97" s="72">
        <f>'kap.výdavky 2023-2025'!$I$41+'kap.výdavky 2023-2025'!$I$42+'kap.výdavky 2023-2025'!$I$79+'kap.výdavky 2023-2025'!$I$80</f>
        <v>92800</v>
      </c>
      <c r="G97" s="72">
        <f>'kap.výdavky 2023-2025'!$J$79+'kap.výdavky 2023-2025'!$J$18+'kap.výdavky 2023-2025'!$J$80+'kap.výdavky 2023-2025'!$J$41+'kap.výdavky 2023-2025'!$J$78</f>
        <v>300000</v>
      </c>
      <c r="H97" s="72">
        <v>0</v>
      </c>
      <c r="I97" s="72">
        <v>0</v>
      </c>
    </row>
    <row r="98" spans="1:10" ht="16.2" thickBot="1" x14ac:dyDescent="0.35">
      <c r="A98" s="153"/>
      <c r="B98" s="148" t="s">
        <v>117</v>
      </c>
      <c r="C98" s="66">
        <f t="shared" ref="C98:I98" si="23">SUM(C96:C97)</f>
        <v>110245</v>
      </c>
      <c r="D98" s="66">
        <f t="shared" si="23"/>
        <v>17671</v>
      </c>
      <c r="E98" s="66">
        <f>SUM(E96:E97)</f>
        <v>259958</v>
      </c>
      <c r="F98" s="66">
        <f t="shared" si="23"/>
        <v>115130</v>
      </c>
      <c r="G98" s="66">
        <f t="shared" si="23"/>
        <v>341300</v>
      </c>
      <c r="H98" s="66">
        <f t="shared" si="23"/>
        <v>6450</v>
      </c>
      <c r="I98" s="66">
        <f t="shared" si="23"/>
        <v>6450</v>
      </c>
    </row>
    <row r="99" spans="1:10" ht="16.2" thickBot="1" x14ac:dyDescent="0.35">
      <c r="A99" s="4"/>
      <c r="B99" s="77"/>
      <c r="C99" s="78"/>
      <c r="D99" s="78"/>
    </row>
    <row r="100" spans="1:10" ht="15.75" customHeight="1" x14ac:dyDescent="0.25">
      <c r="A100" s="745" t="s">
        <v>118</v>
      </c>
      <c r="B100" s="746"/>
      <c r="C100" s="33" t="s">
        <v>65</v>
      </c>
      <c r="D100" s="33" t="s">
        <v>65</v>
      </c>
      <c r="E100" s="33" t="s">
        <v>6</v>
      </c>
      <c r="F100" s="33" t="s">
        <v>31</v>
      </c>
      <c r="G100" s="33" t="s">
        <v>66</v>
      </c>
      <c r="H100" s="33" t="s">
        <v>66</v>
      </c>
      <c r="I100" s="33" t="s">
        <v>6</v>
      </c>
    </row>
    <row r="101" spans="1:10" ht="13.8" thickBot="1" x14ac:dyDescent="0.3">
      <c r="A101" s="747"/>
      <c r="B101" s="748"/>
      <c r="C101" s="34" t="s">
        <v>215</v>
      </c>
      <c r="D101" s="34" t="s">
        <v>217</v>
      </c>
      <c r="E101" s="34" t="s">
        <v>334</v>
      </c>
      <c r="F101" s="34" t="s">
        <v>334</v>
      </c>
      <c r="G101" s="34" t="s">
        <v>420</v>
      </c>
      <c r="H101" s="34" t="s">
        <v>464</v>
      </c>
      <c r="I101" s="34" t="s">
        <v>516</v>
      </c>
    </row>
    <row r="102" spans="1:10" ht="16.8" thickBot="1" x14ac:dyDescent="0.4">
      <c r="A102" s="54" t="s">
        <v>119</v>
      </c>
      <c r="B102" s="724" t="s">
        <v>405</v>
      </c>
      <c r="C102" s="725"/>
      <c r="D102" s="725"/>
      <c r="E102" s="725"/>
      <c r="F102" s="725"/>
      <c r="G102" s="725"/>
      <c r="H102" s="725"/>
      <c r="I102" s="726"/>
    </row>
    <row r="103" spans="1:10" ht="15.6" x14ac:dyDescent="0.3">
      <c r="A103" s="93">
        <v>610</v>
      </c>
      <c r="B103" s="94" t="s">
        <v>68</v>
      </c>
      <c r="C103" s="41">
        <v>33264</v>
      </c>
      <c r="D103" s="41">
        <v>37154</v>
      </c>
      <c r="E103" s="449">
        <v>46000</v>
      </c>
      <c r="F103" s="449">
        <v>42500</v>
      </c>
      <c r="G103" s="449">
        <v>47500</v>
      </c>
      <c r="H103" s="41">
        <v>47500</v>
      </c>
      <c r="I103" s="41">
        <v>47500</v>
      </c>
      <c r="J103" s="357"/>
    </row>
    <row r="104" spans="1:10" ht="16.5" customHeight="1" x14ac:dyDescent="0.3">
      <c r="A104" s="647">
        <v>620</v>
      </c>
      <c r="B104" s="95" t="s">
        <v>69</v>
      </c>
      <c r="C104" s="97">
        <v>11190</v>
      </c>
      <c r="D104" s="97">
        <v>12996</v>
      </c>
      <c r="E104" s="560">
        <v>18000</v>
      </c>
      <c r="F104" s="560">
        <v>17950</v>
      </c>
      <c r="G104" s="560">
        <v>19200</v>
      </c>
      <c r="H104" s="97">
        <v>19200</v>
      </c>
      <c r="I104" s="97">
        <v>19200</v>
      </c>
      <c r="J104" s="357"/>
    </row>
    <row r="105" spans="1:10" ht="15.75" customHeight="1" thickBot="1" x14ac:dyDescent="0.35">
      <c r="A105" s="61">
        <v>630</v>
      </c>
      <c r="B105" s="100" t="s">
        <v>70</v>
      </c>
      <c r="C105" s="97">
        <v>49511</v>
      </c>
      <c r="D105" s="97">
        <v>65000</v>
      </c>
      <c r="E105" s="560">
        <v>100000</v>
      </c>
      <c r="F105" s="560">
        <v>183000</v>
      </c>
      <c r="G105" s="560">
        <v>158700</v>
      </c>
      <c r="H105" s="97">
        <v>100000</v>
      </c>
      <c r="I105" s="97">
        <v>100000</v>
      </c>
      <c r="J105" s="357"/>
    </row>
    <row r="106" spans="1:10" ht="16.2" thickBot="1" x14ac:dyDescent="0.35">
      <c r="A106" s="124">
        <v>640</v>
      </c>
      <c r="B106" s="123" t="s">
        <v>71</v>
      </c>
      <c r="C106" s="58">
        <v>94</v>
      </c>
      <c r="D106" s="58">
        <v>103</v>
      </c>
      <c r="E106" s="58">
        <v>100</v>
      </c>
      <c r="F106" s="58">
        <v>0</v>
      </c>
      <c r="G106" s="58">
        <v>100</v>
      </c>
      <c r="H106" s="58">
        <v>100</v>
      </c>
      <c r="I106" s="58">
        <v>100</v>
      </c>
    </row>
    <row r="107" spans="1:10" ht="16.8" thickBot="1" x14ac:dyDescent="0.4">
      <c r="A107" s="131">
        <v>810</v>
      </c>
      <c r="B107" s="421" t="s">
        <v>120</v>
      </c>
      <c r="C107" s="60">
        <f t="shared" ref="C107:I107" si="24">SUM(C103:C106)</f>
        <v>94059</v>
      </c>
      <c r="D107" s="60">
        <f t="shared" si="24"/>
        <v>115253</v>
      </c>
      <c r="E107" s="60">
        <f t="shared" si="24"/>
        <v>164100</v>
      </c>
      <c r="F107" s="60">
        <f t="shared" si="24"/>
        <v>243450</v>
      </c>
      <c r="G107" s="60">
        <f>SUM(G103:G106)</f>
        <v>225500</v>
      </c>
      <c r="H107" s="60">
        <f t="shared" si="24"/>
        <v>166800</v>
      </c>
      <c r="I107" s="60">
        <f t="shared" si="24"/>
        <v>166800</v>
      </c>
    </row>
    <row r="108" spans="1:10" ht="13.8" thickBot="1" x14ac:dyDescent="0.3">
      <c r="A108" s="326"/>
      <c r="B108" s="327"/>
      <c r="C108" s="327"/>
      <c r="D108" s="327"/>
      <c r="E108" s="327"/>
      <c r="F108" s="327"/>
      <c r="G108" s="327"/>
      <c r="H108" s="328"/>
      <c r="I108" s="328"/>
    </row>
    <row r="109" spans="1:10" ht="16.2" thickBot="1" x14ac:dyDescent="0.35">
      <c r="A109" s="788" t="s">
        <v>357</v>
      </c>
      <c r="B109" s="789"/>
      <c r="C109" s="789"/>
      <c r="D109" s="789"/>
      <c r="E109" s="789"/>
      <c r="F109" s="789"/>
      <c r="G109" s="789"/>
      <c r="H109" s="789"/>
      <c r="I109" s="790"/>
    </row>
    <row r="110" spans="1:10" ht="16.2" thickBot="1" x14ac:dyDescent="0.35">
      <c r="A110" s="691">
        <v>640</v>
      </c>
      <c r="B110" s="692" t="s">
        <v>71</v>
      </c>
      <c r="C110" s="693">
        <v>100000</v>
      </c>
      <c r="D110" s="693">
        <v>100000</v>
      </c>
      <c r="E110" s="693">
        <v>115000</v>
      </c>
      <c r="F110" s="693">
        <v>115000</v>
      </c>
      <c r="G110" s="693">
        <v>127719</v>
      </c>
      <c r="H110" s="693">
        <v>127719</v>
      </c>
      <c r="I110" s="693">
        <v>127719</v>
      </c>
    </row>
    <row r="111" spans="1:10" ht="13.8" thickBot="1" x14ac:dyDescent="0.3">
      <c r="A111" s="749" t="s">
        <v>358</v>
      </c>
      <c r="B111" s="750"/>
      <c r="C111" s="750"/>
      <c r="D111" s="750"/>
      <c r="E111" s="750"/>
      <c r="F111" s="750"/>
      <c r="G111" s="750"/>
      <c r="H111" s="750"/>
      <c r="I111" s="751"/>
    </row>
    <row r="112" spans="1:10" ht="16.2" hidden="1" thickBot="1" x14ac:dyDescent="0.35">
      <c r="A112" s="694">
        <v>630</v>
      </c>
      <c r="B112" s="695" t="s">
        <v>70</v>
      </c>
      <c r="C112" s="696"/>
      <c r="D112" s="697"/>
      <c r="E112" s="698"/>
      <c r="F112" s="698"/>
      <c r="G112" s="698"/>
      <c r="H112" s="698"/>
      <c r="I112" s="698"/>
    </row>
    <row r="113" spans="1:9" ht="16.2" thickBot="1" x14ac:dyDescent="0.35">
      <c r="A113" s="699">
        <v>640</v>
      </c>
      <c r="B113" s="700" t="s">
        <v>71</v>
      </c>
      <c r="C113" s="701">
        <v>31000</v>
      </c>
      <c r="D113" s="701">
        <v>31000</v>
      </c>
      <c r="E113" s="701">
        <v>35000</v>
      </c>
      <c r="F113" s="701">
        <v>35000</v>
      </c>
      <c r="G113" s="701">
        <v>29500</v>
      </c>
      <c r="H113" s="701">
        <v>38871</v>
      </c>
      <c r="I113" s="701">
        <v>38871</v>
      </c>
    </row>
    <row r="114" spans="1:9" ht="13.8" thickBot="1" x14ac:dyDescent="0.3">
      <c r="A114" s="791" t="s">
        <v>359</v>
      </c>
      <c r="B114" s="792"/>
      <c r="C114" s="792"/>
      <c r="D114" s="792"/>
      <c r="E114" s="792"/>
      <c r="F114" s="792"/>
      <c r="G114" s="792"/>
      <c r="H114" s="792"/>
      <c r="I114" s="793"/>
    </row>
    <row r="115" spans="1:9" ht="16.2" thickBot="1" x14ac:dyDescent="0.35">
      <c r="A115" s="691">
        <v>640</v>
      </c>
      <c r="B115" s="692" t="s">
        <v>71</v>
      </c>
      <c r="C115" s="693">
        <v>9000</v>
      </c>
      <c r="D115" s="693">
        <v>8040</v>
      </c>
      <c r="E115" s="693">
        <v>10000</v>
      </c>
      <c r="F115" s="693">
        <v>10000</v>
      </c>
      <c r="G115" s="693">
        <v>10553</v>
      </c>
      <c r="H115" s="693">
        <v>10553</v>
      </c>
      <c r="I115" s="693">
        <v>10553</v>
      </c>
    </row>
    <row r="116" spans="1:9" ht="13.8" thickBot="1" x14ac:dyDescent="0.3">
      <c r="A116" s="749" t="s">
        <v>360</v>
      </c>
      <c r="B116" s="750"/>
      <c r="C116" s="750"/>
      <c r="D116" s="750"/>
      <c r="E116" s="750"/>
      <c r="F116" s="750"/>
      <c r="G116" s="750"/>
      <c r="H116" s="750"/>
      <c r="I116" s="751"/>
    </row>
    <row r="117" spans="1:9" ht="16.2" thickBot="1" x14ac:dyDescent="0.35">
      <c r="A117" s="691">
        <v>640</v>
      </c>
      <c r="B117" s="692" t="s">
        <v>71</v>
      </c>
      <c r="C117" s="702">
        <v>700</v>
      </c>
      <c r="D117" s="702">
        <v>2000</v>
      </c>
      <c r="E117" s="702">
        <v>2000</v>
      </c>
      <c r="F117" s="702">
        <v>2000</v>
      </c>
      <c r="G117" s="702">
        <v>2000</v>
      </c>
      <c r="H117" s="702">
        <v>2000</v>
      </c>
      <c r="I117" s="702">
        <v>2000</v>
      </c>
    </row>
    <row r="118" spans="1:9" ht="13.8" thickBot="1" x14ac:dyDescent="0.3">
      <c r="A118" s="749" t="s">
        <v>492</v>
      </c>
      <c r="B118" s="750"/>
      <c r="C118" s="750"/>
      <c r="D118" s="750"/>
      <c r="E118" s="750"/>
      <c r="F118" s="750"/>
      <c r="G118" s="750"/>
      <c r="H118" s="750"/>
      <c r="I118" s="751"/>
    </row>
    <row r="119" spans="1:9" ht="16.2" thickBot="1" x14ac:dyDescent="0.35">
      <c r="A119" s="691">
        <v>640</v>
      </c>
      <c r="B119" s="692" t="s">
        <v>71</v>
      </c>
      <c r="C119" s="702">
        <v>2750</v>
      </c>
      <c r="D119" s="702">
        <v>3000</v>
      </c>
      <c r="E119" s="702">
        <v>3000</v>
      </c>
      <c r="F119" s="702">
        <v>3000</v>
      </c>
      <c r="G119" s="702">
        <v>3276</v>
      </c>
      <c r="H119" s="702">
        <v>3276</v>
      </c>
      <c r="I119" s="702">
        <v>3276</v>
      </c>
    </row>
    <row r="120" spans="1:9" ht="13.8" thickBot="1" x14ac:dyDescent="0.3">
      <c r="A120" s="749" t="s">
        <v>361</v>
      </c>
      <c r="B120" s="750"/>
      <c r="C120" s="750"/>
      <c r="D120" s="750"/>
      <c r="E120" s="750"/>
      <c r="F120" s="750"/>
      <c r="G120" s="750"/>
      <c r="H120" s="750"/>
      <c r="I120" s="751"/>
    </row>
    <row r="121" spans="1:9" ht="16.2" thickBot="1" x14ac:dyDescent="0.35">
      <c r="A121" s="691">
        <v>640</v>
      </c>
      <c r="B121" s="692" t="s">
        <v>71</v>
      </c>
      <c r="C121" s="702">
        <v>1500</v>
      </c>
      <c r="D121" s="702">
        <v>1800</v>
      </c>
      <c r="E121" s="702">
        <v>1800</v>
      </c>
      <c r="F121" s="702">
        <v>1800</v>
      </c>
      <c r="G121" s="702">
        <v>2463</v>
      </c>
      <c r="H121" s="702">
        <v>2463</v>
      </c>
      <c r="I121" s="702">
        <v>2463</v>
      </c>
    </row>
    <row r="122" spans="1:9" ht="13.8" thickBot="1" x14ac:dyDescent="0.3">
      <c r="A122" s="749" t="s">
        <v>362</v>
      </c>
      <c r="B122" s="750"/>
      <c r="C122" s="750"/>
      <c r="D122" s="750"/>
      <c r="E122" s="750"/>
      <c r="F122" s="750"/>
      <c r="G122" s="750"/>
      <c r="H122" s="750"/>
      <c r="I122" s="751"/>
    </row>
    <row r="123" spans="1:9" ht="16.2" thickBot="1" x14ac:dyDescent="0.35">
      <c r="A123" s="703">
        <v>640</v>
      </c>
      <c r="B123" s="704" t="s">
        <v>71</v>
      </c>
      <c r="C123" s="705">
        <v>1600</v>
      </c>
      <c r="D123" s="705">
        <v>1600</v>
      </c>
      <c r="E123" s="705">
        <v>1600</v>
      </c>
      <c r="F123" s="705">
        <v>1600</v>
      </c>
      <c r="G123" s="705">
        <v>1821</v>
      </c>
      <c r="H123" s="705">
        <v>1821</v>
      </c>
      <c r="I123" s="705">
        <v>1821</v>
      </c>
    </row>
    <row r="124" spans="1:9" ht="16.2" thickBot="1" x14ac:dyDescent="0.35">
      <c r="A124" s="92"/>
      <c r="B124" s="89"/>
      <c r="C124" s="69"/>
      <c r="D124" s="69"/>
    </row>
    <row r="125" spans="1:9" ht="16.5" customHeight="1" x14ac:dyDescent="0.25">
      <c r="A125" s="778" t="s">
        <v>363</v>
      </c>
      <c r="B125" s="779"/>
      <c r="C125" s="33" t="s">
        <v>65</v>
      </c>
      <c r="D125" s="33" t="s">
        <v>65</v>
      </c>
      <c r="E125" s="33" t="s">
        <v>6</v>
      </c>
      <c r="F125" s="33" t="s">
        <v>31</v>
      </c>
      <c r="G125" s="33" t="s">
        <v>66</v>
      </c>
      <c r="H125" s="33" t="s">
        <v>66</v>
      </c>
      <c r="I125" s="33" t="s">
        <v>6</v>
      </c>
    </row>
    <row r="126" spans="1:9" ht="13.8" thickBot="1" x14ac:dyDescent="0.3">
      <c r="A126" s="780"/>
      <c r="B126" s="781"/>
      <c r="C126" s="34" t="s">
        <v>215</v>
      </c>
      <c r="D126" s="34" t="s">
        <v>217</v>
      </c>
      <c r="E126" s="34" t="s">
        <v>334</v>
      </c>
      <c r="F126" s="34" t="s">
        <v>334</v>
      </c>
      <c r="G126" s="34" t="s">
        <v>420</v>
      </c>
      <c r="H126" s="34" t="s">
        <v>464</v>
      </c>
      <c r="I126" s="34" t="s">
        <v>516</v>
      </c>
    </row>
    <row r="127" spans="1:9" ht="15.6" x14ac:dyDescent="0.3">
      <c r="A127" s="55">
        <v>610</v>
      </c>
      <c r="B127" s="99" t="s">
        <v>68</v>
      </c>
      <c r="C127" s="41">
        <v>10871</v>
      </c>
      <c r="D127" s="41">
        <v>10154</v>
      </c>
      <c r="E127" s="41">
        <v>12150</v>
      </c>
      <c r="F127" s="449">
        <v>12500</v>
      </c>
      <c r="G127" s="449">
        <v>13550</v>
      </c>
      <c r="H127" s="41">
        <v>13550</v>
      </c>
      <c r="I127" s="41">
        <v>13550</v>
      </c>
    </row>
    <row r="128" spans="1:9" ht="15.6" x14ac:dyDescent="0.3">
      <c r="A128" s="42">
        <v>620</v>
      </c>
      <c r="B128" s="43" t="s">
        <v>69</v>
      </c>
      <c r="C128" s="44">
        <v>4172</v>
      </c>
      <c r="D128" s="44">
        <v>3669</v>
      </c>
      <c r="E128" s="44">
        <v>5250</v>
      </c>
      <c r="F128" s="442">
        <v>5000</v>
      </c>
      <c r="G128" s="442">
        <v>6340</v>
      </c>
      <c r="H128" s="44">
        <v>5500</v>
      </c>
      <c r="I128" s="44">
        <v>5500</v>
      </c>
    </row>
    <row r="129" spans="1:9" ht="15.6" x14ac:dyDescent="0.3">
      <c r="A129" s="42">
        <v>630</v>
      </c>
      <c r="B129" s="169" t="s">
        <v>70</v>
      </c>
      <c r="C129" s="44">
        <v>1938</v>
      </c>
      <c r="D129" s="44">
        <v>398</v>
      </c>
      <c r="E129" s="44">
        <v>5000</v>
      </c>
      <c r="F129" s="44">
        <v>3500</v>
      </c>
      <c r="G129" s="442">
        <v>8400</v>
      </c>
      <c r="H129" s="44">
        <v>6000</v>
      </c>
      <c r="I129" s="44">
        <v>6000</v>
      </c>
    </row>
    <row r="130" spans="1:9" ht="16.2" thickBot="1" x14ac:dyDescent="0.35">
      <c r="A130" s="50">
        <v>640</v>
      </c>
      <c r="B130" s="122" t="s">
        <v>71</v>
      </c>
      <c r="C130" s="97">
        <v>0</v>
      </c>
      <c r="D130" s="97">
        <v>0</v>
      </c>
      <c r="E130" s="97">
        <v>100</v>
      </c>
      <c r="F130" s="97">
        <v>0</v>
      </c>
      <c r="G130" s="97">
        <v>100</v>
      </c>
      <c r="H130" s="97">
        <v>100</v>
      </c>
      <c r="I130" s="97">
        <v>100</v>
      </c>
    </row>
    <row r="131" spans="1:9" ht="16.2" thickBot="1" x14ac:dyDescent="0.35">
      <c r="A131" s="124"/>
      <c r="B131" s="121" t="s">
        <v>121</v>
      </c>
      <c r="C131" s="291">
        <f t="shared" ref="C131:I131" si="25">SUM(C127:C130)</f>
        <v>16981</v>
      </c>
      <c r="D131" s="291">
        <f t="shared" si="25"/>
        <v>14221</v>
      </c>
      <c r="E131" s="291">
        <f t="shared" si="25"/>
        <v>22500</v>
      </c>
      <c r="F131" s="291">
        <f t="shared" si="25"/>
        <v>21000</v>
      </c>
      <c r="G131" s="291">
        <f>SUM(G127:G130)</f>
        <v>28390</v>
      </c>
      <c r="H131" s="291">
        <f t="shared" si="25"/>
        <v>25150</v>
      </c>
      <c r="I131" s="291">
        <f t="shared" si="25"/>
        <v>25150</v>
      </c>
    </row>
    <row r="132" spans="1:9" ht="13.8" thickBot="1" x14ac:dyDescent="0.3">
      <c r="A132" s="782" t="s">
        <v>364</v>
      </c>
      <c r="B132" s="783"/>
      <c r="C132" s="783"/>
      <c r="D132" s="783"/>
      <c r="E132" s="783"/>
      <c r="F132" s="783"/>
      <c r="G132" s="783"/>
      <c r="H132" s="783"/>
      <c r="I132" s="784"/>
    </row>
    <row r="133" spans="1:9" ht="16.2" thickBot="1" x14ac:dyDescent="0.35">
      <c r="A133" s="539">
        <v>640</v>
      </c>
      <c r="B133" s="706" t="s">
        <v>71</v>
      </c>
      <c r="C133" s="541">
        <v>6000</v>
      </c>
      <c r="D133" s="541">
        <v>6000</v>
      </c>
      <c r="E133" s="541">
        <v>6000</v>
      </c>
      <c r="F133" s="541">
        <v>6000</v>
      </c>
      <c r="G133" s="541">
        <v>6000</v>
      </c>
      <c r="H133" s="541">
        <v>6000</v>
      </c>
      <c r="I133" s="541">
        <v>6000</v>
      </c>
    </row>
    <row r="134" spans="1:9" ht="13.8" thickBot="1" x14ac:dyDescent="0.3">
      <c r="A134" s="785" t="s">
        <v>491</v>
      </c>
      <c r="B134" s="786"/>
      <c r="C134" s="786"/>
      <c r="D134" s="786"/>
      <c r="E134" s="786"/>
      <c r="F134" s="786"/>
      <c r="G134" s="786"/>
      <c r="H134" s="786"/>
      <c r="I134" s="787"/>
    </row>
    <row r="135" spans="1:9" ht="16.2" thickBot="1" x14ac:dyDescent="0.35">
      <c r="A135" s="707">
        <v>640</v>
      </c>
      <c r="B135" s="708" t="s">
        <v>71</v>
      </c>
      <c r="C135" s="521">
        <v>8000</v>
      </c>
      <c r="D135" s="521">
        <v>10000</v>
      </c>
      <c r="E135" s="521">
        <v>10000</v>
      </c>
      <c r="F135" s="521">
        <v>10000</v>
      </c>
      <c r="G135" s="521">
        <v>13871</v>
      </c>
      <c r="H135" s="521">
        <v>13871</v>
      </c>
      <c r="I135" s="521">
        <v>13871</v>
      </c>
    </row>
    <row r="136" spans="1:9" ht="13.8" thickBot="1" x14ac:dyDescent="0.3">
      <c r="A136" s="737" t="s">
        <v>365</v>
      </c>
      <c r="B136" s="738"/>
      <c r="C136" s="738"/>
      <c r="D136" s="738"/>
      <c r="E136" s="738"/>
      <c r="F136" s="738"/>
      <c r="G136" s="738"/>
      <c r="H136" s="738"/>
      <c r="I136" s="739"/>
    </row>
    <row r="137" spans="1:9" ht="16.2" thickBot="1" x14ac:dyDescent="0.35">
      <c r="A137" s="709">
        <v>640</v>
      </c>
      <c r="B137" s="710" t="s">
        <v>122</v>
      </c>
      <c r="C137" s="541">
        <v>6000</v>
      </c>
      <c r="D137" s="541">
        <v>6000</v>
      </c>
      <c r="E137" s="541">
        <v>6000</v>
      </c>
      <c r="F137" s="541">
        <v>6000</v>
      </c>
      <c r="G137" s="541">
        <v>6000</v>
      </c>
      <c r="H137" s="541">
        <v>6000</v>
      </c>
      <c r="I137" s="541">
        <v>6000</v>
      </c>
    </row>
    <row r="138" spans="1:9" ht="13.8" thickBot="1" x14ac:dyDescent="0.3">
      <c r="A138" s="749" t="s">
        <v>366</v>
      </c>
      <c r="B138" s="750"/>
      <c r="C138" s="750"/>
      <c r="D138" s="750"/>
      <c r="E138" s="750"/>
      <c r="F138" s="750"/>
      <c r="G138" s="750"/>
      <c r="H138" s="750"/>
      <c r="I138" s="751"/>
    </row>
    <row r="139" spans="1:9" ht="16.2" thickBot="1" x14ac:dyDescent="0.35">
      <c r="A139" s="699">
        <v>640</v>
      </c>
      <c r="B139" s="711" t="s">
        <v>71</v>
      </c>
      <c r="C139" s="712">
        <v>3000</v>
      </c>
      <c r="D139" s="712">
        <v>3000</v>
      </c>
      <c r="E139" s="712">
        <v>3000</v>
      </c>
      <c r="F139" s="712">
        <v>3000</v>
      </c>
      <c r="G139" s="712">
        <v>3000</v>
      </c>
      <c r="H139" s="712">
        <v>3000</v>
      </c>
      <c r="I139" s="712">
        <v>3000</v>
      </c>
    </row>
    <row r="140" spans="1:9" ht="13.8" hidden="1" thickBot="1" x14ac:dyDescent="0.3">
      <c r="A140" s="752" t="s">
        <v>367</v>
      </c>
      <c r="B140" s="753"/>
      <c r="C140" s="753"/>
      <c r="D140" s="753"/>
      <c r="E140" s="753"/>
      <c r="F140" s="753"/>
      <c r="G140" s="753"/>
      <c r="H140" s="753"/>
      <c r="I140" s="754"/>
    </row>
    <row r="141" spans="1:9" ht="16.2" hidden="1" thickBot="1" x14ac:dyDescent="0.35">
      <c r="A141" s="539">
        <v>640</v>
      </c>
      <c r="B141" s="540" t="s">
        <v>71</v>
      </c>
      <c r="C141" s="541">
        <v>0</v>
      </c>
      <c r="D141" s="541"/>
      <c r="E141" s="541">
        <v>0</v>
      </c>
      <c r="F141" s="541"/>
      <c r="G141" s="541"/>
      <c r="H141" s="541"/>
      <c r="I141" s="541"/>
    </row>
    <row r="142" spans="1:9" s="486" customFormat="1" ht="13.8" thickBot="1" x14ac:dyDescent="0.3">
      <c r="A142" s="752" t="s">
        <v>515</v>
      </c>
      <c r="B142" s="753"/>
      <c r="C142" s="753"/>
      <c r="D142" s="753"/>
      <c r="E142" s="753"/>
      <c r="F142" s="753"/>
      <c r="G142" s="753"/>
      <c r="H142" s="753"/>
      <c r="I142" s="754"/>
    </row>
    <row r="143" spans="1:9" s="486" customFormat="1" ht="16.2" thickBot="1" x14ac:dyDescent="0.35">
      <c r="A143" s="539">
        <v>640</v>
      </c>
      <c r="B143" s="540" t="s">
        <v>71</v>
      </c>
      <c r="C143" s="541">
        <v>0</v>
      </c>
      <c r="D143" s="541">
        <v>2000</v>
      </c>
      <c r="E143" s="541">
        <v>2000</v>
      </c>
      <c r="F143" s="541">
        <v>0</v>
      </c>
      <c r="G143" s="541">
        <v>0</v>
      </c>
      <c r="H143" s="541">
        <v>0</v>
      </c>
      <c r="I143" s="541">
        <v>0</v>
      </c>
    </row>
    <row r="144" spans="1:9" ht="16.2" thickBot="1" x14ac:dyDescent="0.35">
      <c r="A144" s="713"/>
      <c r="B144" s="714"/>
      <c r="C144" s="715"/>
      <c r="D144" s="715"/>
      <c r="E144" s="715"/>
      <c r="F144" s="715"/>
      <c r="G144" s="715"/>
      <c r="H144" s="715"/>
      <c r="I144" s="715"/>
    </row>
    <row r="145" spans="1:9" ht="16.2" thickBot="1" x14ac:dyDescent="0.35">
      <c r="A145" s="703">
        <v>640</v>
      </c>
      <c r="B145" s="329" t="s">
        <v>123</v>
      </c>
      <c r="C145" s="712">
        <f>C110+C113+C115+C117+C119+C121+C123+C139+C141</f>
        <v>149550</v>
      </c>
      <c r="D145" s="712">
        <f>D110+D113+D115+D117+D119+D121+D123+D139+D141</f>
        <v>150440</v>
      </c>
      <c r="E145" s="712">
        <f>E110+E113+E115+E117+E119+E121+E123+E139</f>
        <v>171400</v>
      </c>
      <c r="F145" s="712">
        <f>F110+F113+F115+F117+F119+F121+F123+F139</f>
        <v>171400</v>
      </c>
      <c r="G145" s="712">
        <f>G110+G113+G115+G117+G119+G121+G123+G139</f>
        <v>180332</v>
      </c>
      <c r="H145" s="712">
        <f>H110+H113+H115+H117+H119+H121+H123+H139</f>
        <v>189703</v>
      </c>
      <c r="I145" s="712">
        <f>I110+I113+I115+I117+I119+I121+I123+I139</f>
        <v>189703</v>
      </c>
    </row>
    <row r="146" spans="1:9" ht="16.2" thickBot="1" x14ac:dyDescent="0.35">
      <c r="A146" s="531"/>
      <c r="B146" s="710"/>
      <c r="C146" s="715"/>
      <c r="D146" s="715"/>
      <c r="E146" s="715"/>
      <c r="F146" s="715"/>
      <c r="G146" s="715"/>
      <c r="H146" s="715"/>
      <c r="I146" s="715"/>
    </row>
    <row r="147" spans="1:9" ht="16.8" thickBot="1" x14ac:dyDescent="0.4">
      <c r="A147" s="124"/>
      <c r="B147" s="80" t="s">
        <v>124</v>
      </c>
      <c r="C147" s="98">
        <f>SUM(C131+C133+C135+C137+C141+C145)</f>
        <v>186531</v>
      </c>
      <c r="D147" s="98">
        <f>SUM(D131+D133+D135+D137+D141+D145+D143)</f>
        <v>188661</v>
      </c>
      <c r="E147" s="98">
        <f>SUM(E131+E133+E135+E137+E141+E145+E143)</f>
        <v>217900</v>
      </c>
      <c r="F147" s="98">
        <f>SUM(F131+F133+F135+F137+F141+F145+F143)</f>
        <v>214400</v>
      </c>
      <c r="G147" s="98">
        <f>SUM(G131+G133+G135+G137+G145+G143)</f>
        <v>234593</v>
      </c>
      <c r="H147" s="98">
        <f t="shared" ref="H147:I147" si="26">SUM(H131+H133+H135+H137+H145+H143)</f>
        <v>240724</v>
      </c>
      <c r="I147" s="98">
        <f t="shared" si="26"/>
        <v>240724</v>
      </c>
    </row>
    <row r="148" spans="1:9" ht="15.75" customHeight="1" x14ac:dyDescent="0.25">
      <c r="A148" s="776" t="s">
        <v>125</v>
      </c>
      <c r="B148" s="755" t="s">
        <v>368</v>
      </c>
      <c r="C148" s="756"/>
      <c r="D148" s="756"/>
      <c r="E148" s="756"/>
      <c r="F148" s="756"/>
      <c r="G148" s="756"/>
      <c r="H148" s="756"/>
      <c r="I148" s="757"/>
    </row>
    <row r="149" spans="1:9" ht="13.8" thickBot="1" x14ac:dyDescent="0.3">
      <c r="A149" s="777"/>
      <c r="B149" s="758"/>
      <c r="C149" s="759"/>
      <c r="D149" s="759"/>
      <c r="E149" s="759"/>
      <c r="F149" s="759"/>
      <c r="G149" s="759"/>
      <c r="H149" s="759"/>
      <c r="I149" s="760"/>
    </row>
    <row r="150" spans="1:9" ht="15.6" x14ac:dyDescent="0.3">
      <c r="A150" s="93">
        <v>630</v>
      </c>
      <c r="B150" s="94" t="s">
        <v>70</v>
      </c>
      <c r="C150" s="41">
        <v>667</v>
      </c>
      <c r="D150" s="41">
        <v>1254</v>
      </c>
      <c r="E150" s="41">
        <v>2500</v>
      </c>
      <c r="F150" s="41">
        <v>2590</v>
      </c>
      <c r="G150" s="41">
        <v>2500</v>
      </c>
      <c r="H150" s="41">
        <v>2500</v>
      </c>
      <c r="I150" s="41">
        <v>2500</v>
      </c>
    </row>
    <row r="151" spans="1:9" ht="16.2" thickBot="1" x14ac:dyDescent="0.35">
      <c r="A151" s="61">
        <v>640</v>
      </c>
      <c r="B151" s="397" t="s">
        <v>71</v>
      </c>
      <c r="C151" s="49">
        <v>0</v>
      </c>
      <c r="D151" s="49">
        <v>0</v>
      </c>
      <c r="E151" s="49">
        <v>1500</v>
      </c>
      <c r="F151" s="438">
        <v>500</v>
      </c>
      <c r="G151" s="438">
        <v>4000</v>
      </c>
      <c r="H151" s="49">
        <v>2000</v>
      </c>
      <c r="I151" s="49">
        <v>2000</v>
      </c>
    </row>
    <row r="152" spans="1:9" ht="16.8" thickBot="1" x14ac:dyDescent="0.4">
      <c r="A152" s="111"/>
      <c r="B152" s="421" t="s">
        <v>126</v>
      </c>
      <c r="C152" s="132">
        <f t="shared" ref="C152:I152" si="27">SUM(C150:C151)</f>
        <v>667</v>
      </c>
      <c r="D152" s="132">
        <f t="shared" si="27"/>
        <v>1254</v>
      </c>
      <c r="E152" s="132">
        <f t="shared" si="27"/>
        <v>4000</v>
      </c>
      <c r="F152" s="132">
        <f t="shared" si="27"/>
        <v>3090</v>
      </c>
      <c r="G152" s="132">
        <f t="shared" si="27"/>
        <v>6500</v>
      </c>
      <c r="H152" s="132">
        <f t="shared" si="27"/>
        <v>4500</v>
      </c>
      <c r="I152" s="132">
        <f t="shared" si="27"/>
        <v>4500</v>
      </c>
    </row>
    <row r="153" spans="1:9" ht="16.2" thickBot="1" x14ac:dyDescent="0.35">
      <c r="A153" s="50"/>
      <c r="B153" s="420" t="s">
        <v>127</v>
      </c>
      <c r="C153" s="125">
        <f t="shared" ref="C153:I153" si="28">SUM(C107+C147+C152)</f>
        <v>281257</v>
      </c>
      <c r="D153" s="125">
        <f t="shared" si="28"/>
        <v>305168</v>
      </c>
      <c r="E153" s="125">
        <f t="shared" si="28"/>
        <v>386000</v>
      </c>
      <c r="F153" s="125">
        <f t="shared" si="28"/>
        <v>460940</v>
      </c>
      <c r="G153" s="125">
        <f t="shared" si="28"/>
        <v>466593</v>
      </c>
      <c r="H153" s="125">
        <f t="shared" si="28"/>
        <v>412024</v>
      </c>
      <c r="I153" s="125">
        <f t="shared" si="28"/>
        <v>412024</v>
      </c>
    </row>
    <row r="154" spans="1:9" ht="16.2" thickBot="1" x14ac:dyDescent="0.35">
      <c r="A154" s="50"/>
      <c r="B154" s="415" t="s">
        <v>128</v>
      </c>
      <c r="C154" s="352">
        <v>62183</v>
      </c>
      <c r="D154" s="352">
        <f>'kap.výdavky 2023-2025'!$F$21+'kap.výdavky 2023-2025'!$F$44+'kap.výdavky 2023-2025'!$F$45+'kap.výdavky 2023-2025'!$F$46+'kap.výdavky 2023-2025'!$F$84+'kap.výdavky 2023-2025'!$F$86+'kap.výdavky 2023-2025'!$F$87+'kap.výdavky 2023-2025'!$F$88+'kap.výdavky 2023-2025'!$F$89</f>
        <v>205993</v>
      </c>
      <c r="E154" s="126">
        <f>'kap.výdavky 2023-2025'!$G$21+'kap.výdavky 2023-2025'!$G$47+'kap.výdavky 2023-2025'!$G$83+'kap.výdavky 2023-2025'!$G$86+'kap.výdavky 2023-2025'!$G$88+'kap.výdavky 2023-2025'!$G$89</f>
        <v>387000</v>
      </c>
      <c r="F154" s="126">
        <f>'kap.výdavky 2023-2025'!$I$21+'kap.výdavky 2023-2025'!$I$47+'kap.výdavky 2023-2025'!$I$83+'kap.výdavky 2023-2025'!$I$86+'kap.výdavky 2023-2025'!$I$88+'kap.výdavky 2023-2025'!$I$89+'kap.výdavky 2023-2025'!$I$91</f>
        <v>341827</v>
      </c>
      <c r="G154" s="352">
        <f>'kap.výdavky 2023-2025'!$J$21+'kap.výdavky 2023-2025'!$J$86+'kap.výdavky 2023-2025'!$J$88+'kap.výdavky 2023-2025'!$J$90+'kap.výdavky 2023-2025'!$J$91+'kap.výdavky 2023-2025'!J89+'kap.výdavky 2023-2025'!J92</f>
        <v>266000</v>
      </c>
      <c r="H154" s="352">
        <f>'kap.výdavky 2023-2025'!$K$21+'kap.výdavky 2023-2025'!$K$86+'kap.výdavky 2023-2025'!$K$88+'kap.výdavky 2023-2025'!$K$90+'kap.výdavky 2023-2025'!$K$91</f>
        <v>0</v>
      </c>
      <c r="I154" s="352">
        <f>'kap.výdavky 2023-2025'!$L$21+'kap.výdavky 2023-2025'!$L$86+'kap.výdavky 2023-2025'!$L$88+'kap.výdavky 2023-2025'!$L$90+'kap.výdavky 2023-2025'!$L$91</f>
        <v>0</v>
      </c>
    </row>
    <row r="155" spans="1:9" ht="16.2" thickBot="1" x14ac:dyDescent="0.35">
      <c r="A155" s="131"/>
      <c r="B155" s="178" t="s">
        <v>129</v>
      </c>
      <c r="C155" s="128">
        <f>SUM(C153:C154)</f>
        <v>343440</v>
      </c>
      <c r="D155" s="128">
        <f>SUM(D153:D154)</f>
        <v>511161</v>
      </c>
      <c r="E155" s="128">
        <f>SUM(E153:E154)</f>
        <v>773000</v>
      </c>
      <c r="F155" s="128">
        <f t="shared" ref="F155:I155" si="29">SUM(F153:F154)</f>
        <v>802767</v>
      </c>
      <c r="G155" s="128">
        <f t="shared" si="29"/>
        <v>732593</v>
      </c>
      <c r="H155" s="128">
        <f t="shared" si="29"/>
        <v>412024</v>
      </c>
      <c r="I155" s="128">
        <f t="shared" si="29"/>
        <v>412024</v>
      </c>
    </row>
    <row r="156" spans="1:9" ht="16.2" thickBot="1" x14ac:dyDescent="0.35">
      <c r="A156" s="92"/>
      <c r="B156" s="77"/>
      <c r="C156" s="129"/>
      <c r="D156" s="129"/>
    </row>
    <row r="157" spans="1:9" ht="16.5" customHeight="1" x14ac:dyDescent="0.25">
      <c r="A157" s="745" t="s">
        <v>130</v>
      </c>
      <c r="B157" s="746"/>
      <c r="C157" s="33" t="s">
        <v>65</v>
      </c>
      <c r="D157" s="33" t="s">
        <v>65</v>
      </c>
      <c r="E157" s="33" t="s">
        <v>6</v>
      </c>
      <c r="F157" s="33" t="s">
        <v>31</v>
      </c>
      <c r="G157" s="33" t="s">
        <v>66</v>
      </c>
      <c r="H157" s="33" t="s">
        <v>66</v>
      </c>
      <c r="I157" s="33" t="s">
        <v>6</v>
      </c>
    </row>
    <row r="158" spans="1:9" ht="13.8" thickBot="1" x14ac:dyDescent="0.3">
      <c r="A158" s="747"/>
      <c r="B158" s="748"/>
      <c r="C158" s="34" t="s">
        <v>215</v>
      </c>
      <c r="D158" s="34" t="s">
        <v>217</v>
      </c>
      <c r="E158" s="34" t="s">
        <v>334</v>
      </c>
      <c r="F158" s="34" t="s">
        <v>334</v>
      </c>
      <c r="G158" s="34" t="s">
        <v>420</v>
      </c>
      <c r="H158" s="34" t="s">
        <v>464</v>
      </c>
      <c r="I158" s="34" t="s">
        <v>516</v>
      </c>
    </row>
    <row r="159" spans="1:9" ht="16.8" thickBot="1" x14ac:dyDescent="0.4">
      <c r="A159" s="35" t="s">
        <v>131</v>
      </c>
      <c r="B159" s="761" t="s">
        <v>369</v>
      </c>
      <c r="C159" s="762"/>
      <c r="D159" s="762"/>
      <c r="E159" s="762"/>
      <c r="F159" s="762"/>
      <c r="G159" s="762"/>
      <c r="H159" s="762"/>
      <c r="I159" s="763"/>
    </row>
    <row r="160" spans="1:9" ht="15.6" x14ac:dyDescent="0.3">
      <c r="A160" s="93">
        <v>620</v>
      </c>
      <c r="B160" s="116" t="s">
        <v>69</v>
      </c>
      <c r="C160" s="41">
        <v>240</v>
      </c>
      <c r="D160" s="41">
        <v>212</v>
      </c>
      <c r="E160" s="41">
        <v>450</v>
      </c>
      <c r="F160" s="41">
        <v>250</v>
      </c>
      <c r="G160" s="41">
        <v>450</v>
      </c>
      <c r="H160" s="41">
        <v>450</v>
      </c>
      <c r="I160" s="41">
        <v>450</v>
      </c>
    </row>
    <row r="161" spans="1:9" ht="16.2" thickBot="1" x14ac:dyDescent="0.35">
      <c r="A161" s="131">
        <v>630</v>
      </c>
      <c r="B161" s="403" t="s">
        <v>132</v>
      </c>
      <c r="C161" s="115">
        <v>4525</v>
      </c>
      <c r="D161" s="115">
        <v>3962</v>
      </c>
      <c r="E161" s="115">
        <v>6500</v>
      </c>
      <c r="F161" s="643">
        <v>7200</v>
      </c>
      <c r="G161" s="115">
        <v>7400</v>
      </c>
      <c r="H161" s="115">
        <v>7400</v>
      </c>
      <c r="I161" s="115">
        <v>7400</v>
      </c>
    </row>
    <row r="162" spans="1:9" ht="16.8" thickBot="1" x14ac:dyDescent="0.4">
      <c r="A162" s="131"/>
      <c r="B162" s="86" t="s">
        <v>133</v>
      </c>
      <c r="C162" s="132">
        <f>SUM(C160:C161)</f>
        <v>4765</v>
      </c>
      <c r="D162" s="132">
        <f>SUM(D160:D161)</f>
        <v>4174</v>
      </c>
      <c r="E162" s="132">
        <f t="shared" ref="E162:I162" si="30">SUM(E160:E161)</f>
        <v>6950</v>
      </c>
      <c r="F162" s="132">
        <f t="shared" si="30"/>
        <v>7450</v>
      </c>
      <c r="G162" s="132">
        <f t="shared" si="30"/>
        <v>7850</v>
      </c>
      <c r="H162" s="132">
        <f t="shared" si="30"/>
        <v>7850</v>
      </c>
      <c r="I162" s="132">
        <f t="shared" si="30"/>
        <v>7850</v>
      </c>
    </row>
    <row r="163" spans="1:9" ht="16.8" thickBot="1" x14ac:dyDescent="0.4">
      <c r="A163" s="130" t="s">
        <v>134</v>
      </c>
      <c r="B163" s="724" t="s">
        <v>370</v>
      </c>
      <c r="C163" s="725"/>
      <c r="D163" s="725"/>
      <c r="E163" s="725"/>
      <c r="F163" s="725"/>
      <c r="G163" s="725"/>
      <c r="H163" s="725"/>
      <c r="I163" s="726"/>
    </row>
    <row r="164" spans="1:9" ht="15.6" x14ac:dyDescent="0.3">
      <c r="A164" s="93">
        <v>620</v>
      </c>
      <c r="B164" s="117" t="s">
        <v>69</v>
      </c>
      <c r="C164" s="38">
        <v>416</v>
      </c>
      <c r="D164" s="38">
        <v>489</v>
      </c>
      <c r="E164" s="38">
        <v>800</v>
      </c>
      <c r="F164" s="38">
        <v>800</v>
      </c>
      <c r="G164" s="447">
        <v>1000</v>
      </c>
      <c r="H164" s="447">
        <v>1000</v>
      </c>
      <c r="I164" s="447">
        <v>1000</v>
      </c>
    </row>
    <row r="165" spans="1:9" ht="15.6" x14ac:dyDescent="0.3">
      <c r="A165" s="42">
        <v>630</v>
      </c>
      <c r="B165" s="84" t="s">
        <v>70</v>
      </c>
      <c r="C165" s="45">
        <v>22409</v>
      </c>
      <c r="D165" s="45">
        <v>19745</v>
      </c>
      <c r="E165" s="45">
        <v>30000</v>
      </c>
      <c r="F165" s="45">
        <v>45000</v>
      </c>
      <c r="G165" s="454">
        <v>48000</v>
      </c>
      <c r="H165" s="454">
        <v>57600</v>
      </c>
      <c r="I165" s="454">
        <v>57600</v>
      </c>
    </row>
    <row r="166" spans="1:9" ht="15.6" x14ac:dyDescent="0.3">
      <c r="A166" s="42">
        <v>640</v>
      </c>
      <c r="B166" s="95" t="s">
        <v>135</v>
      </c>
      <c r="C166" s="45">
        <v>8260</v>
      </c>
      <c r="D166" s="45">
        <v>8260</v>
      </c>
      <c r="E166" s="626">
        <v>8260</v>
      </c>
      <c r="F166" s="454">
        <v>8260</v>
      </c>
      <c r="G166" s="454">
        <v>8260</v>
      </c>
      <c r="H166" s="454">
        <v>8260</v>
      </c>
      <c r="I166" s="454">
        <v>8260</v>
      </c>
    </row>
    <row r="167" spans="1:9" ht="15.6" x14ac:dyDescent="0.3">
      <c r="A167" s="55">
        <v>640</v>
      </c>
      <c r="B167" s="99" t="s">
        <v>213</v>
      </c>
      <c r="C167" s="38">
        <v>1000</v>
      </c>
      <c r="D167" s="38">
        <v>0</v>
      </c>
      <c r="E167" s="447">
        <v>0</v>
      </c>
      <c r="F167" s="447">
        <v>0</v>
      </c>
      <c r="G167" s="447">
        <v>0</v>
      </c>
      <c r="H167" s="447">
        <v>0</v>
      </c>
      <c r="I167" s="447">
        <v>0</v>
      </c>
    </row>
    <row r="168" spans="1:9" ht="15.6" x14ac:dyDescent="0.3">
      <c r="A168" s="42">
        <v>640</v>
      </c>
      <c r="B168" s="84" t="s">
        <v>136</v>
      </c>
      <c r="C168" s="45">
        <v>6000</v>
      </c>
      <c r="D168" s="45">
        <v>4000</v>
      </c>
      <c r="E168" s="454">
        <v>0</v>
      </c>
      <c r="F168" s="454">
        <v>0</v>
      </c>
      <c r="G168" s="454">
        <v>4000</v>
      </c>
      <c r="H168" s="454">
        <v>4000</v>
      </c>
      <c r="I168" s="454">
        <v>4000</v>
      </c>
    </row>
    <row r="169" spans="1:9" ht="16.2" thickBot="1" x14ac:dyDescent="0.35">
      <c r="A169" s="131">
        <v>640</v>
      </c>
      <c r="B169" s="330" t="s">
        <v>137</v>
      </c>
      <c r="C169" s="47">
        <v>0</v>
      </c>
      <c r="D169" s="47">
        <v>0</v>
      </c>
      <c r="E169" s="47">
        <v>500</v>
      </c>
      <c r="F169" s="47">
        <v>0</v>
      </c>
      <c r="G169" s="455">
        <v>500</v>
      </c>
      <c r="H169" s="455">
        <v>500</v>
      </c>
      <c r="I169" s="455">
        <v>500</v>
      </c>
    </row>
    <row r="170" spans="1:9" ht="16.8" thickBot="1" x14ac:dyDescent="0.4">
      <c r="A170" s="131"/>
      <c r="B170" s="80" t="s">
        <v>138</v>
      </c>
      <c r="C170" s="52">
        <f>SUM(C164:C169)</f>
        <v>38085</v>
      </c>
      <c r="D170" s="52">
        <f>SUM(D164:D169)</f>
        <v>32494</v>
      </c>
      <c r="E170" s="52">
        <f t="shared" ref="E170:I170" si="31">SUM(E164:E169)</f>
        <v>39560</v>
      </c>
      <c r="F170" s="52">
        <f t="shared" si="31"/>
        <v>54060</v>
      </c>
      <c r="G170" s="52">
        <f>SUM(G164:G169)</f>
        <v>61760</v>
      </c>
      <c r="H170" s="52">
        <f>SUM(H164:H169)</f>
        <v>71360</v>
      </c>
      <c r="I170" s="52">
        <f t="shared" si="31"/>
        <v>71360</v>
      </c>
    </row>
    <row r="171" spans="1:9" ht="16.8" thickBot="1" x14ac:dyDescent="0.4">
      <c r="A171" s="35" t="s">
        <v>139</v>
      </c>
      <c r="B171" s="724" t="s">
        <v>371</v>
      </c>
      <c r="C171" s="725"/>
      <c r="D171" s="725"/>
      <c r="E171" s="725"/>
      <c r="F171" s="725"/>
      <c r="G171" s="725"/>
      <c r="H171" s="725"/>
      <c r="I171" s="726"/>
    </row>
    <row r="172" spans="1:9" ht="15.6" x14ac:dyDescent="0.3">
      <c r="A172" s="93">
        <v>620</v>
      </c>
      <c r="B172" s="94" t="s">
        <v>69</v>
      </c>
      <c r="C172" s="104">
        <v>0</v>
      </c>
      <c r="D172" s="104">
        <v>45</v>
      </c>
      <c r="E172" s="104">
        <v>3000</v>
      </c>
      <c r="F172" s="104">
        <v>2044</v>
      </c>
      <c r="G172" s="640">
        <v>3500</v>
      </c>
      <c r="H172" s="104">
        <v>3500</v>
      </c>
      <c r="I172" s="104">
        <v>3500</v>
      </c>
    </row>
    <row r="173" spans="1:9" ht="16.2" thickBot="1" x14ac:dyDescent="0.35">
      <c r="A173" s="91">
        <v>630</v>
      </c>
      <c r="B173" s="397" t="s">
        <v>70</v>
      </c>
      <c r="C173" s="48">
        <v>4037</v>
      </c>
      <c r="D173" s="48">
        <v>26845</v>
      </c>
      <c r="E173" s="48">
        <v>77000</v>
      </c>
      <c r="F173" s="48">
        <v>92045</v>
      </c>
      <c r="G173" s="618">
        <v>130000</v>
      </c>
      <c r="H173" s="48">
        <v>116500</v>
      </c>
      <c r="I173" s="48">
        <v>116500</v>
      </c>
    </row>
    <row r="174" spans="1:9" ht="16.8" thickBot="1" x14ac:dyDescent="0.4">
      <c r="A174" s="50"/>
      <c r="B174" s="86" t="s">
        <v>140</v>
      </c>
      <c r="C174" s="87">
        <f t="shared" ref="C174:I174" si="32">SUM(C172:C173)</f>
        <v>4037</v>
      </c>
      <c r="D174" s="87">
        <f t="shared" si="32"/>
        <v>26890</v>
      </c>
      <c r="E174" s="87">
        <f t="shared" si="32"/>
        <v>80000</v>
      </c>
      <c r="F174" s="87">
        <f t="shared" si="32"/>
        <v>94089</v>
      </c>
      <c r="G174" s="87">
        <f>SUM(G172:G173)</f>
        <v>133500</v>
      </c>
      <c r="H174" s="87">
        <f t="shared" si="32"/>
        <v>120000</v>
      </c>
      <c r="I174" s="87">
        <f t="shared" si="32"/>
        <v>120000</v>
      </c>
    </row>
    <row r="175" spans="1:9" ht="16.8" thickBot="1" x14ac:dyDescent="0.4">
      <c r="A175" s="88" t="s">
        <v>141</v>
      </c>
      <c r="B175" s="724" t="s">
        <v>372</v>
      </c>
      <c r="C175" s="725"/>
      <c r="D175" s="725"/>
      <c r="E175" s="725"/>
      <c r="F175" s="725"/>
      <c r="G175" s="725"/>
      <c r="H175" s="725"/>
      <c r="I175" s="726"/>
    </row>
    <row r="176" spans="1:9" ht="16.2" thickBot="1" x14ac:dyDescent="0.35">
      <c r="A176" s="93">
        <v>640</v>
      </c>
      <c r="B176" s="122" t="s">
        <v>314</v>
      </c>
      <c r="C176" s="133">
        <v>15000</v>
      </c>
      <c r="D176" s="133">
        <v>0</v>
      </c>
      <c r="E176" s="448">
        <v>0</v>
      </c>
      <c r="F176" s="448">
        <v>0</v>
      </c>
      <c r="G176" s="448">
        <v>0</v>
      </c>
      <c r="H176" s="448">
        <v>0</v>
      </c>
      <c r="I176" s="448">
        <v>0</v>
      </c>
    </row>
    <row r="177" spans="1:9" ht="16.8" thickBot="1" x14ac:dyDescent="0.4">
      <c r="A177" s="124"/>
      <c r="B177" s="135" t="s">
        <v>142</v>
      </c>
      <c r="C177" s="98">
        <f t="shared" ref="C177:I177" si="33">SUM(C176)</f>
        <v>15000</v>
      </c>
      <c r="D177" s="98">
        <f t="shared" si="33"/>
        <v>0</v>
      </c>
      <c r="E177" s="98">
        <f t="shared" si="33"/>
        <v>0</v>
      </c>
      <c r="F177" s="98">
        <f t="shared" si="33"/>
        <v>0</v>
      </c>
      <c r="G177" s="98">
        <f t="shared" si="33"/>
        <v>0</v>
      </c>
      <c r="H177" s="98">
        <f t="shared" si="33"/>
        <v>0</v>
      </c>
      <c r="I177" s="98">
        <f t="shared" si="33"/>
        <v>0</v>
      </c>
    </row>
    <row r="178" spans="1:9" ht="17.25" customHeight="1" thickBot="1" x14ac:dyDescent="0.4">
      <c r="A178" s="54" t="s">
        <v>143</v>
      </c>
      <c r="B178" s="724" t="s">
        <v>373</v>
      </c>
      <c r="C178" s="725"/>
      <c r="D178" s="725"/>
      <c r="E178" s="725"/>
      <c r="F178" s="725"/>
      <c r="G178" s="725"/>
      <c r="H178" s="725"/>
      <c r="I178" s="726"/>
    </row>
    <row r="179" spans="1:9" ht="15.6" x14ac:dyDescent="0.3">
      <c r="A179" s="55">
        <v>610</v>
      </c>
      <c r="B179" s="99" t="s">
        <v>89</v>
      </c>
      <c r="C179" s="37">
        <v>22547</v>
      </c>
      <c r="D179" s="37">
        <v>23432</v>
      </c>
      <c r="E179" s="441">
        <v>25200</v>
      </c>
      <c r="F179" s="441">
        <v>27700</v>
      </c>
      <c r="G179" s="441">
        <v>30200</v>
      </c>
      <c r="H179" s="37">
        <v>30200</v>
      </c>
      <c r="I179" s="37">
        <v>30200</v>
      </c>
    </row>
    <row r="180" spans="1:9" ht="15.6" x14ac:dyDescent="0.3">
      <c r="A180" s="647">
        <v>620</v>
      </c>
      <c r="B180" s="95" t="s">
        <v>69</v>
      </c>
      <c r="C180" s="44">
        <v>7936</v>
      </c>
      <c r="D180" s="44">
        <v>8247</v>
      </c>
      <c r="E180" s="44">
        <v>9450</v>
      </c>
      <c r="F180" s="442">
        <v>10300</v>
      </c>
      <c r="G180" s="442">
        <v>11700</v>
      </c>
      <c r="H180" s="44">
        <v>11700</v>
      </c>
      <c r="I180" s="44">
        <v>11700</v>
      </c>
    </row>
    <row r="181" spans="1:9" ht="15.6" x14ac:dyDescent="0.3">
      <c r="A181" s="42">
        <v>630</v>
      </c>
      <c r="B181" s="95" t="s">
        <v>70</v>
      </c>
      <c r="C181" s="138">
        <v>33996</v>
      </c>
      <c r="D181" s="138">
        <v>38782</v>
      </c>
      <c r="E181" s="451">
        <v>50000</v>
      </c>
      <c r="F181" s="451">
        <v>56400</v>
      </c>
      <c r="G181" s="451">
        <v>75950</v>
      </c>
      <c r="H181" s="442">
        <v>60000</v>
      </c>
      <c r="I181" s="442">
        <v>60000</v>
      </c>
    </row>
    <row r="182" spans="1:9" ht="16.2" thickBot="1" x14ac:dyDescent="0.35">
      <c r="A182" s="61">
        <v>640</v>
      </c>
      <c r="B182" s="96" t="s">
        <v>71</v>
      </c>
      <c r="C182" s="97">
        <v>389</v>
      </c>
      <c r="D182" s="97">
        <v>361</v>
      </c>
      <c r="E182" s="97">
        <v>300</v>
      </c>
      <c r="F182" s="97">
        <v>300</v>
      </c>
      <c r="G182" s="97">
        <v>300</v>
      </c>
      <c r="H182" s="97">
        <v>300</v>
      </c>
      <c r="I182" s="97">
        <v>300</v>
      </c>
    </row>
    <row r="183" spans="1:9" ht="16.8" thickBot="1" x14ac:dyDescent="0.4">
      <c r="A183" s="111"/>
      <c r="B183" s="135" t="s">
        <v>144</v>
      </c>
      <c r="C183" s="52">
        <f t="shared" ref="C183:I183" si="34">SUM(C179:C182)</f>
        <v>64868</v>
      </c>
      <c r="D183" s="52">
        <f t="shared" si="34"/>
        <v>70822</v>
      </c>
      <c r="E183" s="52">
        <f t="shared" si="34"/>
        <v>84950</v>
      </c>
      <c r="F183" s="52">
        <f t="shared" si="34"/>
        <v>94700</v>
      </c>
      <c r="G183" s="52">
        <f>SUM(G179:G182)</f>
        <v>118150</v>
      </c>
      <c r="H183" s="52">
        <f t="shared" si="34"/>
        <v>102200</v>
      </c>
      <c r="I183" s="52">
        <f t="shared" si="34"/>
        <v>102200</v>
      </c>
    </row>
    <row r="184" spans="1:9" ht="16.2" thickBot="1" x14ac:dyDescent="0.35">
      <c r="A184" s="50"/>
      <c r="B184" s="420" t="s">
        <v>145</v>
      </c>
      <c r="C184" s="106">
        <f t="shared" ref="C184:I184" si="35">SUM(C162+C170+C174+C177+C183)</f>
        <v>126755</v>
      </c>
      <c r="D184" s="106">
        <f t="shared" si="35"/>
        <v>134380</v>
      </c>
      <c r="E184" s="106">
        <f t="shared" si="35"/>
        <v>211460</v>
      </c>
      <c r="F184" s="106">
        <f t="shared" si="35"/>
        <v>250299</v>
      </c>
      <c r="G184" s="106">
        <f>SUM(G162+G170+G174+G177+G183)</f>
        <v>321260</v>
      </c>
      <c r="H184" s="106">
        <f>SUM(H162+H170+H174+H177+H183)</f>
        <v>301410</v>
      </c>
      <c r="I184" s="106">
        <f t="shared" si="35"/>
        <v>301410</v>
      </c>
    </row>
    <row r="185" spans="1:9" ht="16.2" thickBot="1" x14ac:dyDescent="0.35">
      <c r="A185" s="50"/>
      <c r="B185" s="418" t="s">
        <v>146</v>
      </c>
      <c r="C185" s="353">
        <v>0</v>
      </c>
      <c r="D185" s="353">
        <v>0</v>
      </c>
      <c r="E185" s="119">
        <v>0</v>
      </c>
      <c r="F185" s="119">
        <v>0</v>
      </c>
      <c r="G185" s="119">
        <v>0</v>
      </c>
      <c r="H185" s="119">
        <v>0</v>
      </c>
      <c r="I185" s="119">
        <v>0</v>
      </c>
    </row>
    <row r="186" spans="1:9" ht="16.2" thickBot="1" x14ac:dyDescent="0.35">
      <c r="A186" s="131"/>
      <c r="B186" s="148" t="s">
        <v>147</v>
      </c>
      <c r="C186" s="66">
        <f t="shared" ref="C186:I186" si="36">SUM(C184:C185)</f>
        <v>126755</v>
      </c>
      <c r="D186" s="66">
        <f t="shared" si="36"/>
        <v>134380</v>
      </c>
      <c r="E186" s="66">
        <f t="shared" si="36"/>
        <v>211460</v>
      </c>
      <c r="F186" s="66">
        <f t="shared" si="36"/>
        <v>250299</v>
      </c>
      <c r="G186" s="66">
        <f>SUM(G184:G185)</f>
        <v>321260</v>
      </c>
      <c r="H186" s="66">
        <f t="shared" si="36"/>
        <v>301410</v>
      </c>
      <c r="I186" s="66">
        <f t="shared" si="36"/>
        <v>301410</v>
      </c>
    </row>
    <row r="187" spans="1:9" ht="13.8" thickBot="1" x14ac:dyDescent="0.3">
      <c r="B187" s="4"/>
    </row>
    <row r="188" spans="1:9" ht="15.75" customHeight="1" x14ac:dyDescent="0.25">
      <c r="A188" s="745" t="s">
        <v>148</v>
      </c>
      <c r="B188" s="746"/>
      <c r="C188" s="33" t="s">
        <v>65</v>
      </c>
      <c r="D188" s="33" t="s">
        <v>65</v>
      </c>
      <c r="E188" s="33" t="s">
        <v>6</v>
      </c>
      <c r="F188" s="33" t="s">
        <v>31</v>
      </c>
      <c r="G188" s="33" t="s">
        <v>66</v>
      </c>
      <c r="H188" s="33" t="s">
        <v>66</v>
      </c>
      <c r="I188" s="33" t="s">
        <v>6</v>
      </c>
    </row>
    <row r="189" spans="1:9" ht="13.8" thickBot="1" x14ac:dyDescent="0.3">
      <c r="A189" s="747"/>
      <c r="B189" s="748"/>
      <c r="C189" s="34" t="s">
        <v>215</v>
      </c>
      <c r="D189" s="34" t="s">
        <v>217</v>
      </c>
      <c r="E189" s="34" t="s">
        <v>334</v>
      </c>
      <c r="F189" s="34" t="s">
        <v>334</v>
      </c>
      <c r="G189" s="34" t="s">
        <v>420</v>
      </c>
      <c r="H189" s="34" t="s">
        <v>464</v>
      </c>
      <c r="I189" s="34" t="s">
        <v>516</v>
      </c>
    </row>
    <row r="190" spans="1:9" ht="16.8" thickBot="1" x14ac:dyDescent="0.4">
      <c r="A190" s="35" t="s">
        <v>149</v>
      </c>
      <c r="B190" s="724" t="s">
        <v>374</v>
      </c>
      <c r="C190" s="725"/>
      <c r="D190" s="725"/>
      <c r="E190" s="725"/>
      <c r="F190" s="725"/>
      <c r="G190" s="725"/>
      <c r="H190" s="725"/>
      <c r="I190" s="726"/>
    </row>
    <row r="191" spans="1:9" ht="16.2" thickBot="1" x14ac:dyDescent="0.35">
      <c r="A191" s="124">
        <v>630</v>
      </c>
      <c r="B191" s="123" t="s">
        <v>70</v>
      </c>
      <c r="C191" s="57">
        <v>56174</v>
      </c>
      <c r="D191" s="57">
        <v>132041</v>
      </c>
      <c r="E191" s="452">
        <v>40000</v>
      </c>
      <c r="F191" s="452">
        <v>40000</v>
      </c>
      <c r="G191" s="452">
        <v>42500</v>
      </c>
      <c r="H191" s="452">
        <v>42500</v>
      </c>
      <c r="I191" s="452">
        <v>42500</v>
      </c>
    </row>
    <row r="192" spans="1:9" ht="16.8" thickBot="1" x14ac:dyDescent="0.4">
      <c r="A192" s="131"/>
      <c r="B192" s="86" t="s">
        <v>150</v>
      </c>
      <c r="C192" s="87">
        <f t="shared" ref="C192:I192" si="37">SUM(C191:C191)</f>
        <v>56174</v>
      </c>
      <c r="D192" s="87">
        <f t="shared" si="37"/>
        <v>132041</v>
      </c>
      <c r="E192" s="87">
        <f t="shared" si="37"/>
        <v>40000</v>
      </c>
      <c r="F192" s="87">
        <f t="shared" si="37"/>
        <v>40000</v>
      </c>
      <c r="G192" s="87">
        <f t="shared" si="37"/>
        <v>42500</v>
      </c>
      <c r="H192" s="87">
        <f t="shared" si="37"/>
        <v>42500</v>
      </c>
      <c r="I192" s="87">
        <f t="shared" si="37"/>
        <v>42500</v>
      </c>
    </row>
    <row r="193" spans="1:9" ht="16.8" thickBot="1" x14ac:dyDescent="0.4">
      <c r="A193" s="35" t="s">
        <v>151</v>
      </c>
      <c r="B193" s="724" t="s">
        <v>375</v>
      </c>
      <c r="C193" s="725"/>
      <c r="D193" s="725"/>
      <c r="E193" s="725"/>
      <c r="F193" s="725"/>
      <c r="G193" s="725"/>
      <c r="H193" s="725"/>
      <c r="I193" s="726"/>
    </row>
    <row r="194" spans="1:9" ht="15.6" x14ac:dyDescent="0.3">
      <c r="A194" s="93">
        <v>610</v>
      </c>
      <c r="B194" s="94" t="s">
        <v>89</v>
      </c>
      <c r="C194" s="41">
        <v>6989</v>
      </c>
      <c r="D194" s="41">
        <v>6718</v>
      </c>
      <c r="E194" s="41">
        <v>8400</v>
      </c>
      <c r="F194" s="441">
        <v>8550</v>
      </c>
      <c r="G194" s="441">
        <v>9550</v>
      </c>
      <c r="H194" s="41">
        <v>9550</v>
      </c>
      <c r="I194" s="41">
        <v>9550</v>
      </c>
    </row>
    <row r="195" spans="1:9" ht="15.6" x14ac:dyDescent="0.3">
      <c r="A195" s="647">
        <v>620</v>
      </c>
      <c r="B195" s="95" t="s">
        <v>69</v>
      </c>
      <c r="C195" s="44">
        <v>3702</v>
      </c>
      <c r="D195" s="44">
        <v>3477</v>
      </c>
      <c r="E195" s="44">
        <v>4150</v>
      </c>
      <c r="F195" s="442">
        <v>3800</v>
      </c>
      <c r="G195" s="442">
        <v>4950</v>
      </c>
      <c r="H195" s="44">
        <v>4950</v>
      </c>
      <c r="I195" s="44">
        <v>4950</v>
      </c>
    </row>
    <row r="196" spans="1:9" s="298" customFormat="1" ht="15.6" x14ac:dyDescent="0.3">
      <c r="A196" s="42">
        <v>630</v>
      </c>
      <c r="B196" s="95" t="s">
        <v>407</v>
      </c>
      <c r="C196" s="44">
        <v>70889</v>
      </c>
      <c r="D196" s="44">
        <v>14404</v>
      </c>
      <c r="E196" s="442">
        <v>20000</v>
      </c>
      <c r="F196" s="442">
        <v>46135</v>
      </c>
      <c r="G196" s="442">
        <v>22000</v>
      </c>
      <c r="H196" s="442">
        <v>22000</v>
      </c>
      <c r="I196" s="442">
        <v>22000</v>
      </c>
    </row>
    <row r="197" spans="1:9" ht="15.6" x14ac:dyDescent="0.3">
      <c r="A197" s="42">
        <v>630</v>
      </c>
      <c r="B197" s="95" t="s">
        <v>408</v>
      </c>
      <c r="C197" s="45">
        <v>170541</v>
      </c>
      <c r="D197" s="45">
        <v>159180</v>
      </c>
      <c r="E197" s="454">
        <v>173000</v>
      </c>
      <c r="F197" s="454">
        <v>178700</v>
      </c>
      <c r="G197" s="454">
        <v>291000</v>
      </c>
      <c r="H197" s="454">
        <v>200000</v>
      </c>
      <c r="I197" s="454">
        <v>200000</v>
      </c>
    </row>
    <row r="198" spans="1:9" ht="15.6" hidden="1" x14ac:dyDescent="0.3">
      <c r="A198" s="42">
        <v>630</v>
      </c>
      <c r="B198" s="96" t="s">
        <v>152</v>
      </c>
      <c r="C198" s="47"/>
      <c r="D198" s="47"/>
      <c r="E198" s="455"/>
      <c r="F198" s="455"/>
      <c r="G198" s="455"/>
      <c r="H198" s="455"/>
      <c r="I198" s="455"/>
    </row>
    <row r="199" spans="1:9" ht="16.2" thickBot="1" x14ac:dyDescent="0.35">
      <c r="A199" s="91">
        <v>640</v>
      </c>
      <c r="B199" s="397" t="s">
        <v>71</v>
      </c>
      <c r="C199" s="388">
        <v>8354</v>
      </c>
      <c r="D199" s="388">
        <v>3471</v>
      </c>
      <c r="E199" s="453">
        <v>7000</v>
      </c>
      <c r="F199" s="453">
        <v>4070</v>
      </c>
      <c r="G199" s="453">
        <v>7000</v>
      </c>
      <c r="H199" s="453">
        <v>7000</v>
      </c>
      <c r="I199" s="453">
        <v>7000</v>
      </c>
    </row>
    <row r="200" spans="1:9" ht="16.8" thickBot="1" x14ac:dyDescent="0.4">
      <c r="A200" s="131"/>
      <c r="B200" s="86" t="s">
        <v>153</v>
      </c>
      <c r="C200" s="132">
        <f t="shared" ref="C200:I200" si="38">SUM(C194:C199)</f>
        <v>260475</v>
      </c>
      <c r="D200" s="132">
        <f t="shared" si="38"/>
        <v>187250</v>
      </c>
      <c r="E200" s="132">
        <f t="shared" si="38"/>
        <v>212550</v>
      </c>
      <c r="F200" s="132">
        <f t="shared" si="38"/>
        <v>241255</v>
      </c>
      <c r="G200" s="132">
        <f>SUM(G194:G199)</f>
        <v>334500</v>
      </c>
      <c r="H200" s="132">
        <f>SUM(H194:H199)</f>
        <v>243500</v>
      </c>
      <c r="I200" s="132">
        <f t="shared" si="38"/>
        <v>243500</v>
      </c>
    </row>
    <row r="201" spans="1:9" ht="16.8" thickBot="1" x14ac:dyDescent="0.4">
      <c r="A201" s="35" t="s">
        <v>154</v>
      </c>
      <c r="B201" s="724" t="s">
        <v>376</v>
      </c>
      <c r="C201" s="725"/>
      <c r="D201" s="725"/>
      <c r="E201" s="725"/>
      <c r="F201" s="725"/>
      <c r="G201" s="725"/>
      <c r="H201" s="725"/>
      <c r="I201" s="726"/>
    </row>
    <row r="202" spans="1:9" s="566" customFormat="1" ht="15.6" x14ac:dyDescent="0.3">
      <c r="A202" s="645">
        <v>620</v>
      </c>
      <c r="B202" s="94" t="s">
        <v>69</v>
      </c>
      <c r="C202" s="41"/>
      <c r="D202" s="41"/>
      <c r="E202" s="41"/>
      <c r="F202" s="449">
        <v>0</v>
      </c>
      <c r="G202" s="449">
        <v>300</v>
      </c>
      <c r="H202" s="41">
        <v>0</v>
      </c>
      <c r="I202" s="41">
        <v>0</v>
      </c>
    </row>
    <row r="203" spans="1:9" ht="16.2" thickBot="1" x14ac:dyDescent="0.3">
      <c r="A203" s="131">
        <v>630</v>
      </c>
      <c r="B203" s="644" t="s">
        <v>70</v>
      </c>
      <c r="C203" s="115">
        <v>28971</v>
      </c>
      <c r="D203" s="115">
        <v>41754</v>
      </c>
      <c r="E203" s="643">
        <v>42000</v>
      </c>
      <c r="F203" s="643">
        <v>45500</v>
      </c>
      <c r="G203" s="643">
        <v>61000</v>
      </c>
      <c r="H203" s="643">
        <v>61000</v>
      </c>
      <c r="I203" s="643">
        <v>61000</v>
      </c>
    </row>
    <row r="204" spans="1:9" ht="16.8" thickBot="1" x14ac:dyDescent="0.4">
      <c r="A204" s="50"/>
      <c r="B204" s="86" t="s">
        <v>155</v>
      </c>
      <c r="C204" s="87">
        <f t="shared" ref="C204:F204" si="39">SUM(C203)</f>
        <v>28971</v>
      </c>
      <c r="D204" s="87">
        <f t="shared" si="39"/>
        <v>41754</v>
      </c>
      <c r="E204" s="87">
        <f t="shared" si="39"/>
        <v>42000</v>
      </c>
      <c r="F204" s="87">
        <f t="shared" si="39"/>
        <v>45500</v>
      </c>
      <c r="G204" s="87">
        <f>SUM(G202:G203)</f>
        <v>61300</v>
      </c>
      <c r="H204" s="87">
        <f>SUM(H202:H203)</f>
        <v>61000</v>
      </c>
      <c r="I204" s="87">
        <f>SUM(I202:I203)</f>
        <v>61000</v>
      </c>
    </row>
    <row r="205" spans="1:9" ht="16.8" thickBot="1" x14ac:dyDescent="0.4">
      <c r="A205" s="35" t="s">
        <v>156</v>
      </c>
      <c r="B205" s="724" t="s">
        <v>377</v>
      </c>
      <c r="C205" s="725"/>
      <c r="D205" s="725"/>
      <c r="E205" s="725"/>
      <c r="F205" s="725"/>
      <c r="G205" s="725"/>
      <c r="H205" s="725"/>
      <c r="I205" s="726"/>
    </row>
    <row r="206" spans="1:9" ht="16.2" thickBot="1" x14ac:dyDescent="0.35">
      <c r="A206" s="61">
        <v>630</v>
      </c>
      <c r="B206" s="102" t="s">
        <v>70</v>
      </c>
      <c r="C206" s="56">
        <v>49566</v>
      </c>
      <c r="D206" s="56">
        <v>55523</v>
      </c>
      <c r="E206" s="483">
        <v>70000</v>
      </c>
      <c r="F206" s="483">
        <v>80000</v>
      </c>
      <c r="G206" s="483">
        <v>82000</v>
      </c>
      <c r="H206" s="483">
        <v>82000</v>
      </c>
      <c r="I206" s="512">
        <v>82000</v>
      </c>
    </row>
    <row r="207" spans="1:9" ht="16.8" thickBot="1" x14ac:dyDescent="0.4">
      <c r="A207" s="139"/>
      <c r="B207" s="404" t="s">
        <v>157</v>
      </c>
      <c r="C207" s="52">
        <f t="shared" ref="C207:I207" si="40">SUM(C206)</f>
        <v>49566</v>
      </c>
      <c r="D207" s="52">
        <f t="shared" si="40"/>
        <v>55523</v>
      </c>
      <c r="E207" s="52">
        <f t="shared" si="40"/>
        <v>70000</v>
      </c>
      <c r="F207" s="52">
        <f t="shared" si="40"/>
        <v>80000</v>
      </c>
      <c r="G207" s="52">
        <f t="shared" si="40"/>
        <v>82000</v>
      </c>
      <c r="H207" s="52">
        <f t="shared" si="40"/>
        <v>82000</v>
      </c>
      <c r="I207" s="52">
        <f t="shared" si="40"/>
        <v>82000</v>
      </c>
    </row>
    <row r="208" spans="1:9" ht="16.8" thickBot="1" x14ac:dyDescent="0.4">
      <c r="A208" s="92"/>
      <c r="B208" s="136"/>
      <c r="C208" s="137"/>
      <c r="D208" s="137"/>
    </row>
    <row r="209" spans="1:9" ht="10.5" customHeight="1" x14ac:dyDescent="0.25">
      <c r="A209" s="733" t="s">
        <v>158</v>
      </c>
      <c r="B209" s="735" t="s">
        <v>378</v>
      </c>
      <c r="C209" s="33" t="s">
        <v>65</v>
      </c>
      <c r="D209" s="33" t="s">
        <v>65</v>
      </c>
      <c r="E209" s="33" t="s">
        <v>6</v>
      </c>
      <c r="F209" s="33" t="s">
        <v>31</v>
      </c>
      <c r="G209" s="33" t="s">
        <v>66</v>
      </c>
      <c r="H209" s="33" t="s">
        <v>66</v>
      </c>
      <c r="I209" s="33" t="s">
        <v>6</v>
      </c>
    </row>
    <row r="210" spans="1:9" ht="13.5" customHeight="1" thickBot="1" x14ac:dyDescent="0.3">
      <c r="A210" s="734"/>
      <c r="B210" s="736"/>
      <c r="C210" s="34" t="s">
        <v>215</v>
      </c>
      <c r="D210" s="34" t="s">
        <v>217</v>
      </c>
      <c r="E210" s="34" t="s">
        <v>334</v>
      </c>
      <c r="F210" s="34" t="s">
        <v>334</v>
      </c>
      <c r="G210" s="34" t="s">
        <v>420</v>
      </c>
      <c r="H210" s="34" t="s">
        <v>464</v>
      </c>
      <c r="I210" s="34" t="s">
        <v>516</v>
      </c>
    </row>
    <row r="211" spans="1:9" ht="16.2" thickBot="1" x14ac:dyDescent="0.35">
      <c r="A211" s="124">
        <v>630</v>
      </c>
      <c r="B211" s="123" t="s">
        <v>70</v>
      </c>
      <c r="C211" s="58">
        <v>14351</v>
      </c>
      <c r="D211" s="58">
        <v>16240</v>
      </c>
      <c r="E211" s="349">
        <v>15500</v>
      </c>
      <c r="F211" s="349">
        <v>17550</v>
      </c>
      <c r="G211" s="349">
        <v>28000</v>
      </c>
      <c r="H211" s="349">
        <v>28000</v>
      </c>
      <c r="I211" s="349">
        <v>28000</v>
      </c>
    </row>
    <row r="212" spans="1:9" ht="16.8" thickBot="1" x14ac:dyDescent="0.4">
      <c r="A212" s="50"/>
      <c r="B212" s="86" t="s">
        <v>160</v>
      </c>
      <c r="C212" s="132">
        <f t="shared" ref="C212:I212" si="41">SUM(C211)</f>
        <v>14351</v>
      </c>
      <c r="D212" s="132">
        <f t="shared" si="41"/>
        <v>16240</v>
      </c>
      <c r="E212" s="132">
        <f t="shared" si="41"/>
        <v>15500</v>
      </c>
      <c r="F212" s="132">
        <f t="shared" si="41"/>
        <v>17550</v>
      </c>
      <c r="G212" s="132">
        <f t="shared" si="41"/>
        <v>28000</v>
      </c>
      <c r="H212" s="132">
        <f t="shared" si="41"/>
        <v>28000</v>
      </c>
      <c r="I212" s="132">
        <f t="shared" si="41"/>
        <v>28000</v>
      </c>
    </row>
    <row r="213" spans="1:9" ht="16.8" thickBot="1" x14ac:dyDescent="0.4">
      <c r="A213" s="35" t="s">
        <v>161</v>
      </c>
      <c r="B213" s="724" t="s">
        <v>379</v>
      </c>
      <c r="C213" s="725"/>
      <c r="D213" s="725"/>
      <c r="E213" s="725"/>
      <c r="F213" s="725"/>
      <c r="G213" s="725"/>
      <c r="H213" s="725"/>
      <c r="I213" s="726"/>
    </row>
    <row r="214" spans="1:9" ht="16.2" thickBot="1" x14ac:dyDescent="0.35">
      <c r="A214" s="50">
        <v>630</v>
      </c>
      <c r="B214" s="122" t="s">
        <v>132</v>
      </c>
      <c r="C214" s="134">
        <v>10535</v>
      </c>
      <c r="D214" s="134">
        <v>4184</v>
      </c>
      <c r="E214" s="456">
        <v>5000</v>
      </c>
      <c r="F214" s="456">
        <v>13020</v>
      </c>
      <c r="G214" s="456">
        <v>10000</v>
      </c>
      <c r="H214" s="456">
        <v>10000</v>
      </c>
      <c r="I214" s="456">
        <v>10000</v>
      </c>
    </row>
    <row r="215" spans="1:9" ht="16.8" thickBot="1" x14ac:dyDescent="0.4">
      <c r="A215" s="124"/>
      <c r="B215" s="80" t="s">
        <v>162</v>
      </c>
      <c r="C215" s="52">
        <f t="shared" ref="C215:I215" si="42">SUM(C214)</f>
        <v>10535</v>
      </c>
      <c r="D215" s="52">
        <f t="shared" si="42"/>
        <v>4184</v>
      </c>
      <c r="E215" s="52">
        <f t="shared" si="42"/>
        <v>5000</v>
      </c>
      <c r="F215" s="52">
        <f t="shared" si="42"/>
        <v>13020</v>
      </c>
      <c r="G215" s="52">
        <f t="shared" si="42"/>
        <v>10000</v>
      </c>
      <c r="H215" s="52">
        <f t="shared" si="42"/>
        <v>10000</v>
      </c>
      <c r="I215" s="52">
        <f t="shared" si="42"/>
        <v>10000</v>
      </c>
    </row>
    <row r="216" spans="1:9" ht="16.8" thickBot="1" x14ac:dyDescent="0.4">
      <c r="A216" s="35" t="s">
        <v>163</v>
      </c>
      <c r="B216" s="724" t="s">
        <v>380</v>
      </c>
      <c r="C216" s="725"/>
      <c r="D216" s="725"/>
      <c r="E216" s="725"/>
      <c r="F216" s="725"/>
      <c r="G216" s="725"/>
      <c r="H216" s="725"/>
      <c r="I216" s="726"/>
    </row>
    <row r="217" spans="1:9" s="298" customFormat="1" ht="15.6" x14ac:dyDescent="0.3">
      <c r="A217" s="42">
        <v>620</v>
      </c>
      <c r="B217" s="95" t="s">
        <v>69</v>
      </c>
      <c r="C217" s="37">
        <v>0</v>
      </c>
      <c r="D217" s="37">
        <v>497</v>
      </c>
      <c r="E217" s="441">
        <v>500</v>
      </c>
      <c r="F217" s="441">
        <v>0</v>
      </c>
      <c r="G217" s="441">
        <v>0</v>
      </c>
      <c r="H217" s="37">
        <v>0</v>
      </c>
      <c r="I217" s="37">
        <v>0</v>
      </c>
    </row>
    <row r="218" spans="1:9" ht="16.2" thickBot="1" x14ac:dyDescent="0.35">
      <c r="A218" s="143">
        <v>630</v>
      </c>
      <c r="B218" s="450" t="s">
        <v>132</v>
      </c>
      <c r="C218" s="140">
        <v>12161</v>
      </c>
      <c r="D218" s="140">
        <v>23029</v>
      </c>
      <c r="E218" s="457">
        <v>25200</v>
      </c>
      <c r="F218" s="457">
        <v>6650</v>
      </c>
      <c r="G218" s="457">
        <v>15800</v>
      </c>
      <c r="H218" s="457">
        <v>15800</v>
      </c>
      <c r="I218" s="457">
        <v>15800</v>
      </c>
    </row>
    <row r="219" spans="1:9" ht="16.8" thickBot="1" x14ac:dyDescent="0.4">
      <c r="A219" s="139"/>
      <c r="B219" s="80" t="s">
        <v>164</v>
      </c>
      <c r="C219" s="98">
        <f>SUM(C218+C217)</f>
        <v>12161</v>
      </c>
      <c r="D219" s="98">
        <f>SUM(D218+D217)</f>
        <v>23526</v>
      </c>
      <c r="E219" s="98">
        <f>SUM(E218+E217)</f>
        <v>25700</v>
      </c>
      <c r="F219" s="98">
        <f t="shared" ref="F219:I219" si="43">SUM(F218+F217)</f>
        <v>6650</v>
      </c>
      <c r="G219" s="98">
        <f t="shared" si="43"/>
        <v>15800</v>
      </c>
      <c r="H219" s="98">
        <f t="shared" si="43"/>
        <v>15800</v>
      </c>
      <c r="I219" s="98">
        <f t="shared" si="43"/>
        <v>15800</v>
      </c>
    </row>
    <row r="220" spans="1:9" ht="16.8" thickBot="1" x14ac:dyDescent="0.4">
      <c r="A220" s="35" t="s">
        <v>165</v>
      </c>
      <c r="B220" s="724" t="s">
        <v>381</v>
      </c>
      <c r="C220" s="725"/>
      <c r="D220" s="725"/>
      <c r="E220" s="725"/>
      <c r="F220" s="725"/>
      <c r="G220" s="725"/>
      <c r="H220" s="725"/>
      <c r="I220" s="726"/>
    </row>
    <row r="221" spans="1:9" ht="15.6" x14ac:dyDescent="0.3">
      <c r="A221" s="93">
        <v>610</v>
      </c>
      <c r="B221" s="94" t="s">
        <v>89</v>
      </c>
      <c r="C221" s="41">
        <v>151500</v>
      </c>
      <c r="D221" s="41">
        <v>161228</v>
      </c>
      <c r="E221" s="41">
        <v>173250</v>
      </c>
      <c r="F221" s="449">
        <v>185400</v>
      </c>
      <c r="G221" s="449">
        <v>186500</v>
      </c>
      <c r="H221" s="41">
        <v>186500</v>
      </c>
      <c r="I221" s="41">
        <v>186500</v>
      </c>
    </row>
    <row r="222" spans="1:9" ht="15.6" x14ac:dyDescent="0.3">
      <c r="A222" s="42">
        <v>620</v>
      </c>
      <c r="B222" s="95" t="s">
        <v>69</v>
      </c>
      <c r="C222" s="44">
        <v>54959</v>
      </c>
      <c r="D222" s="44">
        <v>58798</v>
      </c>
      <c r="E222" s="442">
        <v>63400</v>
      </c>
      <c r="F222" s="442">
        <v>65000</v>
      </c>
      <c r="G222" s="442">
        <v>73550</v>
      </c>
      <c r="H222" s="44">
        <v>73550</v>
      </c>
      <c r="I222" s="442">
        <v>73550</v>
      </c>
    </row>
    <row r="223" spans="1:9" ht="15.6" x14ac:dyDescent="0.25">
      <c r="A223" s="42">
        <v>630</v>
      </c>
      <c r="B223" s="405" t="s">
        <v>132</v>
      </c>
      <c r="C223" s="45">
        <v>42822</v>
      </c>
      <c r="D223" s="45">
        <v>41316</v>
      </c>
      <c r="E223" s="454">
        <v>51600</v>
      </c>
      <c r="F223" s="454">
        <v>50000</v>
      </c>
      <c r="G223" s="454">
        <v>59500</v>
      </c>
      <c r="H223" s="454">
        <v>59500</v>
      </c>
      <c r="I223" s="454">
        <v>59500</v>
      </c>
    </row>
    <row r="224" spans="1:9" ht="16.2" thickBot="1" x14ac:dyDescent="0.35">
      <c r="A224" s="50">
        <v>640</v>
      </c>
      <c r="B224" s="403" t="s">
        <v>122</v>
      </c>
      <c r="C224" s="114">
        <v>237</v>
      </c>
      <c r="D224" s="114">
        <v>523</v>
      </c>
      <c r="E224" s="114">
        <v>500</v>
      </c>
      <c r="F224" s="114">
        <v>550</v>
      </c>
      <c r="G224" s="114">
        <v>500</v>
      </c>
      <c r="H224" s="114">
        <v>500</v>
      </c>
      <c r="I224" s="114">
        <v>500</v>
      </c>
    </row>
    <row r="225" spans="1:9" ht="16.8" thickBot="1" x14ac:dyDescent="0.4">
      <c r="A225" s="111"/>
      <c r="B225" s="135" t="s">
        <v>166</v>
      </c>
      <c r="C225" s="52">
        <f t="shared" ref="C225:I225" si="44">SUM(C221:C224)</f>
        <v>249518</v>
      </c>
      <c r="D225" s="52">
        <f t="shared" si="44"/>
        <v>261865</v>
      </c>
      <c r="E225" s="52">
        <f t="shared" si="44"/>
        <v>288750</v>
      </c>
      <c r="F225" s="52">
        <f t="shared" si="44"/>
        <v>300950</v>
      </c>
      <c r="G225" s="52">
        <f>SUM(G221:G224)</f>
        <v>320050</v>
      </c>
      <c r="H225" s="52">
        <f t="shared" si="44"/>
        <v>320050</v>
      </c>
      <c r="I225" s="52">
        <f t="shared" si="44"/>
        <v>320050</v>
      </c>
    </row>
    <row r="226" spans="1:9" ht="16.2" thickBot="1" x14ac:dyDescent="0.35">
      <c r="A226" s="50"/>
      <c r="B226" s="146" t="s">
        <v>167</v>
      </c>
      <c r="C226" s="406">
        <f t="shared" ref="C226:I226" si="45">SUM(C192+C200+C204+C207+C212+C215+C219+C225)</f>
        <v>681751</v>
      </c>
      <c r="D226" s="406">
        <f t="shared" si="45"/>
        <v>722383</v>
      </c>
      <c r="E226" s="406">
        <f t="shared" si="45"/>
        <v>699500</v>
      </c>
      <c r="F226" s="406">
        <f t="shared" si="45"/>
        <v>744925</v>
      </c>
      <c r="G226" s="406">
        <f t="shared" si="45"/>
        <v>894150</v>
      </c>
      <c r="H226" s="406">
        <f t="shared" si="45"/>
        <v>802850</v>
      </c>
      <c r="I226" s="406">
        <f t="shared" si="45"/>
        <v>802850</v>
      </c>
    </row>
    <row r="227" spans="1:9" ht="16.2" thickBot="1" x14ac:dyDescent="0.35">
      <c r="A227" s="428">
        <v>810</v>
      </c>
      <c r="B227" s="426" t="s">
        <v>225</v>
      </c>
      <c r="C227" s="173">
        <v>65658</v>
      </c>
      <c r="D227" s="173">
        <f>57234+540</f>
        <v>57774</v>
      </c>
      <c r="E227" s="173">
        <v>0</v>
      </c>
      <c r="F227" s="562">
        <v>1970</v>
      </c>
      <c r="G227" s="173">
        <v>0</v>
      </c>
      <c r="H227" s="173">
        <v>0</v>
      </c>
      <c r="I227" s="173">
        <v>0</v>
      </c>
    </row>
    <row r="228" spans="1:9" ht="16.2" thickBot="1" x14ac:dyDescent="0.35">
      <c r="A228" s="50"/>
      <c r="B228" s="427" t="s">
        <v>168</v>
      </c>
      <c r="C228" s="354">
        <v>211116</v>
      </c>
      <c r="D228" s="354">
        <f>'kap.výdavky 2023-2025'!$F$22+'kap.výdavky 2023-2025'!$F$50+'kap.výdavky 2023-2025'!$F$55+'kap.výdavky 2023-2025'!$F$57+'kap.výdavky 2023-2025'!$F$62+'kap.výdavky 2023-2025'!$F$63+'kap.výdavky 2023-2025'!$F$94+'kap.výdavky 2023-2025'!$F$101+'kap.výdavky 2023-2025'!$F$102+'kap.výdavky 2023-2025'!$F$103+'kap.výdavky 2023-2025'!$F$104+'kap.výdavky 2023-2025'!$F$105+'kap.výdavky 2023-2025'!$F$106+'kap.výdavky 2023-2025'!$F$4</f>
        <v>344078</v>
      </c>
      <c r="E228" s="108">
        <f>'kap.výdavky 2023-2025'!$G$4+'kap.výdavky 2023-2025'!$G$22+'kap.výdavky 2023-2025'!$G$50+'kap.výdavky 2023-2025'!$G$51+'kap.výdavky 2023-2025'!$G$52+'kap.výdavky 2023-2025'!$G$53+'kap.výdavky 2023-2025'!$G$58+'kap.výdavky 2023-2025'!$G$59+'kap.výdavky 2023-2025'!$G$62+'kap.výdavky 2023-2025'!$G$93+'kap.výdavky 2023-2025'!$G$94+'kap.výdavky 2023-2025'!$G$95+'kap.výdavky 2023-2025'!$G$97+'kap.výdavky 2023-2025'!$G$99+'kap.výdavky 2023-2025'!$G$101+'kap.výdavky 2023-2025'!$G$102+'kap.výdavky 2023-2025'!$G$103+'kap.výdavky 2023-2025'!$G$106</f>
        <v>1866700</v>
      </c>
      <c r="F228" s="108">
        <f>'kap.výdavky 2023-2025'!$I$22+'kap.výdavky 2023-2025'!$I$50+'kap.výdavky 2023-2025'!$I$51+'kap.výdavky 2023-2025'!$I$52+'kap.výdavky 2023-2025'!$I$53+'kap.výdavky 2023-2025'!$I$58+'kap.výdavky 2023-2025'!$I$59+'kap.výdavky 2023-2025'!$I$93+'kap.výdavky 2023-2025'!$I$94+'kap.výdavky 2023-2025'!$I$95+'kap.výdavky 2023-2025'!$I$97+'kap.výdavky 2023-2025'!$I$99+'kap.výdavky 2023-2025'!$I$101+'kap.výdavky 2023-2025'!$I$102+'kap.výdavky 2023-2025'!$I$105+'kap.výdavky 2023-2025'!$I$106+'kap.výdavky 2023-2025'!$I$4</f>
        <v>630458</v>
      </c>
      <c r="G228" s="108">
        <f>'kap.výdavky 2023-2025'!$J$4+'kap.výdavky 2023-2025'!$J$22+'kap.výdavky 2023-2025'!$J$50+'kap.výdavky 2023-2025'!$J$51+'kap.výdavky 2023-2025'!$J$52+'kap.výdavky 2023-2025'!$J$56+'kap.výdavky 2023-2025'!$J$57+'kap.výdavky 2023-2025'!$J$60+'kap.výdavky 2023-2025'!$J$93+'kap.výdavky 2023-2025'!$J$94+'kap.výdavky 2023-2025'!$J$95+'kap.výdavky 2023-2025'!$J$97+'kap.výdavky 2023-2025'!$J$98+'kap.výdavky 2023-2025'!$J$99+'kap.výdavky 2023-2025'!$J$100+'kap.výdavky 2023-2025'!$J$101+'kap.výdavky 2023-2025'!$J$103</f>
        <v>1739500</v>
      </c>
      <c r="H228" s="108">
        <f>'kap.výdavky 2023-2025'!$K$4+'kap.výdavky 2023-2025'!$K$22+'kap.výdavky 2023-2025'!$K$50+'kap.výdavky 2023-2025'!$K$51+'kap.výdavky 2023-2025'!$K$52+'kap.výdavky 2023-2025'!$K$56+'kap.výdavky 2023-2025'!$K$57+'kap.výdavky 2023-2025'!$K$60+'kap.výdavky 2023-2025'!$K$93+'kap.výdavky 2023-2025'!$K$94+'kap.výdavky 2023-2025'!$K$95+'kap.výdavky 2023-2025'!$K$97+'kap.výdavky 2023-2025'!$K$98+'kap.výdavky 2023-2025'!$K$99+'kap.výdavky 2023-2025'!$K$100+'kap.výdavky 2023-2025'!$K$101+'kap.výdavky 2023-2025'!$K$103</f>
        <v>774000</v>
      </c>
      <c r="I228" s="108">
        <f>'kap.výdavky 2023-2025'!$L$4+'kap.výdavky 2023-2025'!$L$22+'kap.výdavky 2023-2025'!$L$50+'kap.výdavky 2023-2025'!$L$51+'kap.výdavky 2023-2025'!$L$52+'kap.výdavky 2023-2025'!$L$56+'kap.výdavky 2023-2025'!$L$57+'kap.výdavky 2023-2025'!$L$60+'kap.výdavky 2023-2025'!$L$93+'kap.výdavky 2023-2025'!$L$94+'kap.výdavky 2023-2025'!$L$95+'kap.výdavky 2023-2025'!$L$97+'kap.výdavky 2023-2025'!$L$98+'kap.výdavky 2023-2025'!$L$99+'kap.výdavky 2023-2025'!$L$100+'kap.výdavky 2023-2025'!$L$101+'kap.výdavky 2023-2025'!$L$103</f>
        <v>950000</v>
      </c>
    </row>
    <row r="229" spans="1:9" ht="16.2" thickBot="1" x14ac:dyDescent="0.35">
      <c r="A229" s="131"/>
      <c r="B229" s="148" t="s">
        <v>169</v>
      </c>
      <c r="C229" s="75">
        <f t="shared" ref="C229:I229" si="46">SUM(C226:C228)</f>
        <v>958525</v>
      </c>
      <c r="D229" s="75">
        <f t="shared" si="46"/>
        <v>1124235</v>
      </c>
      <c r="E229" s="75">
        <f>SUM(E226:E228)</f>
        <v>2566200</v>
      </c>
      <c r="F229" s="75">
        <f t="shared" si="46"/>
        <v>1377353</v>
      </c>
      <c r="G229" s="75">
        <f t="shared" si="46"/>
        <v>2633650</v>
      </c>
      <c r="H229" s="75">
        <f t="shared" si="46"/>
        <v>1576850</v>
      </c>
      <c r="I229" s="75">
        <f t="shared" si="46"/>
        <v>1752850</v>
      </c>
    </row>
    <row r="230" spans="1:9" ht="13.8" thickBot="1" x14ac:dyDescent="0.3">
      <c r="A230" s="744"/>
      <c r="B230" s="744"/>
      <c r="C230" s="744"/>
      <c r="D230" s="744"/>
      <c r="E230" s="744"/>
      <c r="F230" s="744"/>
      <c r="G230" s="744"/>
      <c r="H230" s="744"/>
      <c r="I230" s="502"/>
    </row>
    <row r="231" spans="1:9" ht="16.5" customHeight="1" x14ac:dyDescent="0.25">
      <c r="A231" s="740" t="s">
        <v>170</v>
      </c>
      <c r="B231" s="741"/>
      <c r="C231" s="33" t="s">
        <v>65</v>
      </c>
      <c r="D231" s="33" t="s">
        <v>65</v>
      </c>
      <c r="E231" s="33" t="s">
        <v>6</v>
      </c>
      <c r="F231" s="33" t="s">
        <v>31</v>
      </c>
      <c r="G231" s="33" t="s">
        <v>66</v>
      </c>
      <c r="H231" s="33" t="s">
        <v>66</v>
      </c>
      <c r="I231" s="33" t="s">
        <v>6</v>
      </c>
    </row>
    <row r="232" spans="1:9" ht="13.8" thickBot="1" x14ac:dyDescent="0.3">
      <c r="A232" s="742"/>
      <c r="B232" s="743"/>
      <c r="C232" s="34" t="s">
        <v>215</v>
      </c>
      <c r="D232" s="34" t="s">
        <v>217</v>
      </c>
      <c r="E232" s="34" t="s">
        <v>334</v>
      </c>
      <c r="F232" s="34" t="s">
        <v>334</v>
      </c>
      <c r="G232" s="34" t="s">
        <v>420</v>
      </c>
      <c r="H232" s="34" t="s">
        <v>464</v>
      </c>
      <c r="I232" s="34" t="s">
        <v>516</v>
      </c>
    </row>
    <row r="233" spans="1:9" ht="16.8" thickBot="1" x14ac:dyDescent="0.4">
      <c r="A233" s="54" t="s">
        <v>171</v>
      </c>
      <c r="B233" s="724" t="s">
        <v>382</v>
      </c>
      <c r="C233" s="725"/>
      <c r="D233" s="725"/>
      <c r="E233" s="725"/>
      <c r="F233" s="725"/>
      <c r="G233" s="725"/>
      <c r="H233" s="725"/>
      <c r="I233" s="726"/>
    </row>
    <row r="234" spans="1:9" s="566" customFormat="1" ht="15.6" x14ac:dyDescent="0.3">
      <c r="A234" s="55">
        <v>620</v>
      </c>
      <c r="B234" s="181" t="s">
        <v>69</v>
      </c>
      <c r="C234" s="141"/>
      <c r="D234" s="141"/>
      <c r="E234" s="38"/>
      <c r="F234" s="164">
        <v>1720</v>
      </c>
      <c r="G234" s="38">
        <v>1500</v>
      </c>
      <c r="H234" s="37">
        <v>1500</v>
      </c>
      <c r="I234" s="141">
        <v>1500</v>
      </c>
    </row>
    <row r="235" spans="1:9" ht="15.6" x14ac:dyDescent="0.3">
      <c r="A235" s="55">
        <v>630</v>
      </c>
      <c r="B235" s="181" t="s">
        <v>70</v>
      </c>
      <c r="C235" s="141">
        <v>34721</v>
      </c>
      <c r="D235" s="141">
        <v>23324</v>
      </c>
      <c r="E235" s="38">
        <v>23000</v>
      </c>
      <c r="F235" s="164">
        <v>66225</v>
      </c>
      <c r="G235" s="38">
        <v>30600</v>
      </c>
      <c r="H235" s="37">
        <v>30600</v>
      </c>
      <c r="I235" s="141">
        <v>30600</v>
      </c>
    </row>
    <row r="236" spans="1:9" ht="15.6" x14ac:dyDescent="0.3">
      <c r="A236" s="42">
        <v>640</v>
      </c>
      <c r="B236" s="169" t="s">
        <v>71</v>
      </c>
      <c r="C236" s="85">
        <v>19104</v>
      </c>
      <c r="D236" s="85">
        <v>18392</v>
      </c>
      <c r="E236" s="514">
        <v>23000</v>
      </c>
      <c r="F236" s="69">
        <v>20450</v>
      </c>
      <c r="G236" s="514">
        <v>21550</v>
      </c>
      <c r="H236" s="44">
        <v>21700</v>
      </c>
      <c r="I236" s="85">
        <v>22000</v>
      </c>
    </row>
    <row r="237" spans="1:9" ht="15.6" x14ac:dyDescent="0.3">
      <c r="A237" s="42">
        <v>640</v>
      </c>
      <c r="B237" s="169" t="s">
        <v>172</v>
      </c>
      <c r="C237" s="85">
        <v>15000</v>
      </c>
      <c r="D237" s="85">
        <v>15000</v>
      </c>
      <c r="E237" s="45">
        <v>15000</v>
      </c>
      <c r="F237" s="165">
        <v>15000</v>
      </c>
      <c r="G237" s="454">
        <v>20000</v>
      </c>
      <c r="H237" s="442">
        <v>17765</v>
      </c>
      <c r="I237" s="641">
        <v>17765</v>
      </c>
    </row>
    <row r="238" spans="1:9" ht="15.6" x14ac:dyDescent="0.3">
      <c r="A238" s="42">
        <v>640</v>
      </c>
      <c r="B238" s="169" t="s">
        <v>401</v>
      </c>
      <c r="C238" s="85">
        <v>200</v>
      </c>
      <c r="D238" s="85"/>
      <c r="E238" s="45"/>
      <c r="F238" s="513">
        <v>200</v>
      </c>
      <c r="G238" s="45"/>
      <c r="H238" s="44"/>
      <c r="I238" s="85"/>
    </row>
    <row r="239" spans="1:9" s="486" customFormat="1" ht="16.2" thickBot="1" x14ac:dyDescent="0.35">
      <c r="A239" s="531">
        <v>640</v>
      </c>
      <c r="B239" s="532" t="s">
        <v>462</v>
      </c>
      <c r="C239" s="533"/>
      <c r="D239" s="533">
        <v>2784</v>
      </c>
      <c r="E239" s="535"/>
      <c r="F239" s="534">
        <v>1376</v>
      </c>
      <c r="G239" s="535">
        <v>2000</v>
      </c>
      <c r="H239" s="440">
        <v>2000</v>
      </c>
      <c r="I239" s="533">
        <v>2000</v>
      </c>
    </row>
    <row r="240" spans="1:9" ht="16.8" thickBot="1" x14ac:dyDescent="0.4">
      <c r="A240" s="124"/>
      <c r="B240" s="299" t="s">
        <v>173</v>
      </c>
      <c r="C240" s="300">
        <f>SUM(C235:C239)</f>
        <v>69025</v>
      </c>
      <c r="D240" s="300">
        <f>SUM(D235:D239)</f>
        <v>59500</v>
      </c>
      <c r="E240" s="300">
        <f t="shared" ref="E240" si="47">SUM(E235:E239)</f>
        <v>61000</v>
      </c>
      <c r="F240" s="300">
        <f>SUM(F234:F239)</f>
        <v>104971</v>
      </c>
      <c r="G240" s="300">
        <f>SUM(G234:G239)</f>
        <v>75650</v>
      </c>
      <c r="H240" s="300">
        <f>SUM(H234:H239)</f>
        <v>73565</v>
      </c>
      <c r="I240" s="300">
        <f>SUM(I234:I239)</f>
        <v>73865</v>
      </c>
    </row>
    <row r="241" spans="1:9" ht="16.8" thickBot="1" x14ac:dyDescent="0.4">
      <c r="A241" s="54" t="s">
        <v>174</v>
      </c>
      <c r="B241" s="724" t="s">
        <v>383</v>
      </c>
      <c r="C241" s="725"/>
      <c r="D241" s="725"/>
      <c r="E241" s="725"/>
      <c r="F241" s="725"/>
      <c r="G241" s="725"/>
      <c r="H241" s="725"/>
      <c r="I241" s="726"/>
    </row>
    <row r="242" spans="1:9" ht="15.6" x14ac:dyDescent="0.3">
      <c r="A242" s="93">
        <v>610</v>
      </c>
      <c r="B242" s="443" t="s">
        <v>89</v>
      </c>
      <c r="C242" s="83">
        <v>0</v>
      </c>
      <c r="D242" s="83">
        <v>0</v>
      </c>
      <c r="E242" s="83">
        <v>500</v>
      </c>
      <c r="F242" s="83">
        <v>0</v>
      </c>
      <c r="G242" s="83">
        <v>500</v>
      </c>
      <c r="H242" s="83">
        <v>500</v>
      </c>
      <c r="I242" s="83">
        <v>500</v>
      </c>
    </row>
    <row r="243" spans="1:9" ht="15.6" x14ac:dyDescent="0.3">
      <c r="A243" s="42">
        <v>620</v>
      </c>
      <c r="B243" s="169" t="s">
        <v>69</v>
      </c>
      <c r="C243" s="85">
        <v>13</v>
      </c>
      <c r="D243" s="85">
        <v>78</v>
      </c>
      <c r="E243" s="85">
        <v>500</v>
      </c>
      <c r="F243" s="85">
        <v>70</v>
      </c>
      <c r="G243" s="85">
        <v>500</v>
      </c>
      <c r="H243" s="85">
        <v>500</v>
      </c>
      <c r="I243" s="85">
        <v>500</v>
      </c>
    </row>
    <row r="244" spans="1:9" ht="16.2" thickBot="1" x14ac:dyDescent="0.3">
      <c r="A244" s="131">
        <v>630</v>
      </c>
      <c r="B244" s="444" t="s">
        <v>132</v>
      </c>
      <c r="C244" s="391">
        <v>1295</v>
      </c>
      <c r="D244" s="391">
        <v>5991</v>
      </c>
      <c r="E244" s="458">
        <v>10000</v>
      </c>
      <c r="F244" s="458">
        <v>12320</v>
      </c>
      <c r="G244" s="458">
        <v>40000</v>
      </c>
      <c r="H244" s="458">
        <v>10000</v>
      </c>
      <c r="I244" s="458">
        <v>10000</v>
      </c>
    </row>
    <row r="245" spans="1:9" ht="16.8" thickBot="1" x14ac:dyDescent="0.4">
      <c r="A245" s="131"/>
      <c r="B245" s="380" t="s">
        <v>175</v>
      </c>
      <c r="C245" s="381">
        <f t="shared" ref="C245:I245" si="48">SUM(C242:C244)</f>
        <v>1308</v>
      </c>
      <c r="D245" s="381">
        <f t="shared" si="48"/>
        <v>6069</v>
      </c>
      <c r="E245" s="381">
        <f t="shared" si="48"/>
        <v>11000</v>
      </c>
      <c r="F245" s="381">
        <f t="shared" si="48"/>
        <v>12390</v>
      </c>
      <c r="G245" s="381">
        <f t="shared" si="48"/>
        <v>41000</v>
      </c>
      <c r="H245" s="381">
        <f t="shared" si="48"/>
        <v>11000</v>
      </c>
      <c r="I245" s="381">
        <f t="shared" si="48"/>
        <v>11000</v>
      </c>
    </row>
    <row r="246" spans="1:9" ht="16.8" thickBot="1" x14ac:dyDescent="0.4">
      <c r="A246" s="54" t="s">
        <v>176</v>
      </c>
      <c r="B246" s="724" t="s">
        <v>384</v>
      </c>
      <c r="C246" s="725"/>
      <c r="D246" s="725"/>
      <c r="E246" s="725"/>
      <c r="F246" s="725"/>
      <c r="G246" s="725"/>
      <c r="H246" s="725"/>
      <c r="I246" s="726"/>
    </row>
    <row r="247" spans="1:9" ht="15.6" x14ac:dyDescent="0.3">
      <c r="A247" s="55">
        <v>610</v>
      </c>
      <c r="B247" s="117" t="s">
        <v>89</v>
      </c>
      <c r="C247" s="40">
        <v>0</v>
      </c>
      <c r="D247" s="40">
        <v>0</v>
      </c>
      <c r="E247" s="40">
        <v>0</v>
      </c>
      <c r="F247" s="565">
        <v>4530</v>
      </c>
      <c r="G247" s="565">
        <v>5850</v>
      </c>
      <c r="H247" s="40">
        <v>5850</v>
      </c>
      <c r="I247" s="40">
        <v>5850</v>
      </c>
    </row>
    <row r="248" spans="1:9" ht="15.6" x14ac:dyDescent="0.3">
      <c r="A248" s="42">
        <v>620</v>
      </c>
      <c r="B248" s="84" t="s">
        <v>69</v>
      </c>
      <c r="C248" s="45">
        <v>67</v>
      </c>
      <c r="D248" s="45">
        <v>284</v>
      </c>
      <c r="E248" s="45">
        <v>200</v>
      </c>
      <c r="F248" s="454">
        <v>1590</v>
      </c>
      <c r="G248" s="454">
        <v>2100</v>
      </c>
      <c r="H248" s="45">
        <v>2100</v>
      </c>
      <c r="I248" s="45">
        <v>2100</v>
      </c>
    </row>
    <row r="249" spans="1:9" ht="16.2" thickBot="1" x14ac:dyDescent="0.35">
      <c r="A249" s="61">
        <v>630</v>
      </c>
      <c r="B249" s="100" t="s">
        <v>70</v>
      </c>
      <c r="C249" s="47">
        <v>16007</v>
      </c>
      <c r="D249" s="47">
        <v>12136</v>
      </c>
      <c r="E249" s="47">
        <v>16000</v>
      </c>
      <c r="F249" s="47">
        <v>15500</v>
      </c>
      <c r="G249" s="47">
        <v>23750</v>
      </c>
      <c r="H249" s="47">
        <v>23750</v>
      </c>
      <c r="I249" s="47">
        <v>23750</v>
      </c>
    </row>
    <row r="250" spans="1:9" ht="16.8" thickBot="1" x14ac:dyDescent="0.4">
      <c r="A250" s="111"/>
      <c r="B250" s="135" t="s">
        <v>177</v>
      </c>
      <c r="C250" s="98">
        <f t="shared" ref="C250:I250" si="49">SUM(C247:C249)</f>
        <v>16074</v>
      </c>
      <c r="D250" s="98">
        <f t="shared" si="49"/>
        <v>12420</v>
      </c>
      <c r="E250" s="98">
        <f t="shared" si="49"/>
        <v>16200</v>
      </c>
      <c r="F250" s="98">
        <f t="shared" si="49"/>
        <v>21620</v>
      </c>
      <c r="G250" s="98">
        <f t="shared" si="49"/>
        <v>31700</v>
      </c>
      <c r="H250" s="98">
        <f t="shared" si="49"/>
        <v>31700</v>
      </c>
      <c r="I250" s="98">
        <f t="shared" si="49"/>
        <v>31700</v>
      </c>
    </row>
    <row r="251" spans="1:9" ht="16.2" thickBot="1" x14ac:dyDescent="0.35">
      <c r="A251" s="50"/>
      <c r="B251" s="146" t="s">
        <v>178</v>
      </c>
      <c r="C251" s="406">
        <f>SUM(C240+C245+C250)</f>
        <v>86407</v>
      </c>
      <c r="D251" s="406">
        <f>SUM(D240+D245+D250)</f>
        <v>77989</v>
      </c>
      <c r="E251" s="406">
        <f t="shared" ref="E251:I251" si="50">SUM(E240+E245+E250)</f>
        <v>88200</v>
      </c>
      <c r="F251" s="406">
        <f t="shared" si="50"/>
        <v>138981</v>
      </c>
      <c r="G251" s="406">
        <f t="shared" si="50"/>
        <v>148350</v>
      </c>
      <c r="H251" s="406">
        <f t="shared" si="50"/>
        <v>116265</v>
      </c>
      <c r="I251" s="406">
        <f t="shared" si="50"/>
        <v>116565</v>
      </c>
    </row>
    <row r="252" spans="1:9" ht="16.2" thickBot="1" x14ac:dyDescent="0.35">
      <c r="A252" s="50"/>
      <c r="B252" s="429" t="s">
        <v>179</v>
      </c>
      <c r="C252" s="355">
        <v>0</v>
      </c>
      <c r="D252" s="355">
        <f>'kap.výdavky 2023-2025'!$F$28</f>
        <v>6800</v>
      </c>
      <c r="E252" s="127">
        <f>'kap.výdavky 2023-2025'!$G$23</f>
        <v>10000</v>
      </c>
      <c r="F252" s="355">
        <f>'kap.výdavky 2023-2025'!$I$23</f>
        <v>10110</v>
      </c>
      <c r="G252" s="127">
        <v>0</v>
      </c>
      <c r="H252" s="127">
        <v>0</v>
      </c>
      <c r="I252" s="127">
        <v>0</v>
      </c>
    </row>
    <row r="253" spans="1:9" ht="16.2" thickBot="1" x14ac:dyDescent="0.35">
      <c r="A253" s="131"/>
      <c r="B253" s="178" t="s">
        <v>180</v>
      </c>
      <c r="C253" s="68">
        <f>SUM(C251:C252)</f>
        <v>86407</v>
      </c>
      <c r="D253" s="68">
        <f>SUM(D251:D252)</f>
        <v>84789</v>
      </c>
      <c r="E253" s="68">
        <f>SUM(E251:E252)</f>
        <v>98200</v>
      </c>
      <c r="F253" s="68">
        <f t="shared" ref="F253:I253" si="51">SUM(F251:F252)</f>
        <v>149091</v>
      </c>
      <c r="G253" s="68">
        <f t="shared" si="51"/>
        <v>148350</v>
      </c>
      <c r="H253" s="68">
        <f t="shared" si="51"/>
        <v>116265</v>
      </c>
      <c r="I253" s="68">
        <f t="shared" si="51"/>
        <v>116565</v>
      </c>
    </row>
    <row r="254" spans="1:9" ht="16.2" thickBot="1" x14ac:dyDescent="0.35">
      <c r="A254" s="251"/>
      <c r="B254" s="77"/>
      <c r="C254" s="78"/>
      <c r="D254" s="78"/>
      <c r="E254" s="78"/>
      <c r="F254" s="78"/>
      <c r="G254" s="78"/>
      <c r="H254" s="78"/>
      <c r="I254" s="78"/>
    </row>
    <row r="255" spans="1:9" ht="16.5" customHeight="1" x14ac:dyDescent="0.25">
      <c r="A255" s="745" t="s">
        <v>181</v>
      </c>
      <c r="B255" s="746"/>
      <c r="C255" s="33" t="s">
        <v>65</v>
      </c>
      <c r="D255" s="33" t="s">
        <v>65</v>
      </c>
      <c r="E255" s="33" t="s">
        <v>6</v>
      </c>
      <c r="F255" s="33" t="s">
        <v>31</v>
      </c>
      <c r="G255" s="33" t="s">
        <v>66</v>
      </c>
      <c r="H255" s="33" t="s">
        <v>66</v>
      </c>
      <c r="I255" s="33" t="s">
        <v>6</v>
      </c>
    </row>
    <row r="256" spans="1:9" ht="16.5" customHeight="1" thickBot="1" x14ac:dyDescent="0.3">
      <c r="A256" s="747"/>
      <c r="B256" s="748"/>
      <c r="C256" s="34" t="s">
        <v>215</v>
      </c>
      <c r="D256" s="34" t="s">
        <v>217</v>
      </c>
      <c r="E256" s="34" t="s">
        <v>334</v>
      </c>
      <c r="F256" s="34" t="s">
        <v>334</v>
      </c>
      <c r="G256" s="34" t="s">
        <v>420</v>
      </c>
      <c r="H256" s="34" t="s">
        <v>464</v>
      </c>
      <c r="I256" s="34" t="s">
        <v>516</v>
      </c>
    </row>
    <row r="257" spans="1:9" ht="16.8" thickBot="1" x14ac:dyDescent="0.4">
      <c r="A257" s="54" t="s">
        <v>182</v>
      </c>
      <c r="B257" s="724" t="s">
        <v>385</v>
      </c>
      <c r="C257" s="725"/>
      <c r="D257" s="725"/>
      <c r="E257" s="725"/>
      <c r="F257" s="725"/>
      <c r="G257" s="725"/>
      <c r="H257" s="725"/>
      <c r="I257" s="726"/>
    </row>
    <row r="258" spans="1:9" ht="15.6" x14ac:dyDescent="0.3">
      <c r="A258" s="646">
        <v>620</v>
      </c>
      <c r="B258" s="179" t="s">
        <v>224</v>
      </c>
      <c r="C258" s="407">
        <v>26</v>
      </c>
      <c r="D258" s="625">
        <v>176</v>
      </c>
      <c r="E258" s="40">
        <v>200</v>
      </c>
      <c r="F258" s="37">
        <v>1100</v>
      </c>
      <c r="G258" s="441">
        <v>1000</v>
      </c>
      <c r="H258" s="441">
        <v>0</v>
      </c>
      <c r="I258" s="441">
        <v>0</v>
      </c>
    </row>
    <row r="259" spans="1:9" ht="15.6" x14ac:dyDescent="0.3">
      <c r="A259" s="101">
        <v>630</v>
      </c>
      <c r="B259" s="117" t="s">
        <v>417</v>
      </c>
      <c r="C259" s="38">
        <v>23046</v>
      </c>
      <c r="D259" s="39">
        <v>40379</v>
      </c>
      <c r="E259" s="447">
        <v>30000</v>
      </c>
      <c r="F259" s="37">
        <v>45840</v>
      </c>
      <c r="G259" s="441">
        <v>54000</v>
      </c>
      <c r="H259" s="441">
        <v>45000</v>
      </c>
      <c r="I259" s="441">
        <v>45000</v>
      </c>
    </row>
    <row r="260" spans="1:9" ht="15.6" x14ac:dyDescent="0.3">
      <c r="A260" s="105">
        <v>630</v>
      </c>
      <c r="B260" s="84" t="s">
        <v>330</v>
      </c>
      <c r="C260" s="45">
        <v>0</v>
      </c>
      <c r="D260" s="46">
        <v>0</v>
      </c>
      <c r="E260" s="45">
        <v>25000</v>
      </c>
      <c r="F260" s="442">
        <v>11000</v>
      </c>
      <c r="G260" s="442">
        <v>30375</v>
      </c>
      <c r="H260" s="442">
        <v>0</v>
      </c>
      <c r="I260" s="442">
        <v>0</v>
      </c>
    </row>
    <row r="261" spans="1:9" ht="15.6" x14ac:dyDescent="0.3">
      <c r="A261" s="101">
        <v>640</v>
      </c>
      <c r="B261" s="117" t="s">
        <v>183</v>
      </c>
      <c r="C261" s="38">
        <v>3500</v>
      </c>
      <c r="D261" s="39">
        <v>2984</v>
      </c>
      <c r="E261" s="38">
        <v>5000</v>
      </c>
      <c r="F261" s="441">
        <v>5000</v>
      </c>
      <c r="G261" s="441">
        <v>7765</v>
      </c>
      <c r="H261" s="441">
        <v>7765</v>
      </c>
      <c r="I261" s="441">
        <v>7765</v>
      </c>
    </row>
    <row r="262" spans="1:9" ht="16.2" thickBot="1" x14ac:dyDescent="0.35">
      <c r="A262" s="378">
        <v>640</v>
      </c>
      <c r="B262" s="180" t="s">
        <v>184</v>
      </c>
      <c r="C262" s="48">
        <v>668</v>
      </c>
      <c r="D262" s="182">
        <v>0</v>
      </c>
      <c r="E262" s="48">
        <v>0</v>
      </c>
      <c r="F262" s="438">
        <v>2000</v>
      </c>
      <c r="G262" s="438">
        <v>0</v>
      </c>
      <c r="H262" s="438">
        <v>4172</v>
      </c>
      <c r="I262" s="438">
        <v>4172</v>
      </c>
    </row>
    <row r="263" spans="1:9" ht="16.8" thickBot="1" x14ac:dyDescent="0.4">
      <c r="A263" s="378"/>
      <c r="B263" s="86" t="s">
        <v>185</v>
      </c>
      <c r="C263" s="87">
        <f>SUM(C258:C262)</f>
        <v>27240</v>
      </c>
      <c r="D263" s="87">
        <f>SUM(D258:D262)</f>
        <v>43539</v>
      </c>
      <c r="E263" s="87">
        <f t="shared" ref="E263:I263" si="52">SUM(E258:E262)</f>
        <v>60200</v>
      </c>
      <c r="F263" s="87">
        <f t="shared" si="52"/>
        <v>64940</v>
      </c>
      <c r="G263" s="87">
        <f>SUM(G258:G262)</f>
        <v>93140</v>
      </c>
      <c r="H263" s="87">
        <f t="shared" si="52"/>
        <v>56937</v>
      </c>
      <c r="I263" s="87">
        <f t="shared" si="52"/>
        <v>56937</v>
      </c>
    </row>
    <row r="264" spans="1:9" ht="16.8" thickBot="1" x14ac:dyDescent="0.4">
      <c r="A264" s="54" t="s">
        <v>186</v>
      </c>
      <c r="B264" s="724" t="s">
        <v>386</v>
      </c>
      <c r="C264" s="725"/>
      <c r="D264" s="725"/>
      <c r="E264" s="725"/>
      <c r="F264" s="725"/>
      <c r="G264" s="725"/>
      <c r="H264" s="725"/>
      <c r="I264" s="726"/>
    </row>
    <row r="265" spans="1:9" s="566" customFormat="1" x14ac:dyDescent="0.25">
      <c r="A265" s="93">
        <v>610</v>
      </c>
      <c r="B265" s="145" t="s">
        <v>89</v>
      </c>
      <c r="C265" s="70"/>
      <c r="D265" s="70"/>
      <c r="E265" s="70"/>
      <c r="F265" s="70">
        <v>81</v>
      </c>
      <c r="G265" s="70">
        <v>81</v>
      </c>
      <c r="H265" s="70">
        <v>81</v>
      </c>
      <c r="I265" s="70">
        <v>81</v>
      </c>
    </row>
    <row r="266" spans="1:9" x14ac:dyDescent="0.25">
      <c r="A266" s="55">
        <v>620</v>
      </c>
      <c r="B266" s="650" t="s">
        <v>69</v>
      </c>
      <c r="C266" s="651">
        <v>943</v>
      </c>
      <c r="D266" s="651">
        <v>7302</v>
      </c>
      <c r="E266" s="651">
        <v>60</v>
      </c>
      <c r="F266" s="651">
        <v>230</v>
      </c>
      <c r="G266" s="651">
        <v>230</v>
      </c>
      <c r="H266" s="651">
        <v>230</v>
      </c>
      <c r="I266" s="651">
        <v>230</v>
      </c>
    </row>
    <row r="267" spans="1:9" ht="13.8" thickBot="1" x14ac:dyDescent="0.3">
      <c r="A267" s="50">
        <v>630</v>
      </c>
      <c r="B267" s="408" t="s">
        <v>70</v>
      </c>
      <c r="C267" s="409">
        <v>14932</v>
      </c>
      <c r="D267" s="409">
        <v>80242</v>
      </c>
      <c r="E267" s="409">
        <v>190</v>
      </c>
      <c r="F267" s="652">
        <v>5813</v>
      </c>
      <c r="G267" s="409">
        <v>919</v>
      </c>
      <c r="H267" s="409">
        <v>919</v>
      </c>
      <c r="I267" s="409">
        <v>919</v>
      </c>
    </row>
    <row r="268" spans="1:9" ht="16.8" thickBot="1" x14ac:dyDescent="0.4">
      <c r="A268" s="111"/>
      <c r="B268" s="135" t="s">
        <v>187</v>
      </c>
      <c r="C268" s="52">
        <f>SUM(C266:C267)</f>
        <v>15875</v>
      </c>
      <c r="D268" s="52">
        <f>SUM(D266:D267)</f>
        <v>87544</v>
      </c>
      <c r="E268" s="52">
        <f t="shared" ref="E268" si="53">SUM(E266:E267)</f>
        <v>250</v>
      </c>
      <c r="F268" s="52">
        <f>SUM(F265:F267)</f>
        <v>6124</v>
      </c>
      <c r="G268" s="52">
        <f>SUM(G265:G267)</f>
        <v>1230</v>
      </c>
      <c r="H268" s="52">
        <f>SUM(H265:H267)</f>
        <v>1230</v>
      </c>
      <c r="I268" s="52">
        <f>SUM(I265:I267)</f>
        <v>1230</v>
      </c>
    </row>
    <row r="269" spans="1:9" ht="16.2" thickBot="1" x14ac:dyDescent="0.35">
      <c r="A269" s="50"/>
      <c r="B269" s="146" t="s">
        <v>188</v>
      </c>
      <c r="C269" s="147">
        <f>SUM(C263+C268)</f>
        <v>43115</v>
      </c>
      <c r="D269" s="147">
        <f>SUM(D263+D268)</f>
        <v>131083</v>
      </c>
      <c r="E269" s="147">
        <f t="shared" ref="E269:I269" si="54">SUM(E263+E268)</f>
        <v>60450</v>
      </c>
      <c r="F269" s="147">
        <f t="shared" si="54"/>
        <v>71064</v>
      </c>
      <c r="G269" s="147">
        <f>SUM(G263+G268)</f>
        <v>94370</v>
      </c>
      <c r="H269" s="147">
        <f>SUM(H263+H268)</f>
        <v>58167</v>
      </c>
      <c r="I269" s="147">
        <f t="shared" si="54"/>
        <v>58167</v>
      </c>
    </row>
    <row r="270" spans="1:9" ht="16.2" thickBot="1" x14ac:dyDescent="0.35">
      <c r="A270" s="50"/>
      <c r="B270" s="430" t="s">
        <v>189</v>
      </c>
      <c r="C270" s="126">
        <v>92998</v>
      </c>
      <c r="D270" s="126">
        <f>'kap.výdavky 2023-2025'!$F$29+'kap.výdavky 2023-2025'!$F$64+'kap.výdavky 2023-2025'!$F$108</f>
        <v>276016</v>
      </c>
      <c r="E270" s="126">
        <f>'kap.výdavky 2023-2025'!$G$110+'kap.výdavky 2023-2025'!$G$24+'kap.výdavky 2023-2025'!$G$25+'kap.výdavky 2023-2025'!$G$64+'kap.výdavky 2023-2025'!$G$107+'kap.výdavky 2023-2025'!$G$109</f>
        <v>424100</v>
      </c>
      <c r="F270" s="352">
        <f>'kap.výdavky 2023-2025'!$I$24+'kap.výdavky 2023-2025'!$I$25+'kap.výdavky 2023-2025'!$I$64+'kap.výdavky 2023-2025'!$I$109+'kap.výdavky 2023-2025'!$I$110</f>
        <v>365899</v>
      </c>
      <c r="G270" s="352">
        <f>'kap.výdavky 2023-2025'!$J$64+'kap.výdavky 2023-2025'!$J$107+'kap.výdavky 2023-2025'!$J$109</f>
        <v>253000</v>
      </c>
      <c r="H270" s="352">
        <f>'kap.výdavky 2023-2025'!$K$64+'kap.výdavky 2023-2025'!$K$107+'kap.výdavky 2023-2025'!$K$109</f>
        <v>0</v>
      </c>
      <c r="I270" s="352">
        <f>'kap.výdavky 2023-2025'!$L$64+'kap.výdavky 2023-2025'!$L$107+'kap.výdavky 2023-2025'!$L$109</f>
        <v>0</v>
      </c>
    </row>
    <row r="271" spans="1:9" ht="16.2" thickBot="1" x14ac:dyDescent="0.35">
      <c r="A271" s="131"/>
      <c r="B271" s="178" t="s">
        <v>190</v>
      </c>
      <c r="C271" s="68">
        <f>SUM(C269:C270)</f>
        <v>136113</v>
      </c>
      <c r="D271" s="68">
        <f>SUM(D269:D270)</f>
        <v>407099</v>
      </c>
      <c r="E271" s="68">
        <f>SUM(E269:E270)</f>
        <v>484550</v>
      </c>
      <c r="F271" s="68">
        <f t="shared" ref="F271:I271" si="55">SUM(F269:F270)</f>
        <v>436963</v>
      </c>
      <c r="G271" s="68">
        <f t="shared" si="55"/>
        <v>347370</v>
      </c>
      <c r="H271" s="68">
        <f t="shared" si="55"/>
        <v>58167</v>
      </c>
      <c r="I271" s="68">
        <f t="shared" si="55"/>
        <v>58167</v>
      </c>
    </row>
    <row r="272" spans="1:9" ht="16.2" thickBot="1" x14ac:dyDescent="0.35">
      <c r="A272" s="561"/>
      <c r="B272" s="77"/>
      <c r="C272" s="79"/>
      <c r="D272" s="78"/>
    </row>
    <row r="273" spans="1:9" ht="18.75" customHeight="1" x14ac:dyDescent="0.25">
      <c r="A273" s="745" t="s">
        <v>191</v>
      </c>
      <c r="B273" s="746"/>
      <c r="C273" s="33" t="s">
        <v>65</v>
      </c>
      <c r="D273" s="33" t="s">
        <v>65</v>
      </c>
      <c r="E273" s="33" t="s">
        <v>6</v>
      </c>
      <c r="F273" s="33" t="s">
        <v>31</v>
      </c>
      <c r="G273" s="33" t="s">
        <v>66</v>
      </c>
      <c r="H273" s="33" t="s">
        <v>66</v>
      </c>
      <c r="I273" s="33" t="s">
        <v>6</v>
      </c>
    </row>
    <row r="274" spans="1:9" ht="13.8" thickBot="1" x14ac:dyDescent="0.3">
      <c r="A274" s="747"/>
      <c r="B274" s="766"/>
      <c r="C274" s="34" t="s">
        <v>215</v>
      </c>
      <c r="D274" s="34" t="s">
        <v>217</v>
      </c>
      <c r="E274" s="34" t="s">
        <v>334</v>
      </c>
      <c r="F274" s="34" t="s">
        <v>334</v>
      </c>
      <c r="G274" s="34" t="s">
        <v>420</v>
      </c>
      <c r="H274" s="34" t="s">
        <v>464</v>
      </c>
      <c r="I274" s="34" t="s">
        <v>516</v>
      </c>
    </row>
    <row r="275" spans="1:9" ht="16.8" thickBot="1" x14ac:dyDescent="0.4">
      <c r="A275" s="80" t="s">
        <v>387</v>
      </c>
      <c r="B275" s="724" t="s">
        <v>388</v>
      </c>
      <c r="C275" s="725"/>
      <c r="D275" s="725"/>
      <c r="E275" s="725"/>
      <c r="F275" s="725"/>
      <c r="G275" s="725"/>
      <c r="H275" s="725"/>
      <c r="I275" s="726"/>
    </row>
    <row r="276" spans="1:9" ht="15.6" x14ac:dyDescent="0.3">
      <c r="A276" s="93">
        <v>610</v>
      </c>
      <c r="B276" s="116" t="s">
        <v>89</v>
      </c>
      <c r="C276" s="40">
        <v>216111</v>
      </c>
      <c r="D276" s="40">
        <v>229254</v>
      </c>
      <c r="E276" s="40">
        <v>236250</v>
      </c>
      <c r="F276" s="565">
        <v>235000</v>
      </c>
      <c r="G276" s="40">
        <v>256350</v>
      </c>
      <c r="H276" s="40">
        <v>256350</v>
      </c>
      <c r="I276" s="40">
        <v>256350</v>
      </c>
    </row>
    <row r="277" spans="1:9" ht="15.6" x14ac:dyDescent="0.3">
      <c r="A277" s="647">
        <v>620</v>
      </c>
      <c r="B277" s="84" t="s">
        <v>69</v>
      </c>
      <c r="C277" s="45">
        <v>86100</v>
      </c>
      <c r="D277" s="45">
        <v>89588</v>
      </c>
      <c r="E277" s="45">
        <v>93450</v>
      </c>
      <c r="F277" s="45">
        <v>86500</v>
      </c>
      <c r="G277" s="45">
        <v>100600</v>
      </c>
      <c r="H277" s="45">
        <v>100600</v>
      </c>
      <c r="I277" s="45">
        <v>100600</v>
      </c>
    </row>
    <row r="278" spans="1:9" ht="15.6" x14ac:dyDescent="0.3">
      <c r="A278" s="42">
        <v>630</v>
      </c>
      <c r="B278" s="84" t="s">
        <v>70</v>
      </c>
      <c r="C278" s="44">
        <v>137333</v>
      </c>
      <c r="D278" s="44">
        <v>158809</v>
      </c>
      <c r="E278" s="442">
        <v>180000</v>
      </c>
      <c r="F278" s="442">
        <v>170000</v>
      </c>
      <c r="G278" s="442">
        <v>399400</v>
      </c>
      <c r="H278" s="44">
        <v>224400</v>
      </c>
      <c r="I278" s="44">
        <v>224400</v>
      </c>
    </row>
    <row r="279" spans="1:9" ht="15.6" x14ac:dyDescent="0.3">
      <c r="A279" s="42">
        <v>640</v>
      </c>
      <c r="B279" s="84" t="s">
        <v>71</v>
      </c>
      <c r="C279" s="45">
        <v>5779.67</v>
      </c>
      <c r="D279" s="45">
        <v>6056</v>
      </c>
      <c r="E279" s="45">
        <v>4000</v>
      </c>
      <c r="F279" s="454">
        <v>500</v>
      </c>
      <c r="G279" s="454">
        <v>3000</v>
      </c>
      <c r="H279" s="45">
        <v>3000</v>
      </c>
      <c r="I279" s="45">
        <v>3000</v>
      </c>
    </row>
    <row r="280" spans="1:9" ht="31.8" thickBot="1" x14ac:dyDescent="0.35">
      <c r="A280" s="61" t="s">
        <v>539</v>
      </c>
      <c r="B280" s="462" t="s">
        <v>441</v>
      </c>
      <c r="C280" s="48">
        <v>2063</v>
      </c>
      <c r="D280" s="48">
        <f>1400+489+976+3218</f>
        <v>6083</v>
      </c>
      <c r="E280" s="48">
        <v>6905</v>
      </c>
      <c r="F280" s="618">
        <v>9735</v>
      </c>
      <c r="G280" s="618">
        <v>2000</v>
      </c>
      <c r="H280" s="618">
        <v>6000</v>
      </c>
      <c r="I280" s="48">
        <v>0</v>
      </c>
    </row>
    <row r="281" spans="1:9" ht="16.2" thickBot="1" x14ac:dyDescent="0.35">
      <c r="A281" s="111"/>
      <c r="B281" s="431" t="s">
        <v>192</v>
      </c>
      <c r="C281" s="410">
        <f>SUM(C276:C280)</f>
        <v>447386.67</v>
      </c>
      <c r="D281" s="410">
        <f>SUM(D276:D280)</f>
        <v>489790</v>
      </c>
      <c r="E281" s="410">
        <f t="shared" ref="E281:H281" si="56">SUM(E276:E280)</f>
        <v>520605</v>
      </c>
      <c r="F281" s="410">
        <f t="shared" si="56"/>
        <v>501735</v>
      </c>
      <c r="G281" s="410">
        <f>SUM(G276:G280)</f>
        <v>761350</v>
      </c>
      <c r="H281" s="410">
        <f t="shared" si="56"/>
        <v>590350</v>
      </c>
      <c r="I281" s="410">
        <f>SUM(I276:I280)</f>
        <v>584350</v>
      </c>
    </row>
    <row r="282" spans="1:9" ht="16.2" thickBot="1" x14ac:dyDescent="0.35">
      <c r="A282" s="50"/>
      <c r="B282" s="432" t="s">
        <v>226</v>
      </c>
      <c r="C282" s="174">
        <v>14</v>
      </c>
      <c r="D282" s="174">
        <v>24</v>
      </c>
      <c r="E282" s="174"/>
      <c r="F282" s="174"/>
      <c r="G282" s="174"/>
      <c r="H282" s="174"/>
      <c r="I282" s="174"/>
    </row>
    <row r="283" spans="1:9" ht="16.2" thickBot="1" x14ac:dyDescent="0.35">
      <c r="A283" s="50"/>
      <c r="B283" s="433" t="s">
        <v>193</v>
      </c>
      <c r="C283" s="72">
        <v>166</v>
      </c>
      <c r="D283" s="72">
        <f>'kap.výdavky 2023-2025'!$F$6</f>
        <v>496000</v>
      </c>
      <c r="E283" s="72">
        <f>'kap.výdavky 2023-2025'!$G$26</f>
        <v>14000</v>
      </c>
      <c r="F283" s="72">
        <f>'kap.výdavky 2023-2025'!$I$26+'kap.výdavky 2023-2025'!$I$111</f>
        <v>38750</v>
      </c>
      <c r="G283" s="72">
        <v>0</v>
      </c>
      <c r="H283" s="72">
        <v>0</v>
      </c>
      <c r="I283" s="72">
        <v>0</v>
      </c>
    </row>
    <row r="284" spans="1:9" ht="16.2" thickBot="1" x14ac:dyDescent="0.35">
      <c r="A284" s="131"/>
      <c r="B284" s="148" t="s">
        <v>194</v>
      </c>
      <c r="C284" s="75">
        <f>SUM(C281:C283)</f>
        <v>447566.67</v>
      </c>
      <c r="D284" s="75">
        <f>SUM(D281:D283)</f>
        <v>985814</v>
      </c>
      <c r="E284" s="75">
        <f>SUM(E281:E283)</f>
        <v>534605</v>
      </c>
      <c r="F284" s="75">
        <f t="shared" ref="F284:I284" si="57">SUM(F281:F283)</f>
        <v>540485</v>
      </c>
      <c r="G284" s="75">
        <f t="shared" si="57"/>
        <v>761350</v>
      </c>
      <c r="H284" s="75">
        <f t="shared" si="57"/>
        <v>590350</v>
      </c>
      <c r="I284" s="75">
        <f t="shared" si="57"/>
        <v>584350</v>
      </c>
    </row>
    <row r="285" spans="1:9" ht="16.2" thickBot="1" x14ac:dyDescent="0.35">
      <c r="A285" s="251"/>
      <c r="B285" s="77"/>
      <c r="C285" s="78"/>
      <c r="D285" s="78"/>
      <c r="E285" s="78"/>
      <c r="F285" s="78"/>
      <c r="G285" s="78"/>
      <c r="H285" s="78"/>
      <c r="I285" s="78"/>
    </row>
    <row r="286" spans="1:9" ht="15.75" customHeight="1" x14ac:dyDescent="0.25">
      <c r="A286" s="745" t="s">
        <v>195</v>
      </c>
      <c r="B286" s="746"/>
      <c r="C286" s="33" t="s">
        <v>65</v>
      </c>
      <c r="D286" s="33" t="s">
        <v>65</v>
      </c>
      <c r="E286" s="33" t="s">
        <v>6</v>
      </c>
      <c r="F286" s="33" t="s">
        <v>31</v>
      </c>
      <c r="G286" s="33" t="s">
        <v>66</v>
      </c>
      <c r="H286" s="33" t="s">
        <v>66</v>
      </c>
      <c r="I286" s="33" t="s">
        <v>6</v>
      </c>
    </row>
    <row r="287" spans="1:9" ht="13.8" thickBot="1" x14ac:dyDescent="0.3">
      <c r="A287" s="767"/>
      <c r="B287" s="766"/>
      <c r="C287" s="34" t="s">
        <v>215</v>
      </c>
      <c r="D287" s="34" t="s">
        <v>217</v>
      </c>
      <c r="E287" s="34" t="s">
        <v>334</v>
      </c>
      <c r="F287" s="34" t="s">
        <v>334</v>
      </c>
      <c r="G287" s="34" t="s">
        <v>420</v>
      </c>
      <c r="H287" s="34" t="s">
        <v>464</v>
      </c>
      <c r="I287" s="34" t="s">
        <v>516</v>
      </c>
    </row>
    <row r="288" spans="1:9" ht="16.8" thickBot="1" x14ac:dyDescent="0.4">
      <c r="A288" s="80" t="s">
        <v>390</v>
      </c>
      <c r="B288" s="724" t="s">
        <v>389</v>
      </c>
      <c r="C288" s="725"/>
      <c r="D288" s="725"/>
      <c r="E288" s="725"/>
      <c r="F288" s="725"/>
      <c r="G288" s="725"/>
      <c r="H288" s="725"/>
      <c r="I288" s="726"/>
    </row>
    <row r="289" spans="1:9" ht="16.2" thickBot="1" x14ac:dyDescent="0.35">
      <c r="A289" s="93">
        <v>650</v>
      </c>
      <c r="B289" s="112" t="s">
        <v>196</v>
      </c>
      <c r="C289" s="104">
        <v>30897</v>
      </c>
      <c r="D289" s="104">
        <v>29055</v>
      </c>
      <c r="E289" s="104">
        <v>27138</v>
      </c>
      <c r="F289" s="104">
        <v>27138</v>
      </c>
      <c r="G289" s="104">
        <v>25132</v>
      </c>
      <c r="H289" s="104">
        <v>23162</v>
      </c>
      <c r="I289" s="104">
        <v>20799</v>
      </c>
    </row>
    <row r="290" spans="1:9" ht="16.2" thickBot="1" x14ac:dyDescent="0.35">
      <c r="A290" s="42"/>
      <c r="B290" s="149" t="s">
        <v>197</v>
      </c>
      <c r="C290" s="62">
        <f t="shared" ref="C290:I290" si="58">SUM(C289)</f>
        <v>30897</v>
      </c>
      <c r="D290" s="62">
        <f t="shared" si="58"/>
        <v>29055</v>
      </c>
      <c r="E290" s="62">
        <f t="shared" si="58"/>
        <v>27138</v>
      </c>
      <c r="F290" s="62">
        <f t="shared" si="58"/>
        <v>27138</v>
      </c>
      <c r="G290" s="62">
        <f t="shared" si="58"/>
        <v>25132</v>
      </c>
      <c r="H290" s="62">
        <f t="shared" si="58"/>
        <v>23162</v>
      </c>
      <c r="I290" s="62">
        <f t="shared" si="58"/>
        <v>20799</v>
      </c>
    </row>
    <row r="291" spans="1:9" ht="15.6" x14ac:dyDescent="0.3">
      <c r="A291" s="338">
        <v>821</v>
      </c>
      <c r="B291" s="116" t="s">
        <v>540</v>
      </c>
      <c r="C291" s="150">
        <v>42253</v>
      </c>
      <c r="D291" s="150">
        <f>44095</f>
        <v>44095</v>
      </c>
      <c r="E291" s="150">
        <v>46014</v>
      </c>
      <c r="F291" s="150">
        <v>46014</v>
      </c>
      <c r="G291" s="150">
        <v>48019</v>
      </c>
      <c r="H291" s="150">
        <v>49990</v>
      </c>
      <c r="I291" s="150">
        <v>52355</v>
      </c>
    </row>
    <row r="292" spans="1:9" s="486" customFormat="1" ht="16.2" thickBot="1" x14ac:dyDescent="0.35">
      <c r="A292" s="617">
        <v>821</v>
      </c>
      <c r="B292" s="180" t="s">
        <v>493</v>
      </c>
      <c r="C292" s="564"/>
      <c r="D292" s="564"/>
      <c r="E292" s="564"/>
      <c r="F292" s="564"/>
      <c r="G292" s="564"/>
      <c r="H292" s="564">
        <v>15544</v>
      </c>
      <c r="I292" s="564">
        <v>15544</v>
      </c>
    </row>
    <row r="293" spans="1:9" ht="16.2" thickBot="1" x14ac:dyDescent="0.35">
      <c r="A293" s="151"/>
      <c r="B293" s="166" t="s">
        <v>198</v>
      </c>
      <c r="C293" s="563">
        <f t="shared" ref="C293:F293" si="59">SUM(C291)</f>
        <v>42253</v>
      </c>
      <c r="D293" s="563">
        <f t="shared" si="59"/>
        <v>44095</v>
      </c>
      <c r="E293" s="563">
        <f t="shared" si="59"/>
        <v>46014</v>
      </c>
      <c r="F293" s="563">
        <f t="shared" si="59"/>
        <v>46014</v>
      </c>
      <c r="G293" s="563">
        <f>SUM(G291)</f>
        <v>48019</v>
      </c>
      <c r="H293" s="563">
        <f>SUM(H291:H292)</f>
        <v>65534</v>
      </c>
      <c r="I293" s="563">
        <f>SUM(I291:I292)</f>
        <v>67899</v>
      </c>
    </row>
    <row r="294" spans="1:9" ht="16.2" thickBot="1" x14ac:dyDescent="0.35">
      <c r="A294" s="124"/>
      <c r="B294" s="434" t="s">
        <v>199</v>
      </c>
      <c r="C294" s="75">
        <f t="shared" ref="C294:H294" si="60">SUM(C290+C293)</f>
        <v>73150</v>
      </c>
      <c r="D294" s="75">
        <f t="shared" si="60"/>
        <v>73150</v>
      </c>
      <c r="E294" s="75">
        <f t="shared" si="60"/>
        <v>73152</v>
      </c>
      <c r="F294" s="75">
        <f t="shared" si="60"/>
        <v>73152</v>
      </c>
      <c r="G294" s="75">
        <f t="shared" si="60"/>
        <v>73151</v>
      </c>
      <c r="H294" s="75">
        <f t="shared" si="60"/>
        <v>88696</v>
      </c>
      <c r="I294" s="75">
        <f>SUM(I290+I293)</f>
        <v>88698</v>
      </c>
    </row>
    <row r="295" spans="1:9" ht="16.2" thickBot="1" x14ac:dyDescent="0.35">
      <c r="A295" s="251"/>
      <c r="B295" s="77"/>
      <c r="C295" s="78"/>
      <c r="D295" s="78"/>
      <c r="E295" s="78"/>
      <c r="F295" s="78"/>
      <c r="G295" s="78"/>
      <c r="H295" s="78"/>
      <c r="I295" s="78"/>
    </row>
    <row r="296" spans="1:9" ht="15.75" customHeight="1" x14ac:dyDescent="0.25">
      <c r="A296" s="745" t="s">
        <v>200</v>
      </c>
      <c r="B296" s="746"/>
      <c r="C296" s="33" t="s">
        <v>65</v>
      </c>
      <c r="D296" s="33" t="s">
        <v>65</v>
      </c>
      <c r="E296" s="33" t="s">
        <v>6</v>
      </c>
      <c r="F296" s="33" t="s">
        <v>31</v>
      </c>
      <c r="G296" s="33" t="s">
        <v>66</v>
      </c>
      <c r="H296" s="33" t="s">
        <v>66</v>
      </c>
      <c r="I296" s="33" t="s">
        <v>6</v>
      </c>
    </row>
    <row r="297" spans="1:9" ht="13.8" thickBot="1" x14ac:dyDescent="0.3">
      <c r="A297" s="747"/>
      <c r="B297" s="748"/>
      <c r="C297" s="34" t="s">
        <v>215</v>
      </c>
      <c r="D297" s="34" t="s">
        <v>217</v>
      </c>
      <c r="E297" s="34" t="s">
        <v>334</v>
      </c>
      <c r="F297" s="34" t="s">
        <v>334</v>
      </c>
      <c r="G297" s="34" t="s">
        <v>420</v>
      </c>
      <c r="H297" s="34" t="s">
        <v>464</v>
      </c>
      <c r="I297" s="34" t="s">
        <v>516</v>
      </c>
    </row>
    <row r="298" spans="1:9" ht="16.8" thickBot="1" x14ac:dyDescent="0.4">
      <c r="A298" s="54" t="s">
        <v>227</v>
      </c>
      <c r="B298" s="724" t="s">
        <v>391</v>
      </c>
      <c r="C298" s="725"/>
      <c r="D298" s="725"/>
      <c r="E298" s="725"/>
      <c r="F298" s="725"/>
      <c r="G298" s="725"/>
      <c r="H298" s="725"/>
      <c r="I298" s="726"/>
    </row>
    <row r="299" spans="1:9" ht="15.6" x14ac:dyDescent="0.3">
      <c r="A299" s="142">
        <v>610</v>
      </c>
      <c r="B299" s="116" t="s">
        <v>89</v>
      </c>
      <c r="C299" s="40">
        <v>3814</v>
      </c>
      <c r="D299" s="40">
        <v>3707</v>
      </c>
      <c r="E299" s="41">
        <v>5355</v>
      </c>
      <c r="F299" s="41">
        <v>6455</v>
      </c>
      <c r="G299" s="41">
        <v>7000</v>
      </c>
      <c r="H299" s="41">
        <v>7000</v>
      </c>
      <c r="I299" s="41">
        <v>7000</v>
      </c>
    </row>
    <row r="300" spans="1:9" ht="15.6" x14ac:dyDescent="0.3">
      <c r="A300" s="648">
        <v>620</v>
      </c>
      <c r="B300" s="84" t="s">
        <v>69</v>
      </c>
      <c r="C300" s="45">
        <v>1347</v>
      </c>
      <c r="D300" s="45">
        <v>1491</v>
      </c>
      <c r="E300" s="44">
        <v>2100</v>
      </c>
      <c r="F300" s="44">
        <v>2450</v>
      </c>
      <c r="G300" s="44">
        <v>2950</v>
      </c>
      <c r="H300" s="44">
        <v>2950</v>
      </c>
      <c r="I300" s="44">
        <v>2950</v>
      </c>
    </row>
    <row r="301" spans="1:9" ht="16.2" thickBot="1" x14ac:dyDescent="0.35">
      <c r="A301" s="144">
        <v>630</v>
      </c>
      <c r="B301" s="180" t="s">
        <v>70</v>
      </c>
      <c r="C301" s="48">
        <v>147139</v>
      </c>
      <c r="D301" s="48">
        <v>162262</v>
      </c>
      <c r="E301" s="438">
        <v>150000</v>
      </c>
      <c r="F301" s="438">
        <v>145000</v>
      </c>
      <c r="G301" s="438">
        <v>194200</v>
      </c>
      <c r="H301" s="49">
        <v>145000</v>
      </c>
      <c r="I301" s="49">
        <v>145000</v>
      </c>
    </row>
    <row r="302" spans="1:9" ht="16.2" thickBot="1" x14ac:dyDescent="0.35">
      <c r="A302" s="636" t="s">
        <v>320</v>
      </c>
      <c r="B302" s="637" t="s">
        <v>319</v>
      </c>
      <c r="C302" s="413">
        <f t="shared" ref="C302:I302" si="61">SUM(C299:C301)</f>
        <v>152300</v>
      </c>
      <c r="D302" s="413">
        <f t="shared" si="61"/>
        <v>167460</v>
      </c>
      <c r="E302" s="413">
        <f t="shared" si="61"/>
        <v>157455</v>
      </c>
      <c r="F302" s="413">
        <f t="shared" si="61"/>
        <v>153905</v>
      </c>
      <c r="G302" s="413">
        <f t="shared" si="61"/>
        <v>204150</v>
      </c>
      <c r="H302" s="413">
        <f t="shared" si="61"/>
        <v>154950</v>
      </c>
      <c r="I302" s="413">
        <f t="shared" si="61"/>
        <v>154950</v>
      </c>
    </row>
    <row r="303" spans="1:9" ht="13.8" thickBot="1" x14ac:dyDescent="0.3">
      <c r="A303" s="771"/>
      <c r="B303" s="772"/>
      <c r="C303" s="772"/>
      <c r="D303" s="772"/>
      <c r="E303" s="772"/>
      <c r="F303" s="772"/>
      <c r="G303" s="772"/>
      <c r="H303" s="772"/>
      <c r="I303" s="502"/>
    </row>
    <row r="304" spans="1:9" ht="16.8" thickBot="1" x14ac:dyDescent="0.4">
      <c r="A304" s="175" t="s">
        <v>228</v>
      </c>
      <c r="B304" s="724" t="s">
        <v>392</v>
      </c>
      <c r="C304" s="725"/>
      <c r="D304" s="725"/>
      <c r="E304" s="725"/>
      <c r="F304" s="725"/>
      <c r="G304" s="725"/>
      <c r="H304" s="725"/>
      <c r="I304" s="726"/>
    </row>
    <row r="305" spans="1:9" ht="15.6" x14ac:dyDescent="0.3">
      <c r="A305" s="142">
        <v>610</v>
      </c>
      <c r="B305" s="116" t="s">
        <v>89</v>
      </c>
      <c r="C305" s="40">
        <v>72994</v>
      </c>
      <c r="D305" s="40">
        <v>76473</v>
      </c>
      <c r="E305" s="565">
        <v>77100</v>
      </c>
      <c r="F305" s="82">
        <v>81500</v>
      </c>
      <c r="G305" s="565">
        <v>85000</v>
      </c>
      <c r="H305" s="565">
        <v>85000</v>
      </c>
      <c r="I305" s="565">
        <v>85000</v>
      </c>
    </row>
    <row r="306" spans="1:9" ht="15.6" x14ac:dyDescent="0.3">
      <c r="A306" s="105">
        <v>620</v>
      </c>
      <c r="B306" s="84" t="s">
        <v>69</v>
      </c>
      <c r="C306" s="45">
        <v>25942</v>
      </c>
      <c r="D306" s="45">
        <v>27083</v>
      </c>
      <c r="E306" s="454">
        <v>27000</v>
      </c>
      <c r="F306" s="46">
        <v>29000</v>
      </c>
      <c r="G306" s="454">
        <v>31000</v>
      </c>
      <c r="H306" s="454">
        <v>31000</v>
      </c>
      <c r="I306" s="454">
        <v>31000</v>
      </c>
    </row>
    <row r="307" spans="1:9" ht="15.6" x14ac:dyDescent="0.3">
      <c r="A307" s="105">
        <v>630</v>
      </c>
      <c r="B307" s="84" t="s">
        <v>70</v>
      </c>
      <c r="C307" s="45">
        <v>64136</v>
      </c>
      <c r="D307" s="45">
        <v>77608</v>
      </c>
      <c r="E307" s="454">
        <v>79700</v>
      </c>
      <c r="F307" s="653">
        <v>139700</v>
      </c>
      <c r="G307" s="454">
        <v>141700</v>
      </c>
      <c r="H307" s="454">
        <v>141700</v>
      </c>
      <c r="I307" s="454">
        <v>141700</v>
      </c>
    </row>
    <row r="308" spans="1:9" s="298" customFormat="1" ht="16.2" thickBot="1" x14ac:dyDescent="0.35">
      <c r="A308" s="144">
        <v>640</v>
      </c>
      <c r="B308" s="180" t="s">
        <v>426</v>
      </c>
      <c r="C308" s="48">
        <v>257</v>
      </c>
      <c r="D308" s="48">
        <v>690</v>
      </c>
      <c r="E308" s="618">
        <v>100</v>
      </c>
      <c r="F308" s="182">
        <v>300</v>
      </c>
      <c r="G308" s="618">
        <v>300</v>
      </c>
      <c r="H308" s="618">
        <v>300</v>
      </c>
      <c r="I308" s="618">
        <v>300</v>
      </c>
    </row>
    <row r="309" spans="1:9" ht="16.2" thickBot="1" x14ac:dyDescent="0.35">
      <c r="A309" s="414" t="s">
        <v>315</v>
      </c>
      <c r="B309" s="411" t="s">
        <v>317</v>
      </c>
      <c r="C309" s="412">
        <f t="shared" ref="C309:I309" si="62">SUM(C305:C308)</f>
        <v>163329</v>
      </c>
      <c r="D309" s="412">
        <f t="shared" si="62"/>
        <v>181854</v>
      </c>
      <c r="E309" s="412">
        <f t="shared" si="62"/>
        <v>183900</v>
      </c>
      <c r="F309" s="412">
        <f t="shared" si="62"/>
        <v>250500</v>
      </c>
      <c r="G309" s="412">
        <f t="shared" si="62"/>
        <v>258000</v>
      </c>
      <c r="H309" s="324">
        <f t="shared" si="62"/>
        <v>258000</v>
      </c>
      <c r="I309" s="412">
        <f t="shared" si="62"/>
        <v>258000</v>
      </c>
    </row>
    <row r="310" spans="1:9" s="298" customFormat="1" ht="13.8" thickBot="1" x14ac:dyDescent="0.3">
      <c r="A310" s="768"/>
      <c r="B310" s="769"/>
      <c r="C310" s="769"/>
      <c r="D310" s="769"/>
      <c r="E310" s="769"/>
      <c r="F310" s="769"/>
      <c r="G310" s="769"/>
      <c r="H310" s="770"/>
      <c r="I310" s="503"/>
    </row>
    <row r="311" spans="1:9" ht="16.2" thickBot="1" x14ac:dyDescent="0.35">
      <c r="A311" s="111"/>
      <c r="B311" s="146" t="s">
        <v>201</v>
      </c>
      <c r="C311" s="71">
        <f t="shared" ref="C311:I311" si="63">SUM(C302+C309)</f>
        <v>315629</v>
      </c>
      <c r="D311" s="71">
        <f t="shared" si="63"/>
        <v>349314</v>
      </c>
      <c r="E311" s="71">
        <f t="shared" si="63"/>
        <v>341355</v>
      </c>
      <c r="F311" s="71">
        <f t="shared" si="63"/>
        <v>404405</v>
      </c>
      <c r="G311" s="71">
        <f t="shared" si="63"/>
        <v>462150</v>
      </c>
      <c r="H311" s="71">
        <f t="shared" si="63"/>
        <v>412950</v>
      </c>
      <c r="I311" s="71">
        <f t="shared" si="63"/>
        <v>412950</v>
      </c>
    </row>
    <row r="312" spans="1:9" ht="16.2" thickBot="1" x14ac:dyDescent="0.35">
      <c r="A312" s="50"/>
      <c r="B312" s="435" t="s">
        <v>202</v>
      </c>
      <c r="C312" s="183">
        <v>96</v>
      </c>
      <c r="D312" s="109">
        <f>'kap.výdavky 2023-2025'!$F$65+'kap.výdavky 2023-2025'!$F$66+'kap.výdavky 2023-2025'!$F$116</f>
        <v>210405</v>
      </c>
      <c r="E312" s="110">
        <f>'kap.výdavky 2023-2025'!$G$114+'kap.výdavky 2023-2025'!$G$116+'kap.výdavky 2023-2025'!$G$117</f>
        <v>221000</v>
      </c>
      <c r="F312" s="110">
        <f>'kap.výdavky 2023-2025'!$I$115+'kap.výdavky 2023-2025'!$I$116+'kap.výdavky 2023-2025'!$I$114</f>
        <v>86279</v>
      </c>
      <c r="G312" s="110">
        <f>'kap.výdavky 2023-2025'!$J$115+'kap.výdavky 2023-2025'!$J$117</f>
        <v>80000</v>
      </c>
      <c r="H312" s="110">
        <f>'kap.výdavky 2023-2025'!$K$115+'kap.výdavky 2023-2025'!$K$117</f>
        <v>41000</v>
      </c>
      <c r="I312" s="110">
        <f>'kap.výdavky 2023-2025'!$L$115+'kap.výdavky 2023-2025'!$L$117</f>
        <v>0</v>
      </c>
    </row>
    <row r="313" spans="1:9" ht="16.2" thickBot="1" x14ac:dyDescent="0.35">
      <c r="A313" s="131"/>
      <c r="B313" s="178" t="s">
        <v>203</v>
      </c>
      <c r="C313" s="67">
        <f t="shared" ref="C313:I313" si="64">SUM(C311:C312)</f>
        <v>315725</v>
      </c>
      <c r="D313" s="67">
        <f t="shared" si="64"/>
        <v>559719</v>
      </c>
      <c r="E313" s="67">
        <f>SUM(E311:E312)</f>
        <v>562355</v>
      </c>
      <c r="F313" s="67">
        <f t="shared" si="64"/>
        <v>490684</v>
      </c>
      <c r="G313" s="67">
        <f t="shared" si="64"/>
        <v>542150</v>
      </c>
      <c r="H313" s="67">
        <f t="shared" si="64"/>
        <v>453950</v>
      </c>
      <c r="I313" s="67">
        <f t="shared" si="64"/>
        <v>412950</v>
      </c>
    </row>
    <row r="314" spans="1:9" ht="191.25" customHeight="1" thickBot="1" x14ac:dyDescent="0.3">
      <c r="C314" s="69"/>
      <c r="D314" s="69"/>
    </row>
    <row r="315" spans="1:9" ht="13.8" thickBot="1" x14ac:dyDescent="0.3">
      <c r="B315" s="773" t="s">
        <v>204</v>
      </c>
      <c r="C315" s="774"/>
      <c r="D315" s="774"/>
      <c r="E315" s="774"/>
      <c r="F315" s="774"/>
      <c r="G315" s="774"/>
      <c r="H315" s="774"/>
      <c r="I315" s="775"/>
    </row>
    <row r="316" spans="1:9" x14ac:dyDescent="0.25">
      <c r="B316" s="152"/>
      <c r="C316" s="33" t="s">
        <v>65</v>
      </c>
      <c r="D316" s="33" t="s">
        <v>65</v>
      </c>
      <c r="E316" s="33" t="s">
        <v>6</v>
      </c>
      <c r="F316" s="33" t="s">
        <v>31</v>
      </c>
      <c r="G316" s="33" t="s">
        <v>66</v>
      </c>
      <c r="H316" s="33" t="s">
        <v>66</v>
      </c>
      <c r="I316" s="33" t="s">
        <v>6</v>
      </c>
    </row>
    <row r="317" spans="1:9" ht="13.8" thickBot="1" x14ac:dyDescent="0.3">
      <c r="B317" s="153"/>
      <c r="C317" s="34" t="s">
        <v>215</v>
      </c>
      <c r="D317" s="34" t="s">
        <v>217</v>
      </c>
      <c r="E317" s="34" t="s">
        <v>334</v>
      </c>
      <c r="F317" s="34" t="s">
        <v>334</v>
      </c>
      <c r="G317" s="34" t="s">
        <v>420</v>
      </c>
      <c r="H317" s="34" t="s">
        <v>464</v>
      </c>
      <c r="I317" s="34" t="s">
        <v>516</v>
      </c>
    </row>
    <row r="318" spans="1:9" ht="15.6" x14ac:dyDescent="0.3">
      <c r="B318" s="154" t="s">
        <v>316</v>
      </c>
      <c r="C318" s="155">
        <f>SUM(C13+C23+C52++C72+C96+C153+C184+C226+C251+C269+C281+C290+C302+C81)</f>
        <v>2239468.67</v>
      </c>
      <c r="D318" s="155">
        <f>SUM(D13+D23+D52++D72+D96+D153+D184+D226+D251+D269+D281+D290+D302+D81)</f>
        <v>2549570</v>
      </c>
      <c r="E318" s="155">
        <f>SUM(E13+E23+E52+E72+E81+E96+E153+E184+E226+E251+E269+E281+E290+E302)</f>
        <v>2676808</v>
      </c>
      <c r="F318" s="155">
        <f>SUM(F13+F23+F52+F72+F81+F96+F153+F184+F226+F251+F269+F281+F290+F302)</f>
        <v>2892308</v>
      </c>
      <c r="G318" s="155">
        <f>SUM(G13+G23+G52+G72+G81+G96+G153+G184+G226+G251+G269+G281+G290+G302)</f>
        <v>3532195</v>
      </c>
      <c r="H318" s="155">
        <f>SUM(H13+H23+H52+H72+H81+H96+H153+H184+H226+H251+H269+H281+H290+H302)</f>
        <v>3032813</v>
      </c>
      <c r="I318" s="155">
        <f>SUM(I13+I23+I52+I72+I81+I96+I153+I184+I226+I251+I269+I281+I290+I302)</f>
        <v>3027495</v>
      </c>
    </row>
    <row r="319" spans="1:9" ht="15.6" x14ac:dyDescent="0.3">
      <c r="B319" s="293" t="s">
        <v>317</v>
      </c>
      <c r="C319" s="292">
        <f>C309</f>
        <v>163329</v>
      </c>
      <c r="D319" s="292">
        <f>D309</f>
        <v>181854</v>
      </c>
      <c r="E319" s="292">
        <f t="shared" ref="E319" si="65">E309</f>
        <v>183900</v>
      </c>
      <c r="F319" s="292">
        <f>F309</f>
        <v>250500</v>
      </c>
      <c r="G319" s="292">
        <f>G309</f>
        <v>258000</v>
      </c>
      <c r="H319" s="292">
        <f>H309</f>
        <v>258000</v>
      </c>
      <c r="I319" s="292">
        <f>I309</f>
        <v>258000</v>
      </c>
    </row>
    <row r="320" spans="1:9" ht="16.2" thickBot="1" x14ac:dyDescent="0.35">
      <c r="B320" s="334" t="s">
        <v>318</v>
      </c>
      <c r="C320" s="335">
        <f>SUM(C318:C319)</f>
        <v>2402797.67</v>
      </c>
      <c r="D320" s="335">
        <f>SUM(D318:D319)</f>
        <v>2731424</v>
      </c>
      <c r="E320" s="335">
        <f>SUM(E318:E319)</f>
        <v>2860708</v>
      </c>
      <c r="F320" s="335">
        <f t="shared" ref="F320:I320" si="66">SUM(F318:F319)</f>
        <v>3142808</v>
      </c>
      <c r="G320" s="335">
        <f>SUM(G318:G319)</f>
        <v>3790195</v>
      </c>
      <c r="H320" s="335">
        <f t="shared" si="66"/>
        <v>3290813</v>
      </c>
      <c r="I320" s="335">
        <f t="shared" si="66"/>
        <v>3285495</v>
      </c>
    </row>
    <row r="321" spans="1:9" ht="16.2" thickBot="1" x14ac:dyDescent="0.35">
      <c r="B321" s="336" t="s">
        <v>205</v>
      </c>
      <c r="C321" s="337">
        <f>SUM(C14+C24+C53+C73+C82+C97+C154+C185+C228+C252+C270+C283+C312)</f>
        <v>725630</v>
      </c>
      <c r="D321" s="337">
        <f>$D$14+$D$24+$D$53+$D$73+$D$82+$D$97+$D$154+$D$185+$D$228+$D$252+$D$270+$D$283+$D$312</f>
        <v>1692923</v>
      </c>
      <c r="E321" s="337">
        <f>$E$14+$E$24+$E$53+$E$73+$E$82+$E$97+$E$154+$E$185+$E$228+$E$252+$E$270+$E$283+$E$312</f>
        <v>3480208</v>
      </c>
      <c r="F321" s="337">
        <f>SUM(F14+F24+F53+F73+F82+F97+F154+F185+F228+F252+F270+F283+F312)</f>
        <v>1692510</v>
      </c>
      <c r="G321" s="337">
        <f>SUM(G14+G24+G53+G73+G82+G97+G154+G185+G228+G252+G270+G283+G312)</f>
        <v>2818500</v>
      </c>
      <c r="H321" s="337">
        <f>SUM(H14+H24+H53+H73+H82+H97+H154+H185+H228+H252+H270+H283+H312)</f>
        <v>815000</v>
      </c>
      <c r="I321" s="337">
        <f>SUM(I14+I24+I53+I73+I82+I97+I154+I185+I228+I252+I270+I283+I312)</f>
        <v>950000</v>
      </c>
    </row>
    <row r="322" spans="1:9" ht="15.6" x14ac:dyDescent="0.3">
      <c r="B322" s="216" t="s">
        <v>323</v>
      </c>
      <c r="C322" s="217">
        <f t="shared" ref="C322:I322" si="67">C293</f>
        <v>42253</v>
      </c>
      <c r="D322" s="217">
        <f t="shared" si="67"/>
        <v>44095</v>
      </c>
      <c r="E322" s="217">
        <f t="shared" si="67"/>
        <v>46014</v>
      </c>
      <c r="F322" s="217">
        <f t="shared" si="67"/>
        <v>46014</v>
      </c>
      <c r="G322" s="217">
        <f>G293</f>
        <v>48019</v>
      </c>
      <c r="H322" s="217">
        <f t="shared" si="67"/>
        <v>65534</v>
      </c>
      <c r="I322" s="217">
        <f t="shared" si="67"/>
        <v>67899</v>
      </c>
    </row>
    <row r="323" spans="1:9" ht="15.6" x14ac:dyDescent="0.3">
      <c r="B323" s="332" t="s">
        <v>324</v>
      </c>
      <c r="C323" s="331">
        <f t="shared" ref="C323:I323" si="68">C227+C282</f>
        <v>65672</v>
      </c>
      <c r="D323" s="331">
        <f t="shared" si="68"/>
        <v>57798</v>
      </c>
      <c r="E323" s="331">
        <f t="shared" si="68"/>
        <v>0</v>
      </c>
      <c r="F323" s="331">
        <f t="shared" si="68"/>
        <v>1970</v>
      </c>
      <c r="G323" s="331">
        <f t="shared" si="68"/>
        <v>0</v>
      </c>
      <c r="H323" s="331">
        <f t="shared" si="68"/>
        <v>0</v>
      </c>
      <c r="I323" s="331">
        <f t="shared" si="68"/>
        <v>0</v>
      </c>
    </row>
    <row r="324" spans="1:9" ht="16.2" thickBot="1" x14ac:dyDescent="0.35">
      <c r="B324" s="216" t="s">
        <v>61</v>
      </c>
      <c r="C324" s="217">
        <f t="shared" ref="C324:I324" si="69">SUM(C322:C323)</f>
        <v>107925</v>
      </c>
      <c r="D324" s="217">
        <f t="shared" si="69"/>
        <v>101893</v>
      </c>
      <c r="E324" s="217">
        <f t="shared" si="69"/>
        <v>46014</v>
      </c>
      <c r="F324" s="217">
        <f t="shared" si="69"/>
        <v>47984</v>
      </c>
      <c r="G324" s="217">
        <f t="shared" si="69"/>
        <v>48019</v>
      </c>
      <c r="H324" s="217">
        <f t="shared" si="69"/>
        <v>65534</v>
      </c>
      <c r="I324" s="217">
        <f t="shared" si="69"/>
        <v>67899</v>
      </c>
    </row>
    <row r="325" spans="1:9" ht="16.2" thickBot="1" x14ac:dyDescent="0.35">
      <c r="B325" s="156" t="s">
        <v>206</v>
      </c>
      <c r="C325" s="157">
        <f t="shared" ref="C325:I325" si="70">SUM(C320+C321+C324)</f>
        <v>3236352.67</v>
      </c>
      <c r="D325" s="157">
        <f t="shared" si="70"/>
        <v>4526240</v>
      </c>
      <c r="E325" s="157">
        <f t="shared" si="70"/>
        <v>6386930</v>
      </c>
      <c r="F325" s="157">
        <f t="shared" si="70"/>
        <v>4883302</v>
      </c>
      <c r="G325" s="157">
        <f>SUM(G320+G321+G324)</f>
        <v>6656714</v>
      </c>
      <c r="H325" s="157">
        <f>SUM(H320+H321+H324)</f>
        <v>4171347</v>
      </c>
      <c r="I325" s="157">
        <f t="shared" si="70"/>
        <v>4303394</v>
      </c>
    </row>
    <row r="326" spans="1:9" ht="16.2" thickBot="1" x14ac:dyDescent="0.35">
      <c r="A326" s="89"/>
      <c r="B326" s="333" t="s">
        <v>207</v>
      </c>
      <c r="C326" s="498">
        <v>1293977</v>
      </c>
      <c r="D326" s="649">
        <v>1521149</v>
      </c>
      <c r="E326" s="177">
        <v>1695116</v>
      </c>
      <c r="F326" s="177">
        <v>1898255</v>
      </c>
      <c r="G326" s="177">
        <v>2031790</v>
      </c>
      <c r="H326" s="177">
        <v>2078880</v>
      </c>
      <c r="I326" s="177">
        <v>2119480</v>
      </c>
    </row>
    <row r="327" spans="1:9" ht="16.2" thickBot="1" x14ac:dyDescent="0.35">
      <c r="A327" s="89"/>
      <c r="B327" s="158" t="s">
        <v>208</v>
      </c>
      <c r="C327" s="63">
        <v>537709</v>
      </c>
      <c r="D327" s="63">
        <v>564667</v>
      </c>
      <c r="E327" s="63">
        <v>559912</v>
      </c>
      <c r="F327" s="63">
        <v>610507</v>
      </c>
      <c r="G327" s="461">
        <v>631670</v>
      </c>
      <c r="H327" s="461">
        <v>631670</v>
      </c>
      <c r="I327" s="461">
        <v>631670</v>
      </c>
    </row>
    <row r="328" spans="1:9" ht="16.2" thickBot="1" x14ac:dyDescent="0.35">
      <c r="A328" s="89"/>
      <c r="B328" s="74" t="s">
        <v>209</v>
      </c>
      <c r="C328" s="159">
        <f t="shared" ref="C328:I328" si="71">SUM(C325:C327)</f>
        <v>5068038.67</v>
      </c>
      <c r="D328" s="159">
        <f t="shared" si="71"/>
        <v>6612056</v>
      </c>
      <c r="E328" s="159">
        <f t="shared" si="71"/>
        <v>8641958</v>
      </c>
      <c r="F328" s="159">
        <f t="shared" si="71"/>
        <v>7392064</v>
      </c>
      <c r="G328" s="159">
        <f>SUM(G325:G327)</f>
        <v>9320174</v>
      </c>
      <c r="H328" s="159">
        <f>SUM(H325:H327)</f>
        <v>6881897</v>
      </c>
      <c r="I328" s="159">
        <f t="shared" si="71"/>
        <v>7054544</v>
      </c>
    </row>
    <row r="329" spans="1:9" ht="15.6" x14ac:dyDescent="0.3">
      <c r="A329" s="89"/>
      <c r="B329" s="4"/>
    </row>
    <row r="330" spans="1:9" ht="15.6" x14ac:dyDescent="0.3">
      <c r="A330" s="89"/>
      <c r="B330" s="4"/>
      <c r="C330" s="478"/>
      <c r="D330" s="478"/>
    </row>
    <row r="331" spans="1:9" ht="15.6" x14ac:dyDescent="0.3">
      <c r="A331" s="89"/>
      <c r="B331" s="4"/>
      <c r="C331" s="478"/>
      <c r="D331" s="478"/>
    </row>
    <row r="332" spans="1:9" ht="15.6" x14ac:dyDescent="0.3">
      <c r="A332" s="89"/>
      <c r="B332" s="764"/>
      <c r="C332" s="479"/>
      <c r="D332" s="479"/>
    </row>
    <row r="333" spans="1:9" ht="15.6" x14ac:dyDescent="0.3">
      <c r="A333" s="89"/>
      <c r="B333" s="765"/>
      <c r="C333" s="499"/>
      <c r="D333" s="499"/>
      <c r="E333" s="500"/>
      <c r="F333" s="500"/>
      <c r="G333" s="500"/>
      <c r="H333" s="500"/>
      <c r="I333" s="500"/>
    </row>
    <row r="334" spans="1:9" ht="15.6" x14ac:dyDescent="0.3">
      <c r="A334" s="89"/>
      <c r="B334" s="4"/>
    </row>
    <row r="335" spans="1:9" ht="15.6" x14ac:dyDescent="0.3">
      <c r="A335" s="89"/>
      <c r="B335" s="339"/>
    </row>
    <row r="336" spans="1:9" ht="15.6" x14ac:dyDescent="0.3">
      <c r="A336" s="89"/>
      <c r="B336" s="339"/>
    </row>
    <row r="337" spans="2:4" x14ac:dyDescent="0.25">
      <c r="B337" s="339"/>
    </row>
    <row r="338" spans="2:4" x14ac:dyDescent="0.25">
      <c r="B338" s="340"/>
      <c r="C338" s="341"/>
      <c r="D338" s="341"/>
    </row>
    <row r="339" spans="2:4" x14ac:dyDescent="0.25">
      <c r="B339" s="340"/>
      <c r="C339" s="341"/>
      <c r="D339" s="341"/>
    </row>
    <row r="646" spans="2:2" x14ac:dyDescent="0.25">
      <c r="B646" s="4"/>
    </row>
    <row r="647" spans="2:2" x14ac:dyDescent="0.25">
      <c r="B647" s="4"/>
    </row>
    <row r="648" spans="2:2" x14ac:dyDescent="0.25">
      <c r="B648" s="4"/>
    </row>
    <row r="649" spans="2:2" x14ac:dyDescent="0.25">
      <c r="B649" s="4"/>
    </row>
    <row r="650" spans="2:2" x14ac:dyDescent="0.25">
      <c r="B650" s="4"/>
    </row>
    <row r="651" spans="2:2" x14ac:dyDescent="0.25">
      <c r="B651" s="4"/>
    </row>
    <row r="652" spans="2:2" x14ac:dyDescent="0.25">
      <c r="B652" s="4"/>
    </row>
    <row r="653" spans="2:2" x14ac:dyDescent="0.25">
      <c r="B653" s="4"/>
    </row>
    <row r="654" spans="2:2" x14ac:dyDescent="0.25">
      <c r="B654" s="4"/>
    </row>
    <row r="655" spans="2:2" x14ac:dyDescent="0.25">
      <c r="B655" s="4"/>
    </row>
    <row r="656" spans="2:2" x14ac:dyDescent="0.25">
      <c r="B656" s="4"/>
    </row>
    <row r="657" spans="2:2" x14ac:dyDescent="0.25">
      <c r="B657" s="4"/>
    </row>
    <row r="658" spans="2:2" x14ac:dyDescent="0.25">
      <c r="B658" s="4"/>
    </row>
    <row r="659" spans="2:2" x14ac:dyDescent="0.25">
      <c r="B659" s="4"/>
    </row>
    <row r="660" spans="2:2" x14ac:dyDescent="0.25">
      <c r="B660" s="4"/>
    </row>
    <row r="661" spans="2:2" x14ac:dyDescent="0.25">
      <c r="B661" s="4"/>
    </row>
    <row r="662" spans="2:2" x14ac:dyDescent="0.25">
      <c r="B662" s="4"/>
    </row>
    <row r="663" spans="2:2" x14ac:dyDescent="0.25">
      <c r="B663" s="4"/>
    </row>
    <row r="664" spans="2:2" x14ac:dyDescent="0.25">
      <c r="B664" s="4"/>
    </row>
    <row r="665" spans="2:2" x14ac:dyDescent="0.25">
      <c r="B665" s="4"/>
    </row>
    <row r="666" spans="2:2" x14ac:dyDescent="0.25">
      <c r="B666" s="4"/>
    </row>
    <row r="667" spans="2:2" x14ac:dyDescent="0.25">
      <c r="B667" s="4"/>
    </row>
    <row r="668" spans="2:2" x14ac:dyDescent="0.25">
      <c r="B668" s="4"/>
    </row>
    <row r="669" spans="2:2" x14ac:dyDescent="0.25">
      <c r="B669" s="4"/>
    </row>
    <row r="670" spans="2:2" x14ac:dyDescent="0.25">
      <c r="B670" s="4"/>
    </row>
    <row r="671" spans="2:2" x14ac:dyDescent="0.25">
      <c r="B671" s="4"/>
    </row>
    <row r="672" spans="2:2" x14ac:dyDescent="0.25">
      <c r="B672" s="4"/>
    </row>
    <row r="673" spans="2:2" x14ac:dyDescent="0.25">
      <c r="B673" s="4"/>
    </row>
    <row r="674" spans="2:2" x14ac:dyDescent="0.25">
      <c r="B674" s="4"/>
    </row>
    <row r="675" spans="2:2" x14ac:dyDescent="0.25">
      <c r="B675" s="4"/>
    </row>
    <row r="676" spans="2:2" x14ac:dyDescent="0.25">
      <c r="B676" s="4"/>
    </row>
    <row r="677" spans="2:2" x14ac:dyDescent="0.25">
      <c r="B677" s="4"/>
    </row>
    <row r="678" spans="2:2" x14ac:dyDescent="0.25">
      <c r="B678" s="4"/>
    </row>
    <row r="679" spans="2:2" x14ac:dyDescent="0.25">
      <c r="B679" s="4"/>
    </row>
    <row r="680" spans="2:2" x14ac:dyDescent="0.25">
      <c r="B680" s="4"/>
    </row>
    <row r="681" spans="2:2" x14ac:dyDescent="0.25">
      <c r="B681" s="4"/>
    </row>
    <row r="682" spans="2:2" x14ac:dyDescent="0.25">
      <c r="B682" s="4"/>
    </row>
    <row r="683" spans="2:2" x14ac:dyDescent="0.25">
      <c r="B683" s="4"/>
    </row>
  </sheetData>
  <mergeCells count="74">
    <mergeCell ref="B193:I193"/>
    <mergeCell ref="B201:I201"/>
    <mergeCell ref="B205:I205"/>
    <mergeCell ref="B213:I213"/>
    <mergeCell ref="B216:I216"/>
    <mergeCell ref="B220:I220"/>
    <mergeCell ref="B233:I233"/>
    <mergeCell ref="B241:I241"/>
    <mergeCell ref="B246:I246"/>
    <mergeCell ref="B257:I257"/>
    <mergeCell ref="A100:B101"/>
    <mergeCell ref="A148:A149"/>
    <mergeCell ref="A157:B158"/>
    <mergeCell ref="A56:B57"/>
    <mergeCell ref="A76:B77"/>
    <mergeCell ref="A125:B126"/>
    <mergeCell ref="A118:I118"/>
    <mergeCell ref="A120:I120"/>
    <mergeCell ref="A122:I122"/>
    <mergeCell ref="A132:I132"/>
    <mergeCell ref="A134:I134"/>
    <mergeCell ref="B102:I102"/>
    <mergeCell ref="A109:I109"/>
    <mergeCell ref="A111:I111"/>
    <mergeCell ref="A114:I114"/>
    <mergeCell ref="A116:I116"/>
    <mergeCell ref="A2:B3"/>
    <mergeCell ref="A17:B18"/>
    <mergeCell ref="A27:B28"/>
    <mergeCell ref="B4:I4"/>
    <mergeCell ref="B10:I10"/>
    <mergeCell ref="B19:I19"/>
    <mergeCell ref="B332:B333"/>
    <mergeCell ref="A255:B256"/>
    <mergeCell ref="A273:B274"/>
    <mergeCell ref="A286:B287"/>
    <mergeCell ref="A310:H310"/>
    <mergeCell ref="A303:H303"/>
    <mergeCell ref="A296:B297"/>
    <mergeCell ref="B304:I304"/>
    <mergeCell ref="B315:I315"/>
    <mergeCell ref="B264:I264"/>
    <mergeCell ref="B275:I275"/>
    <mergeCell ref="B288:I288"/>
    <mergeCell ref="B298:I298"/>
    <mergeCell ref="A209:A210"/>
    <mergeCell ref="B209:B210"/>
    <mergeCell ref="A136:I136"/>
    <mergeCell ref="A231:B232"/>
    <mergeCell ref="A230:H230"/>
    <mergeCell ref="A188:B189"/>
    <mergeCell ref="A138:I138"/>
    <mergeCell ref="A140:I140"/>
    <mergeCell ref="A142:I142"/>
    <mergeCell ref="B148:I149"/>
    <mergeCell ref="B159:I159"/>
    <mergeCell ref="B163:I163"/>
    <mergeCell ref="B171:I171"/>
    <mergeCell ref="B175:I175"/>
    <mergeCell ref="B178:I178"/>
    <mergeCell ref="B190:I190"/>
    <mergeCell ref="B29:I29"/>
    <mergeCell ref="B34:I34"/>
    <mergeCell ref="B37:I37"/>
    <mergeCell ref="B42:I42"/>
    <mergeCell ref="B47:I47"/>
    <mergeCell ref="B90:I90"/>
    <mergeCell ref="B94:I94"/>
    <mergeCell ref="B58:I58"/>
    <mergeCell ref="B63:I63"/>
    <mergeCell ref="B69:I69"/>
    <mergeCell ref="B78:I78"/>
    <mergeCell ref="B87:I87"/>
    <mergeCell ref="A85:B86"/>
  </mergeCells>
  <pageMargins left="0.46" right="0.27" top="0.46" bottom="0.6" header="0.28999999999999998" footer="0.26"/>
  <pageSetup paperSize="9" scale="44" orientation="landscape" r:id="rId1"/>
  <headerFooter alignWithMargins="0">
    <oddFooter>&amp;C&amp;P</oddFooter>
  </headerFooter>
  <rowBreaks count="1" manualBreakCount="1">
    <brk id="276" max="30" man="1"/>
  </rowBreaks>
  <colBreaks count="1" manualBreakCount="1">
    <brk id="13" max="357" man="1"/>
  </colBreaks>
  <ignoredErrors>
    <ignoredError sqref="E9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79"/>
  <sheetViews>
    <sheetView workbookViewId="0"/>
  </sheetViews>
  <sheetFormatPr defaultRowHeight="13.2" x14ac:dyDescent="0.25"/>
  <cols>
    <col min="4" max="4" width="45.77734375" bestFit="1" customWidth="1"/>
    <col min="5" max="5" width="8.44140625" bestFit="1" customWidth="1"/>
    <col min="6" max="6" width="9.21875" style="566" customWidth="1"/>
    <col min="8" max="8" width="8.88671875" style="566"/>
    <col min="9" max="9" width="9.33203125" bestFit="1" customWidth="1"/>
    <col min="10" max="12" width="9.109375" bestFit="1" customWidth="1"/>
  </cols>
  <sheetData>
    <row r="1" spans="1:12" ht="17.399999999999999" x14ac:dyDescent="0.3">
      <c r="A1" s="567"/>
      <c r="B1" s="568"/>
      <c r="C1" s="568" t="s">
        <v>229</v>
      </c>
      <c r="D1" s="569"/>
      <c r="E1" s="343"/>
      <c r="F1" s="343"/>
      <c r="G1" s="590"/>
      <c r="H1" s="590"/>
      <c r="I1" s="343"/>
      <c r="J1" s="343"/>
      <c r="K1" s="590"/>
      <c r="L1" s="590"/>
    </row>
    <row r="2" spans="1:12" x14ac:dyDescent="0.25">
      <c r="A2" s="570"/>
      <c r="B2" s="571"/>
      <c r="C2" s="571"/>
      <c r="D2" s="571"/>
      <c r="E2" s="487" t="s">
        <v>65</v>
      </c>
      <c r="F2" s="487" t="s">
        <v>65</v>
      </c>
      <c r="G2" s="487" t="s">
        <v>6</v>
      </c>
      <c r="H2" s="487" t="s">
        <v>439</v>
      </c>
      <c r="I2" s="487" t="s">
        <v>520</v>
      </c>
      <c r="J2" s="344" t="s">
        <v>6</v>
      </c>
      <c r="K2" s="487" t="s">
        <v>6</v>
      </c>
      <c r="L2" s="487" t="s">
        <v>6</v>
      </c>
    </row>
    <row r="3" spans="1:12" x14ac:dyDescent="0.25">
      <c r="A3" s="570" t="s">
        <v>230</v>
      </c>
      <c r="B3" s="571" t="s">
        <v>394</v>
      </c>
      <c r="C3" s="571" t="s">
        <v>393</v>
      </c>
      <c r="D3" s="571" t="s">
        <v>231</v>
      </c>
      <c r="E3" s="301">
        <v>2020</v>
      </c>
      <c r="F3" s="301">
        <v>2021</v>
      </c>
      <c r="G3" s="247">
        <v>2022</v>
      </c>
      <c r="H3" s="244">
        <v>2022</v>
      </c>
      <c r="I3" s="238">
        <v>2022</v>
      </c>
      <c r="J3" s="236">
        <v>2023</v>
      </c>
      <c r="K3" s="249">
        <v>2024</v>
      </c>
      <c r="L3" s="241">
        <v>2025</v>
      </c>
    </row>
    <row r="4" spans="1:12" x14ac:dyDescent="0.25">
      <c r="A4" s="572" t="s">
        <v>232</v>
      </c>
      <c r="B4" s="573">
        <v>620</v>
      </c>
      <c r="C4" s="583">
        <v>711</v>
      </c>
      <c r="D4" s="574" t="s">
        <v>233</v>
      </c>
      <c r="E4" s="302">
        <v>1260</v>
      </c>
      <c r="F4" s="302">
        <v>3619</v>
      </c>
      <c r="G4" s="489">
        <v>50000</v>
      </c>
      <c r="H4" s="245">
        <v>50000</v>
      </c>
      <c r="I4" s="239">
        <v>6237</v>
      </c>
      <c r="J4" s="628">
        <v>50000</v>
      </c>
      <c r="K4" s="250"/>
      <c r="L4" s="242"/>
    </row>
    <row r="5" spans="1:12" x14ac:dyDescent="0.25">
      <c r="A5" s="575"/>
      <c r="B5" s="576"/>
      <c r="C5" s="576"/>
      <c r="D5" s="577" t="s">
        <v>234</v>
      </c>
      <c r="E5" s="492">
        <f>SUM(E4)</f>
        <v>1260</v>
      </c>
      <c r="F5" s="492">
        <f>SUM(F4)</f>
        <v>3619</v>
      </c>
      <c r="G5" s="492">
        <f>SUM(G4)</f>
        <v>50000</v>
      </c>
      <c r="H5" s="492">
        <f>SUM(H4)</f>
        <v>50000</v>
      </c>
      <c r="I5" s="492">
        <f>SUM(I4)</f>
        <v>6237</v>
      </c>
      <c r="J5" s="492">
        <f t="shared" ref="J5:L5" si="0">SUM(J4)</f>
        <v>50000</v>
      </c>
      <c r="K5" s="492">
        <f t="shared" si="0"/>
        <v>0</v>
      </c>
      <c r="L5" s="492">
        <f t="shared" si="0"/>
        <v>0</v>
      </c>
    </row>
    <row r="6" spans="1:12" x14ac:dyDescent="0.25">
      <c r="A6" s="582">
        <v>44208</v>
      </c>
      <c r="B6" s="573">
        <v>111</v>
      </c>
      <c r="C6" s="576">
        <v>712</v>
      </c>
      <c r="D6" s="574" t="s">
        <v>479</v>
      </c>
      <c r="E6" s="302"/>
      <c r="F6" s="627">
        <v>496000</v>
      </c>
      <c r="G6" s="489"/>
      <c r="H6" s="245"/>
      <c r="I6" s="239"/>
      <c r="J6" s="348"/>
      <c r="K6" s="250"/>
      <c r="L6" s="242"/>
    </row>
    <row r="7" spans="1:12" x14ac:dyDescent="0.25">
      <c r="A7" s="575"/>
      <c r="B7" s="576"/>
      <c r="C7" s="576"/>
      <c r="D7" s="577" t="s">
        <v>478</v>
      </c>
      <c r="E7" s="492">
        <f t="shared" ref="E7:L7" si="1">SUM(E6)</f>
        <v>0</v>
      </c>
      <c r="F7" s="492">
        <f t="shared" si="1"/>
        <v>496000</v>
      </c>
      <c r="G7" s="492">
        <f>SUM(G6)</f>
        <v>0</v>
      </c>
      <c r="H7" s="492">
        <f>SUM(H6)</f>
        <v>0</v>
      </c>
      <c r="I7" s="492">
        <f t="shared" si="1"/>
        <v>0</v>
      </c>
      <c r="J7" s="492">
        <f t="shared" si="1"/>
        <v>0</v>
      </c>
      <c r="K7" s="492">
        <f t="shared" si="1"/>
        <v>0</v>
      </c>
      <c r="L7" s="492">
        <f t="shared" si="1"/>
        <v>0</v>
      </c>
    </row>
    <row r="8" spans="1:12" x14ac:dyDescent="0.25">
      <c r="A8" s="578">
        <v>42737</v>
      </c>
      <c r="B8" s="579">
        <v>620</v>
      </c>
      <c r="C8" s="576">
        <v>713</v>
      </c>
      <c r="D8" s="574" t="s">
        <v>313</v>
      </c>
      <c r="E8" s="225">
        <v>0</v>
      </c>
      <c r="F8" s="225">
        <v>0</v>
      </c>
      <c r="G8" s="248">
        <v>10000</v>
      </c>
      <c r="H8" s="246">
        <v>10000</v>
      </c>
      <c r="I8" s="240">
        <v>10000</v>
      </c>
      <c r="J8" s="628"/>
      <c r="K8" s="280"/>
      <c r="L8" s="629"/>
    </row>
    <row r="9" spans="1:12" x14ac:dyDescent="0.25">
      <c r="A9" s="580" t="s">
        <v>235</v>
      </c>
      <c r="B9" s="579">
        <v>510</v>
      </c>
      <c r="C9" s="579"/>
      <c r="D9" s="574" t="s">
        <v>236</v>
      </c>
      <c r="E9" s="225">
        <v>11940</v>
      </c>
      <c r="F9" s="225"/>
      <c r="G9" s="248"/>
      <c r="H9" s="246"/>
      <c r="I9" s="240"/>
      <c r="J9" s="628"/>
      <c r="K9" s="283"/>
      <c r="L9" s="629"/>
    </row>
    <row r="10" spans="1:12" x14ac:dyDescent="0.25">
      <c r="A10" s="581">
        <v>43834</v>
      </c>
      <c r="B10" s="579">
        <v>510</v>
      </c>
      <c r="C10" s="579"/>
      <c r="D10" s="574" t="s">
        <v>421</v>
      </c>
      <c r="E10" s="225">
        <v>7550</v>
      </c>
      <c r="F10" s="225"/>
      <c r="G10" s="248"/>
      <c r="H10" s="246"/>
      <c r="I10" s="240"/>
      <c r="J10" s="628"/>
      <c r="K10" s="283"/>
      <c r="L10" s="629"/>
    </row>
    <row r="11" spans="1:12" hidden="1" x14ac:dyDescent="0.25">
      <c r="A11" s="572" t="s">
        <v>112</v>
      </c>
      <c r="B11" s="573"/>
      <c r="C11" s="573"/>
      <c r="D11" s="574" t="s">
        <v>237</v>
      </c>
      <c r="E11" s="237"/>
      <c r="F11" s="237"/>
      <c r="G11" s="489"/>
      <c r="H11" s="245"/>
      <c r="I11" s="239"/>
      <c r="J11" s="628"/>
      <c r="K11" s="283"/>
      <c r="L11" s="629"/>
    </row>
    <row r="12" spans="1:12" hidden="1" x14ac:dyDescent="0.25">
      <c r="A12" s="572" t="s">
        <v>112</v>
      </c>
      <c r="B12" s="573"/>
      <c r="C12" s="573"/>
      <c r="D12" s="574" t="s">
        <v>238</v>
      </c>
      <c r="E12" s="237"/>
      <c r="F12" s="237"/>
      <c r="G12" s="489"/>
      <c r="H12" s="245"/>
      <c r="I12" s="239"/>
      <c r="J12" s="628"/>
      <c r="K12" s="283"/>
      <c r="L12" s="629"/>
    </row>
    <row r="13" spans="1:12" x14ac:dyDescent="0.25">
      <c r="A13" s="582">
        <v>43834</v>
      </c>
      <c r="B13" s="573">
        <v>510</v>
      </c>
      <c r="C13" s="573"/>
      <c r="D13" s="574" t="s">
        <v>455</v>
      </c>
      <c r="E13" s="225">
        <v>128345</v>
      </c>
      <c r="F13" s="225"/>
      <c r="G13" s="489"/>
      <c r="H13" s="245"/>
      <c r="I13" s="239"/>
      <c r="J13" s="628"/>
      <c r="K13" s="283"/>
      <c r="L13" s="629"/>
    </row>
    <row r="14" spans="1:12" x14ac:dyDescent="0.25">
      <c r="A14" s="582">
        <v>43834</v>
      </c>
      <c r="B14" s="573">
        <v>510</v>
      </c>
      <c r="C14" s="573"/>
      <c r="D14" s="574" t="s">
        <v>455</v>
      </c>
      <c r="E14" s="225">
        <v>15099</v>
      </c>
      <c r="F14" s="225"/>
      <c r="G14" s="489"/>
      <c r="H14" s="245"/>
      <c r="I14" s="239"/>
      <c r="J14" s="628"/>
      <c r="K14" s="283"/>
      <c r="L14" s="629"/>
    </row>
    <row r="15" spans="1:12" x14ac:dyDescent="0.25">
      <c r="A15" s="582">
        <v>43834</v>
      </c>
      <c r="B15" s="573">
        <v>510</v>
      </c>
      <c r="C15" s="573"/>
      <c r="D15" s="574" t="s">
        <v>434</v>
      </c>
      <c r="E15" s="225"/>
      <c r="F15" s="225">
        <v>0</v>
      </c>
      <c r="G15" s="489">
        <v>2000</v>
      </c>
      <c r="H15" s="245">
        <v>2000</v>
      </c>
      <c r="I15" s="239">
        <v>2714</v>
      </c>
      <c r="J15" s="628"/>
      <c r="K15" s="283"/>
      <c r="L15" s="629"/>
    </row>
    <row r="16" spans="1:12" s="566" customFormat="1" x14ac:dyDescent="0.25">
      <c r="A16" s="582">
        <v>44565</v>
      </c>
      <c r="B16" s="573">
        <v>510</v>
      </c>
      <c r="C16" s="573"/>
      <c r="D16" s="574" t="s">
        <v>547</v>
      </c>
      <c r="E16" s="225"/>
      <c r="F16" s="225"/>
      <c r="G16" s="489"/>
      <c r="H16" s="245">
        <v>2000</v>
      </c>
      <c r="I16" s="239">
        <v>2341</v>
      </c>
      <c r="J16" s="628"/>
      <c r="K16" s="283"/>
      <c r="L16" s="629"/>
    </row>
    <row r="17" spans="1:12" x14ac:dyDescent="0.25">
      <c r="A17" s="582">
        <v>44200</v>
      </c>
      <c r="B17" s="573">
        <v>510</v>
      </c>
      <c r="C17" s="573"/>
      <c r="D17" s="574" t="s">
        <v>469</v>
      </c>
      <c r="E17" s="225"/>
      <c r="F17" s="627">
        <v>82200</v>
      </c>
      <c r="G17" s="627">
        <v>7000</v>
      </c>
      <c r="H17" s="627">
        <v>7000</v>
      </c>
      <c r="I17" s="627">
        <v>6492</v>
      </c>
      <c r="J17" s="628"/>
      <c r="K17" s="283"/>
      <c r="L17" s="629"/>
    </row>
    <row r="18" spans="1:12" s="566" customFormat="1" x14ac:dyDescent="0.25">
      <c r="A18" s="582">
        <v>44567</v>
      </c>
      <c r="B18" s="573">
        <v>9111</v>
      </c>
      <c r="C18" s="573"/>
      <c r="D18" s="574" t="s">
        <v>558</v>
      </c>
      <c r="E18" s="302"/>
      <c r="F18" s="302"/>
      <c r="G18" s="489"/>
      <c r="H18" s="245"/>
      <c r="I18" s="239"/>
      <c r="J18" s="628">
        <v>10000</v>
      </c>
      <c r="K18" s="283"/>
      <c r="L18" s="629"/>
    </row>
    <row r="19" spans="1:12" x14ac:dyDescent="0.25">
      <c r="A19" s="582">
        <v>44233</v>
      </c>
      <c r="B19" s="573">
        <v>9211</v>
      </c>
      <c r="C19" s="573"/>
      <c r="D19" s="574" t="s">
        <v>467</v>
      </c>
      <c r="E19" s="225">
        <v>66329</v>
      </c>
      <c r="F19" s="225"/>
      <c r="G19" s="489"/>
      <c r="H19" s="245"/>
      <c r="I19" s="239"/>
      <c r="J19" s="628"/>
      <c r="K19" s="283"/>
      <c r="L19" s="629"/>
    </row>
    <row r="20" spans="1:12" x14ac:dyDescent="0.25">
      <c r="A20" s="582">
        <v>44233</v>
      </c>
      <c r="B20" s="573">
        <v>9211</v>
      </c>
      <c r="C20" s="573"/>
      <c r="D20" s="574" t="s">
        <v>468</v>
      </c>
      <c r="E20" s="225">
        <v>7803</v>
      </c>
      <c r="F20" s="225"/>
      <c r="G20" s="489"/>
      <c r="H20" s="245"/>
      <c r="I20" s="239"/>
      <c r="J20" s="628"/>
      <c r="K20" s="283"/>
      <c r="L20" s="629"/>
    </row>
    <row r="21" spans="1:12" x14ac:dyDescent="0.25">
      <c r="A21" s="572" t="s">
        <v>239</v>
      </c>
      <c r="B21" s="573">
        <v>810</v>
      </c>
      <c r="C21" s="573"/>
      <c r="D21" s="574" t="s">
        <v>240</v>
      </c>
      <c r="E21" s="302"/>
      <c r="F21" s="302">
        <v>8266</v>
      </c>
      <c r="G21" s="489">
        <v>5000</v>
      </c>
      <c r="H21" s="245">
        <v>5000</v>
      </c>
      <c r="I21" s="239">
        <v>4700</v>
      </c>
      <c r="J21" s="628">
        <v>5000</v>
      </c>
      <c r="K21" s="283"/>
      <c r="L21" s="629"/>
    </row>
    <row r="22" spans="1:12" x14ac:dyDescent="0.25">
      <c r="A22" s="580" t="s">
        <v>241</v>
      </c>
      <c r="B22" s="579">
        <v>620</v>
      </c>
      <c r="C22" s="579"/>
      <c r="D22" s="574" t="s">
        <v>242</v>
      </c>
      <c r="E22" s="302">
        <v>22059</v>
      </c>
      <c r="F22" s="302">
        <v>3559</v>
      </c>
      <c r="G22" s="489">
        <v>5000</v>
      </c>
      <c r="H22" s="245">
        <v>12000</v>
      </c>
      <c r="I22" s="239">
        <v>18000</v>
      </c>
      <c r="J22" s="628">
        <v>5000</v>
      </c>
      <c r="K22" s="283"/>
      <c r="L22" s="243"/>
    </row>
    <row r="23" spans="1:12" x14ac:dyDescent="0.25">
      <c r="A23" s="582">
        <v>44265</v>
      </c>
      <c r="B23" s="573">
        <v>760</v>
      </c>
      <c r="C23" s="573"/>
      <c r="D23" s="574" t="s">
        <v>501</v>
      </c>
      <c r="E23" s="225"/>
      <c r="F23" s="225"/>
      <c r="G23" s="489">
        <v>10000</v>
      </c>
      <c r="H23" s="245">
        <v>10110</v>
      </c>
      <c r="I23" s="239">
        <v>10110</v>
      </c>
      <c r="J23" s="628"/>
      <c r="K23" s="283"/>
      <c r="L23" s="629"/>
    </row>
    <row r="24" spans="1:12" x14ac:dyDescent="0.25">
      <c r="A24" s="582">
        <v>43476</v>
      </c>
      <c r="B24" s="573">
        <v>320</v>
      </c>
      <c r="C24" s="573"/>
      <c r="D24" s="574" t="s">
        <v>424</v>
      </c>
      <c r="E24" s="302">
        <v>0</v>
      </c>
      <c r="F24" s="302">
        <v>0</v>
      </c>
      <c r="G24" s="489">
        <v>1500</v>
      </c>
      <c r="H24" s="245">
        <v>1500</v>
      </c>
      <c r="I24" s="239">
        <v>1500</v>
      </c>
      <c r="J24" s="628"/>
      <c r="K24" s="283"/>
      <c r="L24" s="629"/>
    </row>
    <row r="25" spans="1:12" x14ac:dyDescent="0.25">
      <c r="A25" s="582">
        <v>44207</v>
      </c>
      <c r="B25" s="573">
        <v>320</v>
      </c>
      <c r="C25" s="573"/>
      <c r="D25" s="574" t="s">
        <v>517</v>
      </c>
      <c r="E25" s="302"/>
      <c r="F25" s="302"/>
      <c r="G25" s="489">
        <v>12000</v>
      </c>
      <c r="H25" s="245">
        <v>4399</v>
      </c>
      <c r="I25" s="239">
        <v>4399</v>
      </c>
      <c r="J25" s="628"/>
      <c r="K25" s="283"/>
      <c r="L25" s="629"/>
    </row>
    <row r="26" spans="1:12" x14ac:dyDescent="0.25">
      <c r="A26" s="582">
        <v>44208</v>
      </c>
      <c r="B26" s="573">
        <v>111</v>
      </c>
      <c r="C26" s="573"/>
      <c r="D26" s="574" t="s">
        <v>502</v>
      </c>
      <c r="E26" s="302"/>
      <c r="F26" s="302"/>
      <c r="G26" s="489">
        <v>14000</v>
      </c>
      <c r="H26" s="245">
        <v>14000</v>
      </c>
      <c r="I26" s="239">
        <v>14000</v>
      </c>
      <c r="J26" s="628"/>
      <c r="K26" s="283"/>
      <c r="L26" s="629"/>
    </row>
    <row r="27" spans="1:12" x14ac:dyDescent="0.25">
      <c r="A27" s="575"/>
      <c r="B27" s="583"/>
      <c r="C27" s="583"/>
      <c r="D27" s="577" t="s">
        <v>245</v>
      </c>
      <c r="E27" s="492">
        <f>SUM(E8:E24)</f>
        <v>259125</v>
      </c>
      <c r="F27" s="492">
        <f>SUM(F8:F26)</f>
        <v>94025</v>
      </c>
      <c r="G27" s="492">
        <f>SUM(G8:G26)</f>
        <v>66500</v>
      </c>
      <c r="H27" s="492">
        <f>SUM(H8:H26)</f>
        <v>68009</v>
      </c>
      <c r="I27" s="492">
        <f>SUM(I8:I26)</f>
        <v>74256</v>
      </c>
      <c r="J27" s="492">
        <f>SUM(J8:J26)</f>
        <v>20000</v>
      </c>
      <c r="K27" s="492">
        <f>SUM(K8:K24)</f>
        <v>0</v>
      </c>
      <c r="L27" s="492">
        <f>SUM(L8:L24)</f>
        <v>0</v>
      </c>
    </row>
    <row r="28" spans="1:12" x14ac:dyDescent="0.25">
      <c r="A28" s="581">
        <v>43840</v>
      </c>
      <c r="B28" s="579">
        <v>320</v>
      </c>
      <c r="C28" s="576"/>
      <c r="D28" s="574" t="s">
        <v>438</v>
      </c>
      <c r="E28" s="302">
        <v>0</v>
      </c>
      <c r="F28" s="302">
        <v>6800</v>
      </c>
      <c r="G28" s="489"/>
      <c r="H28" s="245"/>
      <c r="I28" s="239"/>
      <c r="J28" s="630"/>
      <c r="K28" s="283"/>
      <c r="L28" s="243"/>
    </row>
    <row r="29" spans="1:12" x14ac:dyDescent="0.25">
      <c r="A29" s="581">
        <v>44207</v>
      </c>
      <c r="B29" s="579">
        <v>320</v>
      </c>
      <c r="C29" s="576"/>
      <c r="D29" s="574" t="s">
        <v>470</v>
      </c>
      <c r="E29" s="302"/>
      <c r="F29" s="627">
        <v>21306</v>
      </c>
      <c r="G29" s="489"/>
      <c r="H29" s="245"/>
      <c r="I29" s="239"/>
      <c r="J29" s="630"/>
      <c r="K29" s="283"/>
      <c r="L29" s="243"/>
    </row>
    <row r="30" spans="1:12" x14ac:dyDescent="0.25">
      <c r="A30" s="575"/>
      <c r="B30" s="583"/>
      <c r="C30" s="583"/>
      <c r="D30" s="577" t="s">
        <v>246</v>
      </c>
      <c r="E30" s="492">
        <f>SUM(E28:E28)</f>
        <v>0</v>
      </c>
      <c r="F30" s="492">
        <f>SUM(F28:F29)</f>
        <v>28106</v>
      </c>
      <c r="G30" s="492">
        <f>SUM(G28:G29)</f>
        <v>0</v>
      </c>
      <c r="H30" s="492">
        <f>SUM(H28:H29)</f>
        <v>0</v>
      </c>
      <c r="I30" s="492">
        <f>SUM(I28:I28)</f>
        <v>0</v>
      </c>
      <c r="J30" s="492">
        <f>SUM(J28:J29)</f>
        <v>0</v>
      </c>
      <c r="K30" s="492">
        <f>SUM(K28:K29)</f>
        <v>0</v>
      </c>
      <c r="L30" s="492">
        <f>SUM(L28:L29)</f>
        <v>0</v>
      </c>
    </row>
    <row r="31" spans="1:12" x14ac:dyDescent="0.25">
      <c r="A31" s="582">
        <v>43103</v>
      </c>
      <c r="B31" s="573">
        <v>840</v>
      </c>
      <c r="C31" s="583">
        <v>716</v>
      </c>
      <c r="D31" s="574" t="s">
        <v>247</v>
      </c>
      <c r="E31" s="302">
        <v>2600</v>
      </c>
      <c r="F31" s="302">
        <v>1728</v>
      </c>
      <c r="G31" s="489">
        <v>3000</v>
      </c>
      <c r="H31" s="245">
        <v>3000</v>
      </c>
      <c r="I31" s="239">
        <v>0</v>
      </c>
      <c r="J31" s="628"/>
      <c r="K31" s="283"/>
      <c r="L31" s="243"/>
    </row>
    <row r="32" spans="1:12" x14ac:dyDescent="0.25">
      <c r="A32" s="582">
        <v>44200</v>
      </c>
      <c r="B32" s="573">
        <v>510</v>
      </c>
      <c r="C32" s="573"/>
      <c r="D32" s="574" t="s">
        <v>480</v>
      </c>
      <c r="E32" s="302"/>
      <c r="F32" s="302">
        <v>3996</v>
      </c>
      <c r="G32" s="489"/>
      <c r="H32" s="245"/>
      <c r="I32" s="239"/>
      <c r="J32" s="628"/>
      <c r="K32" s="283"/>
      <c r="L32" s="243"/>
    </row>
    <row r="33" spans="1:12" x14ac:dyDescent="0.25">
      <c r="A33" s="582">
        <v>44200</v>
      </c>
      <c r="B33" s="573">
        <v>510</v>
      </c>
      <c r="C33" s="573"/>
      <c r="D33" s="574" t="s">
        <v>494</v>
      </c>
      <c r="E33" s="302"/>
      <c r="F33" s="302"/>
      <c r="G33" s="489">
        <v>2000</v>
      </c>
      <c r="H33" s="245">
        <v>2000</v>
      </c>
      <c r="I33" s="239">
        <v>0</v>
      </c>
      <c r="J33" s="628"/>
      <c r="K33" s="283"/>
      <c r="L33" s="243"/>
    </row>
    <row r="34" spans="1:12" ht="12.6" customHeight="1" x14ac:dyDescent="0.25">
      <c r="A34" s="580" t="s">
        <v>248</v>
      </c>
      <c r="B34" s="579">
        <v>520</v>
      </c>
      <c r="C34" s="579"/>
      <c r="D34" s="584" t="s">
        <v>249</v>
      </c>
      <c r="E34" s="302">
        <v>0</v>
      </c>
      <c r="F34" s="302">
        <v>0</v>
      </c>
      <c r="G34" s="489">
        <v>5900</v>
      </c>
      <c r="H34" s="245">
        <v>6240</v>
      </c>
      <c r="I34" s="239">
        <v>6240</v>
      </c>
      <c r="J34" s="628"/>
      <c r="K34" s="283"/>
      <c r="L34" s="243"/>
    </row>
    <row r="35" spans="1:12" s="566" customFormat="1" ht="12.6" customHeight="1" x14ac:dyDescent="0.25">
      <c r="A35" s="581">
        <v>44596</v>
      </c>
      <c r="B35" s="579">
        <v>520</v>
      </c>
      <c r="C35" s="579"/>
      <c r="D35" s="584" t="s">
        <v>556</v>
      </c>
      <c r="E35" s="302"/>
      <c r="F35" s="302"/>
      <c r="G35" s="489"/>
      <c r="H35" s="245"/>
      <c r="I35" s="239"/>
      <c r="J35" s="682">
        <v>5000</v>
      </c>
      <c r="K35" s="283"/>
      <c r="L35" s="243"/>
    </row>
    <row r="36" spans="1:12" x14ac:dyDescent="0.25">
      <c r="A36" s="582">
        <v>44231</v>
      </c>
      <c r="B36" s="573">
        <v>520</v>
      </c>
      <c r="C36" s="573"/>
      <c r="D36" s="574" t="s">
        <v>495</v>
      </c>
      <c r="E36" s="302"/>
      <c r="F36" s="302"/>
      <c r="G36" s="489">
        <v>40000</v>
      </c>
      <c r="H36" s="245">
        <v>39660</v>
      </c>
      <c r="I36" s="239">
        <v>0</v>
      </c>
      <c r="J36" s="682">
        <v>35000</v>
      </c>
      <c r="K36" s="283"/>
      <c r="L36" s="243"/>
    </row>
    <row r="37" spans="1:12" x14ac:dyDescent="0.25">
      <c r="A37" s="581">
        <v>44201</v>
      </c>
      <c r="B37" s="579">
        <v>451</v>
      </c>
      <c r="C37" s="579"/>
      <c r="D37" s="574" t="s">
        <v>471</v>
      </c>
      <c r="E37" s="302"/>
      <c r="F37" s="627">
        <v>8532</v>
      </c>
      <c r="G37" s="627">
        <v>10000</v>
      </c>
      <c r="H37" s="627">
        <v>10000</v>
      </c>
      <c r="I37" s="627">
        <v>10000</v>
      </c>
      <c r="J37" s="628"/>
      <c r="K37" s="283"/>
      <c r="L37" s="243"/>
    </row>
    <row r="38" spans="1:12" x14ac:dyDescent="0.25">
      <c r="A38" s="585">
        <v>43470</v>
      </c>
      <c r="B38" s="586">
        <v>451</v>
      </c>
      <c r="C38" s="586"/>
      <c r="D38" s="584" t="s">
        <v>336</v>
      </c>
      <c r="E38" s="302">
        <v>0</v>
      </c>
      <c r="F38" s="302">
        <v>0</v>
      </c>
      <c r="G38" s="489">
        <v>2000</v>
      </c>
      <c r="H38" s="245">
        <v>2000</v>
      </c>
      <c r="I38" s="239">
        <v>0</v>
      </c>
      <c r="J38" s="628">
        <v>0</v>
      </c>
      <c r="K38" s="283"/>
      <c r="L38" s="243"/>
    </row>
    <row r="39" spans="1:12" x14ac:dyDescent="0.25">
      <c r="A39" s="585">
        <v>43470</v>
      </c>
      <c r="B39" s="586">
        <v>451</v>
      </c>
      <c r="C39" s="586"/>
      <c r="D39" s="584" t="s">
        <v>403</v>
      </c>
      <c r="E39" s="302">
        <v>0</v>
      </c>
      <c r="F39" s="302">
        <v>480</v>
      </c>
      <c r="G39" s="489">
        <v>2000</v>
      </c>
      <c r="H39" s="245">
        <v>2000</v>
      </c>
      <c r="I39" s="239">
        <v>2000</v>
      </c>
      <c r="J39" s="628"/>
      <c r="K39" s="283"/>
      <c r="L39" s="243"/>
    </row>
    <row r="40" spans="1:12" ht="12.6" customHeight="1" x14ac:dyDescent="0.25">
      <c r="A40" s="585">
        <v>43835</v>
      </c>
      <c r="B40" s="586">
        <v>451</v>
      </c>
      <c r="C40" s="586"/>
      <c r="D40" s="584" t="s">
        <v>548</v>
      </c>
      <c r="E40" s="302"/>
      <c r="F40" s="302">
        <v>1584</v>
      </c>
      <c r="G40" s="489">
        <v>3000</v>
      </c>
      <c r="H40" s="245">
        <v>9000</v>
      </c>
      <c r="I40" s="239">
        <v>9000</v>
      </c>
      <c r="J40" s="628"/>
      <c r="K40" s="283"/>
      <c r="L40" s="243"/>
    </row>
    <row r="41" spans="1:12" s="566" customFormat="1" ht="12.6" customHeight="1" x14ac:dyDescent="0.25">
      <c r="A41" s="585">
        <v>44567</v>
      </c>
      <c r="B41" s="586">
        <v>9111</v>
      </c>
      <c r="C41" s="586"/>
      <c r="D41" s="584" t="s">
        <v>549</v>
      </c>
      <c r="E41" s="302"/>
      <c r="F41" s="302"/>
      <c r="G41" s="489"/>
      <c r="H41" s="245">
        <v>15000</v>
      </c>
      <c r="I41" s="239">
        <v>5000</v>
      </c>
      <c r="J41" s="628">
        <v>15000</v>
      </c>
      <c r="K41" s="283"/>
      <c r="L41" s="243"/>
    </row>
    <row r="42" spans="1:12" x14ac:dyDescent="0.25">
      <c r="A42" s="585">
        <v>44233</v>
      </c>
      <c r="B42" s="586">
        <v>9121</v>
      </c>
      <c r="C42" s="586"/>
      <c r="D42" s="584" t="s">
        <v>503</v>
      </c>
      <c r="E42" s="302"/>
      <c r="F42" s="302"/>
      <c r="G42" s="489">
        <v>6000</v>
      </c>
      <c r="H42" s="245">
        <v>6000</v>
      </c>
      <c r="I42" s="239">
        <v>4800</v>
      </c>
      <c r="J42" s="628"/>
      <c r="K42" s="283"/>
      <c r="L42" s="243"/>
    </row>
    <row r="43" spans="1:12" x14ac:dyDescent="0.25">
      <c r="A43" s="585">
        <v>43502</v>
      </c>
      <c r="B43" s="586">
        <v>9121</v>
      </c>
      <c r="C43" s="586"/>
      <c r="D43" s="584" t="s">
        <v>418</v>
      </c>
      <c r="E43" s="302">
        <v>5160</v>
      </c>
      <c r="F43" s="302"/>
      <c r="G43" s="489"/>
      <c r="H43" s="245"/>
      <c r="I43" s="239"/>
      <c r="J43" s="628"/>
      <c r="K43" s="283"/>
      <c r="L43" s="243"/>
    </row>
    <row r="44" spans="1:12" x14ac:dyDescent="0.25">
      <c r="A44" s="585">
        <v>7.1</v>
      </c>
      <c r="B44" s="586">
        <v>810</v>
      </c>
      <c r="C44" s="586"/>
      <c r="D44" s="584" t="s">
        <v>472</v>
      </c>
      <c r="E44" s="302"/>
      <c r="F44" s="627">
        <v>1480</v>
      </c>
      <c r="G44" s="489"/>
      <c r="H44" s="245"/>
      <c r="I44" s="239"/>
      <c r="J44" s="628"/>
      <c r="K44" s="283"/>
      <c r="L44" s="243"/>
    </row>
    <row r="45" spans="1:12" x14ac:dyDescent="0.25">
      <c r="A45" s="585">
        <v>44203</v>
      </c>
      <c r="B45" s="586">
        <v>810</v>
      </c>
      <c r="C45" s="586"/>
      <c r="D45" s="584" t="s">
        <v>481</v>
      </c>
      <c r="E45" s="302"/>
      <c r="F45" s="627">
        <v>6500</v>
      </c>
      <c r="G45" s="489"/>
      <c r="H45" s="245"/>
      <c r="I45" s="239"/>
      <c r="J45" s="628"/>
      <c r="K45" s="283"/>
      <c r="L45" s="243"/>
    </row>
    <row r="46" spans="1:12" x14ac:dyDescent="0.25">
      <c r="A46" s="585">
        <v>44203</v>
      </c>
      <c r="B46" s="586">
        <v>810</v>
      </c>
      <c r="C46" s="586"/>
      <c r="D46" s="584" t="s">
        <v>473</v>
      </c>
      <c r="E46" s="302"/>
      <c r="F46" s="302">
        <v>3758</v>
      </c>
      <c r="G46" s="489"/>
      <c r="H46" s="245"/>
      <c r="I46" s="239"/>
      <c r="J46" s="628"/>
      <c r="K46" s="283"/>
      <c r="L46" s="243"/>
    </row>
    <row r="47" spans="1:12" x14ac:dyDescent="0.25">
      <c r="A47" s="585">
        <v>44203</v>
      </c>
      <c r="B47" s="586">
        <v>810</v>
      </c>
      <c r="C47" s="586"/>
      <c r="D47" s="584" t="s">
        <v>498</v>
      </c>
      <c r="E47" s="302"/>
      <c r="F47" s="302"/>
      <c r="G47" s="489">
        <v>2000</v>
      </c>
      <c r="H47" s="245">
        <v>2000</v>
      </c>
      <c r="I47" s="239">
        <v>2000</v>
      </c>
      <c r="J47" s="628"/>
      <c r="K47" s="283"/>
      <c r="L47" s="243"/>
    </row>
    <row r="48" spans="1:12" x14ac:dyDescent="0.25">
      <c r="A48" s="585">
        <v>43472</v>
      </c>
      <c r="B48" s="586">
        <v>810</v>
      </c>
      <c r="C48" s="586"/>
      <c r="D48" s="584" t="s">
        <v>252</v>
      </c>
      <c r="E48" s="302">
        <v>12150</v>
      </c>
      <c r="F48" s="302"/>
      <c r="G48" s="489"/>
      <c r="H48" s="245"/>
      <c r="I48" s="239"/>
      <c r="J48" s="628"/>
      <c r="K48" s="283"/>
      <c r="L48" s="243"/>
    </row>
    <row r="49" spans="1:12" x14ac:dyDescent="0.25">
      <c r="A49" s="580" t="s">
        <v>241</v>
      </c>
      <c r="B49" s="579">
        <v>620</v>
      </c>
      <c r="C49" s="579"/>
      <c r="D49" s="574" t="s">
        <v>250</v>
      </c>
      <c r="E49" s="302">
        <v>1950</v>
      </c>
      <c r="F49" s="302"/>
      <c r="G49" s="489"/>
      <c r="H49" s="245"/>
      <c r="I49" s="239"/>
      <c r="J49" s="628"/>
      <c r="K49" s="283"/>
      <c r="L49" s="243"/>
    </row>
    <row r="50" spans="1:12" x14ac:dyDescent="0.25">
      <c r="A50" s="580" t="s">
        <v>241</v>
      </c>
      <c r="B50" s="579">
        <v>620</v>
      </c>
      <c r="C50" s="579"/>
      <c r="D50" s="574" t="s">
        <v>251</v>
      </c>
      <c r="E50" s="302">
        <v>0</v>
      </c>
      <c r="F50" s="302">
        <v>328</v>
      </c>
      <c r="G50" s="489">
        <v>16000</v>
      </c>
      <c r="H50" s="245">
        <v>16000</v>
      </c>
      <c r="I50" s="239">
        <v>16000</v>
      </c>
      <c r="J50" s="628">
        <v>10000</v>
      </c>
      <c r="K50" s="283"/>
      <c r="L50" s="243"/>
    </row>
    <row r="51" spans="1:12" x14ac:dyDescent="0.25">
      <c r="A51" s="580" t="s">
        <v>241</v>
      </c>
      <c r="B51" s="579">
        <v>620</v>
      </c>
      <c r="C51" s="579"/>
      <c r="D51" s="574" t="s">
        <v>254</v>
      </c>
      <c r="E51" s="302">
        <v>0</v>
      </c>
      <c r="F51" s="302">
        <v>0</v>
      </c>
      <c r="G51" s="489">
        <v>20000</v>
      </c>
      <c r="H51" s="245">
        <v>20000</v>
      </c>
      <c r="I51" s="239">
        <v>10000</v>
      </c>
      <c r="J51" s="628">
        <v>10000</v>
      </c>
      <c r="K51" s="283"/>
      <c r="L51" s="243"/>
    </row>
    <row r="52" spans="1:12" ht="12.6" customHeight="1" x14ac:dyDescent="0.25">
      <c r="A52" s="581">
        <v>42409</v>
      </c>
      <c r="B52" s="579">
        <v>620</v>
      </c>
      <c r="C52" s="579"/>
      <c r="D52" s="574" t="s">
        <v>326</v>
      </c>
      <c r="E52" s="302">
        <v>0</v>
      </c>
      <c r="F52" s="302">
        <v>0</v>
      </c>
      <c r="G52" s="489">
        <v>1500</v>
      </c>
      <c r="H52" s="245">
        <v>1500</v>
      </c>
      <c r="I52" s="239">
        <v>0</v>
      </c>
      <c r="J52" s="628">
        <v>1500</v>
      </c>
      <c r="K52" s="283"/>
      <c r="L52" s="243"/>
    </row>
    <row r="53" spans="1:12" x14ac:dyDescent="0.25">
      <c r="A53" s="581">
        <v>43505</v>
      </c>
      <c r="B53" s="579">
        <v>620</v>
      </c>
      <c r="C53" s="579"/>
      <c r="D53" s="574" t="s">
        <v>338</v>
      </c>
      <c r="E53" s="302">
        <v>0</v>
      </c>
      <c r="F53" s="302">
        <v>0</v>
      </c>
      <c r="G53" s="489">
        <v>15000</v>
      </c>
      <c r="H53" s="245">
        <v>15000</v>
      </c>
      <c r="I53" s="239">
        <v>13000</v>
      </c>
      <c r="J53" s="628"/>
      <c r="K53" s="283"/>
      <c r="L53" s="243"/>
    </row>
    <row r="54" spans="1:12" x14ac:dyDescent="0.25">
      <c r="A54" s="581">
        <v>43505</v>
      </c>
      <c r="B54" s="579">
        <v>620</v>
      </c>
      <c r="C54" s="579"/>
      <c r="D54" s="574" t="s">
        <v>253</v>
      </c>
      <c r="E54" s="302">
        <v>870</v>
      </c>
      <c r="F54" s="302"/>
      <c r="G54" s="489"/>
      <c r="H54" s="245"/>
      <c r="I54" s="239"/>
      <c r="J54" s="630"/>
      <c r="K54" s="283"/>
      <c r="L54" s="243"/>
    </row>
    <row r="55" spans="1:12" x14ac:dyDescent="0.25">
      <c r="A55" s="581">
        <v>43505</v>
      </c>
      <c r="B55" s="579">
        <v>660</v>
      </c>
      <c r="C55" s="579"/>
      <c r="D55" s="574" t="s">
        <v>399</v>
      </c>
      <c r="E55" s="302">
        <v>0</v>
      </c>
      <c r="F55" s="302">
        <v>12300</v>
      </c>
      <c r="G55" s="489"/>
      <c r="H55" s="245"/>
      <c r="I55" s="239"/>
      <c r="J55" s="628"/>
      <c r="K55" s="283"/>
      <c r="L55" s="243"/>
    </row>
    <row r="56" spans="1:12" s="566" customFormat="1" x14ac:dyDescent="0.25">
      <c r="A56" s="581">
        <v>44601</v>
      </c>
      <c r="B56" s="579">
        <v>660</v>
      </c>
      <c r="C56" s="579"/>
      <c r="D56" s="574" t="s">
        <v>561</v>
      </c>
      <c r="E56" s="302"/>
      <c r="F56" s="302"/>
      <c r="G56" s="489"/>
      <c r="H56" s="245"/>
      <c r="I56" s="239"/>
      <c r="J56" s="682">
        <v>8000</v>
      </c>
      <c r="K56" s="283"/>
      <c r="L56" s="243"/>
    </row>
    <row r="57" spans="1:12" x14ac:dyDescent="0.25">
      <c r="A57" s="580" t="s">
        <v>255</v>
      </c>
      <c r="B57" s="579">
        <v>640</v>
      </c>
      <c r="C57" s="579"/>
      <c r="D57" s="574" t="s">
        <v>256</v>
      </c>
      <c r="E57" s="302">
        <v>0</v>
      </c>
      <c r="F57" s="302">
        <v>36872</v>
      </c>
      <c r="G57" s="489">
        <v>0</v>
      </c>
      <c r="H57" s="245"/>
      <c r="I57" s="239"/>
      <c r="J57" s="682">
        <v>10000</v>
      </c>
      <c r="K57" s="283"/>
      <c r="L57" s="243"/>
    </row>
    <row r="58" spans="1:12" x14ac:dyDescent="0.25">
      <c r="A58" s="580" t="s">
        <v>255</v>
      </c>
      <c r="B58" s="579">
        <v>640</v>
      </c>
      <c r="C58" s="579"/>
      <c r="D58" s="574" t="s">
        <v>257</v>
      </c>
      <c r="E58" s="302">
        <v>0</v>
      </c>
      <c r="F58" s="302">
        <v>0</v>
      </c>
      <c r="G58" s="489">
        <v>18000</v>
      </c>
      <c r="H58" s="245">
        <v>18000</v>
      </c>
      <c r="I58" s="239">
        <v>2000</v>
      </c>
      <c r="J58" s="628"/>
      <c r="K58" s="283"/>
      <c r="L58" s="243"/>
    </row>
    <row r="59" spans="1:12" x14ac:dyDescent="0.25">
      <c r="A59" s="581">
        <v>44264</v>
      </c>
      <c r="B59" s="579">
        <v>640</v>
      </c>
      <c r="C59" s="579"/>
      <c r="D59" s="574" t="s">
        <v>499</v>
      </c>
      <c r="E59" s="302"/>
      <c r="F59" s="302"/>
      <c r="G59" s="489">
        <v>2500</v>
      </c>
      <c r="H59" s="245">
        <v>2500</v>
      </c>
      <c r="I59" s="239">
        <v>2500</v>
      </c>
      <c r="J59" s="630"/>
      <c r="K59" s="283"/>
      <c r="L59" s="243"/>
    </row>
    <row r="60" spans="1:12" s="566" customFormat="1" x14ac:dyDescent="0.25">
      <c r="A60" s="581">
        <v>44629</v>
      </c>
      <c r="B60" s="579">
        <v>640</v>
      </c>
      <c r="C60" s="579"/>
      <c r="D60" s="574" t="s">
        <v>557</v>
      </c>
      <c r="E60" s="302"/>
      <c r="F60" s="302"/>
      <c r="G60" s="489"/>
      <c r="H60" s="245"/>
      <c r="I60" s="239"/>
      <c r="J60" s="682">
        <v>5000</v>
      </c>
      <c r="K60" s="283"/>
      <c r="L60" s="243"/>
    </row>
    <row r="61" spans="1:12" x14ac:dyDescent="0.25">
      <c r="A61" s="581">
        <v>43564</v>
      </c>
      <c r="B61" s="579">
        <v>620</v>
      </c>
      <c r="C61" s="579"/>
      <c r="D61" s="574" t="s">
        <v>325</v>
      </c>
      <c r="E61" s="302">
        <v>4950</v>
      </c>
      <c r="F61" s="302"/>
      <c r="G61" s="489"/>
      <c r="H61" s="245"/>
      <c r="I61" s="239"/>
      <c r="J61" s="628"/>
      <c r="K61" s="283"/>
      <c r="L61" s="243"/>
    </row>
    <row r="62" spans="1:12" x14ac:dyDescent="0.25">
      <c r="A62" s="581">
        <v>43655</v>
      </c>
      <c r="B62" s="579">
        <v>620</v>
      </c>
      <c r="C62" s="579"/>
      <c r="D62" s="574" t="s">
        <v>327</v>
      </c>
      <c r="E62" s="302">
        <v>576</v>
      </c>
      <c r="F62" s="302">
        <v>240</v>
      </c>
      <c r="G62" s="489">
        <v>700</v>
      </c>
      <c r="H62" s="245">
        <v>0</v>
      </c>
      <c r="I62" s="239">
        <v>0</v>
      </c>
      <c r="J62" s="630"/>
      <c r="K62" s="283"/>
      <c r="L62" s="243"/>
    </row>
    <row r="63" spans="1:12" x14ac:dyDescent="0.25">
      <c r="A63" s="581">
        <v>44386</v>
      </c>
      <c r="B63" s="579">
        <v>620</v>
      </c>
      <c r="C63" s="579"/>
      <c r="D63" s="574" t="s">
        <v>474</v>
      </c>
      <c r="E63" s="302"/>
      <c r="F63" s="302">
        <v>6168</v>
      </c>
      <c r="G63" s="489"/>
      <c r="H63" s="245"/>
      <c r="I63" s="239"/>
      <c r="J63" s="630"/>
      <c r="K63" s="283"/>
      <c r="L63" s="243"/>
    </row>
    <row r="64" spans="1:12" x14ac:dyDescent="0.25">
      <c r="A64" s="580" t="s">
        <v>258</v>
      </c>
      <c r="B64" s="579">
        <v>320</v>
      </c>
      <c r="C64" s="579"/>
      <c r="D64" s="574" t="s">
        <v>397</v>
      </c>
      <c r="E64" s="302"/>
      <c r="F64" s="302">
        <v>7210</v>
      </c>
      <c r="G64" s="489">
        <v>10600</v>
      </c>
      <c r="H64" s="245">
        <v>10600</v>
      </c>
      <c r="I64" s="239">
        <v>5000</v>
      </c>
      <c r="J64" s="628">
        <v>3000</v>
      </c>
      <c r="K64" s="283"/>
      <c r="L64" s="243"/>
    </row>
    <row r="65" spans="1:12" x14ac:dyDescent="0.25">
      <c r="A65" s="581">
        <v>43479</v>
      </c>
      <c r="B65" s="579">
        <v>620</v>
      </c>
      <c r="C65" s="579"/>
      <c r="D65" s="574" t="s">
        <v>339</v>
      </c>
      <c r="E65" s="302"/>
      <c r="F65" s="302">
        <v>10000</v>
      </c>
      <c r="G65" s="489"/>
      <c r="H65" s="245"/>
      <c r="I65" s="239"/>
      <c r="J65" s="630"/>
      <c r="K65" s="283"/>
      <c r="L65" s="243"/>
    </row>
    <row r="66" spans="1:12" x14ac:dyDescent="0.25">
      <c r="A66" s="581">
        <v>44210</v>
      </c>
      <c r="B66" s="579">
        <v>620</v>
      </c>
      <c r="C66" s="579"/>
      <c r="D66" s="574" t="s">
        <v>475</v>
      </c>
      <c r="E66" s="302"/>
      <c r="F66" s="627">
        <v>1820</v>
      </c>
      <c r="G66" s="489"/>
      <c r="H66" s="245"/>
      <c r="I66" s="239"/>
      <c r="J66" s="630"/>
      <c r="K66" s="283"/>
      <c r="L66" s="243"/>
    </row>
    <row r="67" spans="1:12" x14ac:dyDescent="0.25">
      <c r="A67" s="587"/>
      <c r="B67" s="576"/>
      <c r="C67" s="576"/>
      <c r="D67" s="577" t="s">
        <v>259</v>
      </c>
      <c r="E67" s="492">
        <f t="shared" ref="E67:L67" si="2">SUM(E31:E66)</f>
        <v>28256</v>
      </c>
      <c r="F67" s="492">
        <f t="shared" si="2"/>
        <v>102996</v>
      </c>
      <c r="G67" s="492">
        <f t="shared" si="2"/>
        <v>160200</v>
      </c>
      <c r="H67" s="492">
        <f t="shared" si="2"/>
        <v>180500</v>
      </c>
      <c r="I67" s="492">
        <f t="shared" si="2"/>
        <v>87540</v>
      </c>
      <c r="J67" s="492">
        <f>SUM(J31:J66)</f>
        <v>102500</v>
      </c>
      <c r="K67" s="492">
        <f t="shared" si="2"/>
        <v>0</v>
      </c>
      <c r="L67" s="492">
        <f t="shared" si="2"/>
        <v>0</v>
      </c>
    </row>
    <row r="68" spans="1:12" x14ac:dyDescent="0.25">
      <c r="A68" s="580" t="s">
        <v>260</v>
      </c>
      <c r="B68" s="579">
        <v>840</v>
      </c>
      <c r="C68" s="579"/>
      <c r="D68" s="574" t="s">
        <v>261</v>
      </c>
      <c r="E68" s="302"/>
      <c r="F68" s="302">
        <v>0</v>
      </c>
      <c r="G68" s="489">
        <v>40000</v>
      </c>
      <c r="H68" s="245">
        <v>40000</v>
      </c>
      <c r="I68" s="239">
        <v>23000</v>
      </c>
      <c r="J68" s="630"/>
      <c r="K68" s="283"/>
      <c r="L68" s="243"/>
    </row>
    <row r="69" spans="1:12" x14ac:dyDescent="0.25">
      <c r="A69" s="581">
        <v>44200</v>
      </c>
      <c r="B69" s="579">
        <v>510</v>
      </c>
      <c r="C69" s="579"/>
      <c r="D69" s="574" t="s">
        <v>496</v>
      </c>
      <c r="E69" s="302"/>
      <c r="F69" s="302">
        <v>0</v>
      </c>
      <c r="G69" s="489">
        <v>6000</v>
      </c>
      <c r="H69" s="245">
        <v>6000</v>
      </c>
      <c r="I69" s="239">
        <v>8000</v>
      </c>
      <c r="J69" s="630"/>
      <c r="K69" s="283"/>
      <c r="L69" s="243"/>
    </row>
    <row r="70" spans="1:12" x14ac:dyDescent="0.25">
      <c r="A70" s="581">
        <v>44200</v>
      </c>
      <c r="B70" s="579">
        <v>510</v>
      </c>
      <c r="C70" s="579"/>
      <c r="D70" s="574" t="s">
        <v>497</v>
      </c>
      <c r="E70" s="302"/>
      <c r="F70" s="302"/>
      <c r="G70" s="489">
        <v>10000</v>
      </c>
      <c r="H70" s="245">
        <v>10000</v>
      </c>
      <c r="I70" s="239">
        <v>7000</v>
      </c>
      <c r="J70" s="630">
        <v>15000</v>
      </c>
      <c r="K70" s="283"/>
      <c r="L70" s="243"/>
    </row>
    <row r="71" spans="1:12" x14ac:dyDescent="0.25">
      <c r="A71" s="580" t="s">
        <v>248</v>
      </c>
      <c r="B71" s="579">
        <v>520</v>
      </c>
      <c r="C71" s="579"/>
      <c r="D71" s="574" t="s">
        <v>512</v>
      </c>
      <c r="E71" s="302"/>
      <c r="F71" s="302"/>
      <c r="G71" s="489">
        <v>47000</v>
      </c>
      <c r="H71" s="245">
        <v>47000</v>
      </c>
      <c r="I71" s="239">
        <v>0</v>
      </c>
      <c r="J71" s="630"/>
      <c r="K71" s="283"/>
      <c r="L71" s="243"/>
    </row>
    <row r="72" spans="1:12" x14ac:dyDescent="0.25">
      <c r="A72" s="581">
        <v>42404</v>
      </c>
      <c r="B72" s="579">
        <v>520</v>
      </c>
      <c r="C72" s="579"/>
      <c r="D72" s="574" t="s">
        <v>262</v>
      </c>
      <c r="E72" s="302">
        <v>1785</v>
      </c>
      <c r="F72" s="302">
        <v>13249</v>
      </c>
      <c r="G72" s="489">
        <v>20000</v>
      </c>
      <c r="H72" s="245">
        <v>20000</v>
      </c>
      <c r="I72" s="239">
        <v>16000</v>
      </c>
      <c r="J72" s="628">
        <v>20000</v>
      </c>
      <c r="K72" s="283"/>
      <c r="L72" s="243"/>
    </row>
    <row r="73" spans="1:12" x14ac:dyDescent="0.25">
      <c r="A73" s="588">
        <v>42374</v>
      </c>
      <c r="B73" s="579">
        <v>451</v>
      </c>
      <c r="C73" s="579"/>
      <c r="D73" s="574" t="s">
        <v>263</v>
      </c>
      <c r="E73" s="302">
        <v>0</v>
      </c>
      <c r="F73" s="302">
        <v>11809</v>
      </c>
      <c r="G73" s="489">
        <v>15000</v>
      </c>
      <c r="H73" s="245">
        <v>9000</v>
      </c>
      <c r="I73" s="239">
        <v>9000</v>
      </c>
      <c r="J73" s="628">
        <v>10000</v>
      </c>
      <c r="K73" s="283"/>
      <c r="L73" s="243"/>
    </row>
    <row r="74" spans="1:12" x14ac:dyDescent="0.25">
      <c r="A74" s="581">
        <v>42374</v>
      </c>
      <c r="B74" s="579">
        <v>451</v>
      </c>
      <c r="C74" s="579"/>
      <c r="D74" s="574" t="s">
        <v>264</v>
      </c>
      <c r="E74" s="302">
        <v>3847</v>
      </c>
      <c r="F74" s="302">
        <v>24765</v>
      </c>
      <c r="G74" s="489">
        <v>15000</v>
      </c>
      <c r="H74" s="245">
        <v>15000</v>
      </c>
      <c r="I74" s="239">
        <v>14500</v>
      </c>
      <c r="J74" s="628">
        <v>10000</v>
      </c>
      <c r="K74" s="283"/>
      <c r="L74" s="243"/>
    </row>
    <row r="75" spans="1:12" x14ac:dyDescent="0.25">
      <c r="A75" s="581">
        <v>42374</v>
      </c>
      <c r="B75" s="579">
        <v>451</v>
      </c>
      <c r="C75" s="579"/>
      <c r="D75" s="574" t="s">
        <v>457</v>
      </c>
      <c r="E75" s="302">
        <v>84558</v>
      </c>
      <c r="F75" s="302">
        <v>5288</v>
      </c>
      <c r="G75" s="489">
        <v>0</v>
      </c>
      <c r="H75" s="245"/>
      <c r="I75" s="239"/>
      <c r="J75" s="628"/>
      <c r="K75" s="283"/>
      <c r="L75" s="243"/>
    </row>
    <row r="76" spans="1:12" x14ac:dyDescent="0.25">
      <c r="A76" s="581">
        <v>43470</v>
      </c>
      <c r="B76" s="579">
        <v>451</v>
      </c>
      <c r="C76" s="579"/>
      <c r="D76" s="574" t="s">
        <v>337</v>
      </c>
      <c r="E76" s="302">
        <v>4737</v>
      </c>
      <c r="F76" s="302">
        <v>0</v>
      </c>
      <c r="G76" s="489">
        <v>15000</v>
      </c>
      <c r="H76" s="245">
        <v>15000</v>
      </c>
      <c r="I76" s="239">
        <v>0</v>
      </c>
      <c r="J76" s="628"/>
      <c r="K76" s="283"/>
      <c r="L76" s="243"/>
    </row>
    <row r="77" spans="1:12" x14ac:dyDescent="0.25">
      <c r="A77" s="581">
        <v>43470</v>
      </c>
      <c r="B77" s="579">
        <v>451</v>
      </c>
      <c r="C77" s="579"/>
      <c r="D77" s="574" t="s">
        <v>404</v>
      </c>
      <c r="E77" s="302">
        <v>0</v>
      </c>
      <c r="F77" s="302">
        <v>0</v>
      </c>
      <c r="G77" s="489">
        <v>65000</v>
      </c>
      <c r="H77" s="245">
        <v>65000</v>
      </c>
      <c r="I77" s="239">
        <v>100</v>
      </c>
      <c r="J77" s="628">
        <v>85000</v>
      </c>
      <c r="K77" s="283"/>
      <c r="L77" s="243"/>
    </row>
    <row r="78" spans="1:12" x14ac:dyDescent="0.25">
      <c r="A78" s="581">
        <v>44202</v>
      </c>
      <c r="B78" s="579">
        <v>9111</v>
      </c>
      <c r="C78" s="579"/>
      <c r="D78" s="574" t="s">
        <v>562</v>
      </c>
      <c r="E78" s="302"/>
      <c r="F78" s="302">
        <v>0</v>
      </c>
      <c r="G78" s="489">
        <v>150000</v>
      </c>
      <c r="H78" s="245">
        <v>0</v>
      </c>
      <c r="I78" s="239">
        <v>0</v>
      </c>
      <c r="J78" s="682">
        <v>250000</v>
      </c>
      <c r="K78" s="283"/>
      <c r="L78" s="243"/>
    </row>
    <row r="79" spans="1:12" x14ac:dyDescent="0.25">
      <c r="A79" s="580" t="s">
        <v>265</v>
      </c>
      <c r="B79" s="579">
        <v>9121</v>
      </c>
      <c r="C79" s="579"/>
      <c r="D79" s="574" t="s">
        <v>422</v>
      </c>
      <c r="E79" s="302">
        <v>15416</v>
      </c>
      <c r="F79" s="302">
        <v>0</v>
      </c>
      <c r="G79" s="489">
        <v>60000</v>
      </c>
      <c r="H79" s="245">
        <v>60000</v>
      </c>
      <c r="I79" s="239">
        <v>53000</v>
      </c>
      <c r="J79" s="628">
        <v>5000</v>
      </c>
      <c r="K79" s="283"/>
      <c r="L79" s="243"/>
    </row>
    <row r="80" spans="1:12" x14ac:dyDescent="0.25">
      <c r="A80" s="581">
        <v>44598</v>
      </c>
      <c r="B80" s="579">
        <v>9121</v>
      </c>
      <c r="C80" s="579"/>
      <c r="D80" s="574" t="s">
        <v>550</v>
      </c>
      <c r="E80" s="302"/>
      <c r="F80" s="302"/>
      <c r="G80" s="489"/>
      <c r="H80" s="245">
        <v>40000</v>
      </c>
      <c r="I80" s="239">
        <v>30000</v>
      </c>
      <c r="J80" s="628">
        <v>20000</v>
      </c>
      <c r="K80" s="283"/>
      <c r="L80" s="243"/>
    </row>
    <row r="81" spans="1:18" x14ac:dyDescent="0.25">
      <c r="A81" s="581">
        <v>43502</v>
      </c>
      <c r="B81" s="579">
        <v>9211</v>
      </c>
      <c r="C81" s="579"/>
      <c r="D81" s="591" t="s">
        <v>266</v>
      </c>
      <c r="E81" s="302">
        <v>0</v>
      </c>
      <c r="F81" s="302">
        <v>0</v>
      </c>
      <c r="G81" s="489">
        <v>20008</v>
      </c>
      <c r="H81" s="245">
        <v>20008</v>
      </c>
      <c r="I81" s="239">
        <v>0</v>
      </c>
      <c r="J81" s="628">
        <v>0</v>
      </c>
      <c r="K81" s="283">
        <v>0</v>
      </c>
      <c r="L81" s="243">
        <v>0</v>
      </c>
    </row>
    <row r="82" spans="1:18" x14ac:dyDescent="0.25">
      <c r="A82" s="581">
        <v>43502</v>
      </c>
      <c r="B82" s="579">
        <v>9211</v>
      </c>
      <c r="C82" s="579"/>
      <c r="D82" s="566" t="s">
        <v>267</v>
      </c>
      <c r="E82" s="302">
        <v>3902</v>
      </c>
      <c r="F82" s="302">
        <v>0</v>
      </c>
      <c r="G82" s="489">
        <v>1500</v>
      </c>
      <c r="H82" s="245">
        <v>1500</v>
      </c>
      <c r="I82" s="239">
        <v>0</v>
      </c>
      <c r="J82" s="628">
        <v>0</v>
      </c>
      <c r="K82" s="283">
        <v>0</v>
      </c>
      <c r="L82" s="243">
        <v>0</v>
      </c>
    </row>
    <row r="83" spans="1:18" x14ac:dyDescent="0.25">
      <c r="A83" s="581">
        <v>44203</v>
      </c>
      <c r="B83" s="579">
        <v>810</v>
      </c>
      <c r="C83" s="579"/>
      <c r="D83" s="574" t="s">
        <v>504</v>
      </c>
      <c r="E83" s="302"/>
      <c r="F83" s="302"/>
      <c r="G83" s="489">
        <v>60000</v>
      </c>
      <c r="H83" s="245">
        <v>60000</v>
      </c>
      <c r="I83" s="239">
        <v>59000</v>
      </c>
      <c r="J83" s="630"/>
      <c r="K83" s="283"/>
      <c r="L83" s="243"/>
    </row>
    <row r="84" spans="1:18" x14ac:dyDescent="0.25">
      <c r="A84" s="581">
        <v>43472</v>
      </c>
      <c r="B84" s="579">
        <v>810</v>
      </c>
      <c r="C84" s="579"/>
      <c r="D84" s="574" t="s">
        <v>423</v>
      </c>
      <c r="E84" s="342"/>
      <c r="F84" s="342">
        <v>10000</v>
      </c>
      <c r="G84" s="489"/>
      <c r="H84" s="245"/>
      <c r="I84" s="239"/>
      <c r="J84" s="628"/>
      <c r="K84" s="283"/>
      <c r="L84" s="243"/>
    </row>
    <row r="85" spans="1:18" x14ac:dyDescent="0.25">
      <c r="A85" s="581">
        <v>43472</v>
      </c>
      <c r="B85" s="579">
        <v>810</v>
      </c>
      <c r="C85" s="579"/>
      <c r="D85" s="574" t="s">
        <v>340</v>
      </c>
      <c r="E85" s="302">
        <v>52</v>
      </c>
      <c r="F85" s="302"/>
      <c r="G85" s="489"/>
      <c r="H85" s="245"/>
      <c r="I85" s="239"/>
      <c r="J85" s="628"/>
      <c r="K85" s="283"/>
      <c r="L85" s="243"/>
    </row>
    <row r="86" spans="1:18" x14ac:dyDescent="0.25">
      <c r="A86" s="581">
        <v>43107</v>
      </c>
      <c r="B86" s="579">
        <v>810</v>
      </c>
      <c r="C86" s="579"/>
      <c r="D86" s="574" t="s">
        <v>398</v>
      </c>
      <c r="E86" s="302">
        <v>49981</v>
      </c>
      <c r="F86" s="302">
        <v>18035</v>
      </c>
      <c r="G86" s="489">
        <v>15000</v>
      </c>
      <c r="H86" s="245">
        <v>15000</v>
      </c>
      <c r="I86" s="239">
        <v>10000</v>
      </c>
      <c r="J86" s="628">
        <v>20000</v>
      </c>
      <c r="K86" s="283"/>
      <c r="L86" s="243"/>
    </row>
    <row r="87" spans="1:18" x14ac:dyDescent="0.25">
      <c r="A87" s="581">
        <v>43837</v>
      </c>
      <c r="B87" s="579">
        <v>810</v>
      </c>
      <c r="C87" s="579"/>
      <c r="D87" s="574" t="s">
        <v>437</v>
      </c>
      <c r="E87" s="302"/>
      <c r="F87" s="302">
        <v>3826</v>
      </c>
      <c r="G87" s="489">
        <v>0</v>
      </c>
      <c r="H87" s="245"/>
      <c r="I87" s="239"/>
      <c r="J87" s="628"/>
      <c r="K87" s="283"/>
      <c r="L87" s="243"/>
    </row>
    <row r="88" spans="1:18" x14ac:dyDescent="0.25">
      <c r="A88" s="581">
        <v>44203</v>
      </c>
      <c r="B88" s="579">
        <v>810</v>
      </c>
      <c r="C88" s="579"/>
      <c r="D88" s="574" t="s">
        <v>476</v>
      </c>
      <c r="E88" s="302"/>
      <c r="F88" s="627">
        <v>141670</v>
      </c>
      <c r="G88" s="627">
        <v>290000</v>
      </c>
      <c r="H88" s="627">
        <v>310000</v>
      </c>
      <c r="I88" s="627">
        <v>230000</v>
      </c>
      <c r="J88" s="682">
        <v>150000</v>
      </c>
      <c r="K88" s="283"/>
      <c r="L88" s="243"/>
    </row>
    <row r="89" spans="1:18" x14ac:dyDescent="0.25">
      <c r="A89" s="581">
        <v>44203</v>
      </c>
      <c r="B89" s="579">
        <v>810</v>
      </c>
      <c r="C89" s="579"/>
      <c r="D89" s="574" t="s">
        <v>477</v>
      </c>
      <c r="E89" s="302"/>
      <c r="F89" s="627">
        <v>12458</v>
      </c>
      <c r="G89" s="627">
        <v>15000</v>
      </c>
      <c r="H89" s="627">
        <v>15000</v>
      </c>
      <c r="I89" s="627">
        <v>18000</v>
      </c>
      <c r="J89" s="682">
        <v>3000</v>
      </c>
      <c r="K89" s="283"/>
      <c r="L89" s="243"/>
    </row>
    <row r="90" spans="1:18" x14ac:dyDescent="0.25">
      <c r="A90" s="581">
        <v>44568</v>
      </c>
      <c r="B90" s="579">
        <v>810</v>
      </c>
      <c r="C90" s="579"/>
      <c r="D90" s="574" t="s">
        <v>551</v>
      </c>
      <c r="E90" s="302"/>
      <c r="F90" s="302"/>
      <c r="G90" s="489"/>
      <c r="H90" s="245">
        <v>35600</v>
      </c>
      <c r="I90" s="239">
        <v>0</v>
      </c>
      <c r="J90" s="682">
        <v>38000</v>
      </c>
      <c r="K90" s="283"/>
      <c r="L90" s="243"/>
    </row>
    <row r="91" spans="1:18" x14ac:dyDescent="0.25">
      <c r="A91" s="581">
        <v>44568</v>
      </c>
      <c r="B91" s="579">
        <v>810</v>
      </c>
      <c r="C91" s="579"/>
      <c r="D91" s="574" t="s">
        <v>552</v>
      </c>
      <c r="E91" s="302"/>
      <c r="F91" s="302"/>
      <c r="G91" s="489"/>
      <c r="H91" s="245">
        <v>18127</v>
      </c>
      <c r="I91" s="239">
        <v>18127</v>
      </c>
      <c r="J91" s="630"/>
      <c r="K91" s="283"/>
      <c r="L91" s="243"/>
    </row>
    <row r="92" spans="1:18" s="566" customFormat="1" x14ac:dyDescent="0.25">
      <c r="A92" s="581">
        <v>44568</v>
      </c>
      <c r="B92" s="579">
        <v>810</v>
      </c>
      <c r="C92" s="579"/>
      <c r="D92" s="574" t="s">
        <v>609</v>
      </c>
      <c r="E92" s="302"/>
      <c r="F92" s="302"/>
      <c r="G92" s="489"/>
      <c r="H92" s="245"/>
      <c r="I92" s="239"/>
      <c r="J92" s="627">
        <v>50000</v>
      </c>
      <c r="K92" s="283"/>
      <c r="L92" s="243"/>
    </row>
    <row r="93" spans="1:18" x14ac:dyDescent="0.25">
      <c r="A93" s="580" t="s">
        <v>241</v>
      </c>
      <c r="B93" s="579">
        <v>620</v>
      </c>
      <c r="C93" s="579"/>
      <c r="D93" s="574" t="s">
        <v>510</v>
      </c>
      <c r="E93" s="302"/>
      <c r="F93" s="302"/>
      <c r="G93" s="627">
        <v>653000</v>
      </c>
      <c r="H93" s="627">
        <v>653000</v>
      </c>
      <c r="I93" s="627">
        <v>1000</v>
      </c>
      <c r="J93" s="627">
        <v>705000</v>
      </c>
      <c r="K93" s="283">
        <v>358000</v>
      </c>
      <c r="L93" s="243">
        <v>150000</v>
      </c>
      <c r="M93" s="490"/>
      <c r="N93" s="490"/>
      <c r="O93" s="490"/>
      <c r="P93" s="490"/>
      <c r="Q93" s="490"/>
      <c r="R93" s="490"/>
    </row>
    <row r="94" spans="1:18" x14ac:dyDescent="0.25">
      <c r="A94" s="580" t="s">
        <v>241</v>
      </c>
      <c r="B94" s="579">
        <v>620</v>
      </c>
      <c r="C94" s="579"/>
      <c r="D94" s="574" t="s">
        <v>268</v>
      </c>
      <c r="E94" s="302">
        <v>21043</v>
      </c>
      <c r="F94" s="302">
        <v>3089</v>
      </c>
      <c r="G94" s="627">
        <v>100000</v>
      </c>
      <c r="H94" s="627">
        <v>100000</v>
      </c>
      <c r="I94" s="627">
        <v>100000</v>
      </c>
      <c r="J94" s="682">
        <v>100000</v>
      </c>
      <c r="K94" s="283"/>
      <c r="L94" s="243"/>
      <c r="N94" s="490"/>
      <c r="O94" s="490"/>
      <c r="P94" s="490"/>
      <c r="Q94" s="490"/>
      <c r="R94" s="490"/>
    </row>
    <row r="95" spans="1:18" x14ac:dyDescent="0.25">
      <c r="A95" s="581">
        <v>42775</v>
      </c>
      <c r="B95" s="579">
        <v>620</v>
      </c>
      <c r="C95" s="579"/>
      <c r="D95" s="574" t="s">
        <v>511</v>
      </c>
      <c r="E95" s="302">
        <v>0</v>
      </c>
      <c r="F95" s="302">
        <v>0</v>
      </c>
      <c r="G95" s="627">
        <v>400000</v>
      </c>
      <c r="H95" s="627">
        <v>400000</v>
      </c>
      <c r="I95" s="627">
        <v>220000</v>
      </c>
      <c r="J95" s="682">
        <v>500000</v>
      </c>
      <c r="K95" s="283">
        <v>180000</v>
      </c>
      <c r="L95" s="243">
        <v>200000</v>
      </c>
    </row>
    <row r="96" spans="1:18" x14ac:dyDescent="0.25">
      <c r="A96" s="581">
        <v>42775</v>
      </c>
      <c r="B96" s="579">
        <v>620</v>
      </c>
      <c r="C96" s="579"/>
      <c r="D96" s="574" t="s">
        <v>425</v>
      </c>
      <c r="E96" s="302">
        <v>97421</v>
      </c>
      <c r="F96" s="302"/>
      <c r="G96" s="489"/>
      <c r="H96" s="245"/>
      <c r="I96" s="239"/>
      <c r="J96" s="628"/>
      <c r="K96" s="283"/>
      <c r="L96" s="243"/>
    </row>
    <row r="97" spans="1:12" x14ac:dyDescent="0.25">
      <c r="A97" s="581">
        <v>44236</v>
      </c>
      <c r="B97" s="579">
        <v>620</v>
      </c>
      <c r="C97" s="579"/>
      <c r="D97" s="574" t="s">
        <v>513</v>
      </c>
      <c r="E97" s="302"/>
      <c r="F97" s="302"/>
      <c r="G97" s="627">
        <v>250000</v>
      </c>
      <c r="H97" s="627">
        <v>250000</v>
      </c>
      <c r="I97" s="627">
        <v>0</v>
      </c>
      <c r="J97" s="682">
        <v>200000</v>
      </c>
      <c r="K97" s="283">
        <v>118000</v>
      </c>
      <c r="L97" s="243">
        <v>200000</v>
      </c>
    </row>
    <row r="98" spans="1:12" s="566" customFormat="1" x14ac:dyDescent="0.25">
      <c r="A98" s="581">
        <v>44601</v>
      </c>
      <c r="B98" s="579">
        <v>620</v>
      </c>
      <c r="C98" s="579"/>
      <c r="D98" s="574" t="s">
        <v>559</v>
      </c>
      <c r="E98" s="302"/>
      <c r="F98" s="302"/>
      <c r="G98" s="489"/>
      <c r="H98" s="245"/>
      <c r="I98" s="239"/>
      <c r="J98" s="630"/>
      <c r="K98" s="283">
        <v>118000</v>
      </c>
      <c r="L98" s="243">
        <v>200000</v>
      </c>
    </row>
    <row r="99" spans="1:12" x14ac:dyDescent="0.25">
      <c r="A99" s="581">
        <v>44236</v>
      </c>
      <c r="B99" s="579">
        <v>660</v>
      </c>
      <c r="C99" s="579"/>
      <c r="D99" s="574" t="s">
        <v>514</v>
      </c>
      <c r="E99" s="302"/>
      <c r="F99" s="302"/>
      <c r="G99" s="627">
        <v>200000</v>
      </c>
      <c r="H99" s="627">
        <v>200000</v>
      </c>
      <c r="I99" s="627">
        <v>200000</v>
      </c>
      <c r="J99" s="630"/>
      <c r="K99" s="283"/>
      <c r="L99" s="243">
        <v>200000</v>
      </c>
    </row>
    <row r="100" spans="1:12" s="566" customFormat="1" x14ac:dyDescent="0.25">
      <c r="A100" s="581">
        <v>44601</v>
      </c>
      <c r="B100" s="579">
        <v>660</v>
      </c>
      <c r="C100" s="579"/>
      <c r="D100" s="574" t="s">
        <v>560</v>
      </c>
      <c r="E100" s="302"/>
      <c r="F100" s="302"/>
      <c r="G100" s="489"/>
      <c r="H100" s="245"/>
      <c r="I100" s="239"/>
      <c r="J100" s="682">
        <v>50000</v>
      </c>
      <c r="K100" s="283"/>
      <c r="L100" s="243"/>
    </row>
    <row r="101" spans="1:12" x14ac:dyDescent="0.25">
      <c r="A101" s="580" t="s">
        <v>255</v>
      </c>
      <c r="B101" s="579">
        <v>640</v>
      </c>
      <c r="C101" s="579"/>
      <c r="D101" s="574" t="s">
        <v>269</v>
      </c>
      <c r="E101" s="302">
        <v>0</v>
      </c>
      <c r="F101" s="302">
        <v>3509</v>
      </c>
      <c r="G101" s="489">
        <v>100000</v>
      </c>
      <c r="H101" s="245">
        <v>39000</v>
      </c>
      <c r="I101" s="239">
        <v>3000</v>
      </c>
      <c r="J101" s="682">
        <v>80000</v>
      </c>
      <c r="K101" s="283"/>
      <c r="L101" s="243"/>
    </row>
    <row r="102" spans="1:12" x14ac:dyDescent="0.25">
      <c r="A102" s="581">
        <v>42469</v>
      </c>
      <c r="B102" s="579">
        <v>620</v>
      </c>
      <c r="C102" s="579"/>
      <c r="D102" s="574" t="s">
        <v>270</v>
      </c>
      <c r="E102" s="302">
        <v>4631</v>
      </c>
      <c r="F102" s="302">
        <v>77526</v>
      </c>
      <c r="G102" s="489">
        <v>10000</v>
      </c>
      <c r="H102" s="245">
        <v>21100</v>
      </c>
      <c r="I102" s="239">
        <v>21100</v>
      </c>
      <c r="J102" s="628"/>
      <c r="K102" s="283"/>
      <c r="L102" s="243"/>
    </row>
    <row r="103" spans="1:12" x14ac:dyDescent="0.25">
      <c r="A103" s="580" t="s">
        <v>271</v>
      </c>
      <c r="B103" s="579">
        <v>421</v>
      </c>
      <c r="C103" s="579"/>
      <c r="D103" s="574" t="s">
        <v>159</v>
      </c>
      <c r="E103" s="302">
        <v>0</v>
      </c>
      <c r="F103" s="302">
        <v>8770</v>
      </c>
      <c r="G103" s="489">
        <v>10000</v>
      </c>
      <c r="H103" s="245">
        <v>4700</v>
      </c>
      <c r="I103" s="239">
        <v>0</v>
      </c>
      <c r="J103" s="628">
        <v>5000</v>
      </c>
      <c r="K103" s="283"/>
      <c r="L103" s="243"/>
    </row>
    <row r="104" spans="1:12" x14ac:dyDescent="0.25">
      <c r="A104" s="581">
        <v>42560</v>
      </c>
      <c r="B104" s="579">
        <v>620</v>
      </c>
      <c r="C104" s="579"/>
      <c r="D104" s="584" t="s">
        <v>409</v>
      </c>
      <c r="E104" s="302">
        <v>56356</v>
      </c>
      <c r="F104" s="302">
        <v>84469</v>
      </c>
      <c r="G104" s="489"/>
      <c r="H104" s="245"/>
      <c r="I104" s="239"/>
      <c r="J104" s="628"/>
      <c r="K104" s="283"/>
      <c r="L104" s="243"/>
    </row>
    <row r="105" spans="1:12" x14ac:dyDescent="0.25">
      <c r="A105" s="581">
        <v>43655</v>
      </c>
      <c r="B105" s="579">
        <v>620</v>
      </c>
      <c r="C105" s="579"/>
      <c r="D105" s="574" t="s">
        <v>400</v>
      </c>
      <c r="E105" s="302">
        <v>0</v>
      </c>
      <c r="F105" s="302">
        <v>97247</v>
      </c>
      <c r="G105" s="489"/>
      <c r="H105" s="245">
        <v>1621</v>
      </c>
      <c r="I105" s="239">
        <v>1621</v>
      </c>
      <c r="J105" s="628"/>
      <c r="K105" s="283"/>
      <c r="L105" s="243"/>
    </row>
    <row r="106" spans="1:12" x14ac:dyDescent="0.25">
      <c r="A106" s="581">
        <v>44386</v>
      </c>
      <c r="B106" s="579">
        <v>620</v>
      </c>
      <c r="C106" s="579"/>
      <c r="D106" s="574" t="s">
        <v>525</v>
      </c>
      <c r="E106" s="302"/>
      <c r="F106" s="627">
        <v>6382</v>
      </c>
      <c r="G106" s="627">
        <v>15000</v>
      </c>
      <c r="H106" s="627">
        <v>15000</v>
      </c>
      <c r="I106" s="627">
        <v>16000</v>
      </c>
      <c r="J106" s="628"/>
      <c r="K106" s="283"/>
      <c r="L106" s="243"/>
    </row>
    <row r="107" spans="1:12" x14ac:dyDescent="0.25">
      <c r="A107" s="580" t="s">
        <v>244</v>
      </c>
      <c r="B107" s="579">
        <v>421</v>
      </c>
      <c r="C107" s="579"/>
      <c r="D107" s="574" t="s">
        <v>272</v>
      </c>
      <c r="E107" s="302"/>
      <c r="F107" s="302"/>
      <c r="G107" s="489">
        <v>10000</v>
      </c>
      <c r="H107" s="245"/>
      <c r="I107" s="239"/>
      <c r="J107" s="628"/>
      <c r="K107" s="283"/>
      <c r="L107" s="243"/>
    </row>
    <row r="108" spans="1:12" x14ac:dyDescent="0.25">
      <c r="A108" s="580" t="s">
        <v>244</v>
      </c>
      <c r="B108" s="579">
        <v>320</v>
      </c>
      <c r="C108" s="579"/>
      <c r="D108" s="574" t="s">
        <v>435</v>
      </c>
      <c r="E108" s="302">
        <v>33855</v>
      </c>
      <c r="F108" s="302">
        <v>247500</v>
      </c>
      <c r="G108" s="489"/>
      <c r="H108" s="245"/>
      <c r="I108" s="239"/>
      <c r="J108" s="628"/>
      <c r="K108" s="283"/>
      <c r="L108" s="243"/>
    </row>
    <row r="109" spans="1:12" x14ac:dyDescent="0.25">
      <c r="A109" s="580" t="s">
        <v>244</v>
      </c>
      <c r="B109" s="579">
        <v>320</v>
      </c>
      <c r="C109" s="579"/>
      <c r="D109" s="574" t="s">
        <v>456</v>
      </c>
      <c r="E109" s="302">
        <v>59144</v>
      </c>
      <c r="F109" s="302">
        <v>0</v>
      </c>
      <c r="G109" s="627">
        <v>360000</v>
      </c>
      <c r="H109" s="627">
        <v>360000</v>
      </c>
      <c r="I109" s="627">
        <v>325000</v>
      </c>
      <c r="J109" s="682">
        <v>250000</v>
      </c>
      <c r="K109" s="283"/>
      <c r="L109" s="243"/>
    </row>
    <row r="110" spans="1:12" x14ac:dyDescent="0.25">
      <c r="A110" s="572" t="s">
        <v>244</v>
      </c>
      <c r="B110" s="573">
        <v>451</v>
      </c>
      <c r="C110" s="573"/>
      <c r="D110" s="574" t="s">
        <v>440</v>
      </c>
      <c r="E110" s="302">
        <v>0</v>
      </c>
      <c r="F110" s="302">
        <v>0</v>
      </c>
      <c r="G110" s="489">
        <v>30000</v>
      </c>
      <c r="H110" s="245">
        <v>30000</v>
      </c>
      <c r="I110" s="239">
        <v>30000</v>
      </c>
      <c r="J110" s="628"/>
      <c r="K110" s="283"/>
      <c r="L110" s="629"/>
    </row>
    <row r="111" spans="1:12" x14ac:dyDescent="0.25">
      <c r="A111" s="580" t="s">
        <v>243</v>
      </c>
      <c r="B111" s="579">
        <v>111</v>
      </c>
      <c r="C111" s="579"/>
      <c r="D111" s="574" t="s">
        <v>553</v>
      </c>
      <c r="E111" s="302"/>
      <c r="F111" s="302"/>
      <c r="G111" s="489"/>
      <c r="H111" s="245">
        <v>24750</v>
      </c>
      <c r="I111" s="239">
        <v>24750</v>
      </c>
      <c r="J111" s="630"/>
      <c r="K111" s="283"/>
      <c r="L111" s="243"/>
    </row>
    <row r="112" spans="1:12" x14ac:dyDescent="0.25">
      <c r="A112" s="580" t="s">
        <v>243</v>
      </c>
      <c r="B112" s="579">
        <v>111</v>
      </c>
      <c r="C112" s="579"/>
      <c r="D112" s="574" t="s">
        <v>273</v>
      </c>
      <c r="E112" s="302">
        <v>166</v>
      </c>
      <c r="F112" s="302"/>
      <c r="G112" s="489"/>
      <c r="H112" s="245"/>
      <c r="I112" s="239"/>
      <c r="J112" s="630"/>
      <c r="K112" s="283"/>
      <c r="L112" s="243"/>
    </row>
    <row r="113" spans="1:12" x14ac:dyDescent="0.25">
      <c r="A113" s="581">
        <v>42383</v>
      </c>
      <c r="B113" s="579">
        <v>620</v>
      </c>
      <c r="C113" s="579"/>
      <c r="D113" s="574" t="s">
        <v>274</v>
      </c>
      <c r="E113" s="302">
        <v>96</v>
      </c>
      <c r="F113" s="302"/>
      <c r="G113" s="489"/>
      <c r="H113" s="245"/>
      <c r="I113" s="239"/>
      <c r="J113" s="628"/>
      <c r="K113" s="283"/>
      <c r="L113" s="243"/>
    </row>
    <row r="114" spans="1:12" x14ac:dyDescent="0.25">
      <c r="A114" s="581">
        <v>42383</v>
      </c>
      <c r="B114" s="579">
        <v>620</v>
      </c>
      <c r="C114" s="579"/>
      <c r="D114" s="574" t="s">
        <v>275</v>
      </c>
      <c r="E114" s="302"/>
      <c r="F114" s="302"/>
      <c r="G114" s="489">
        <v>6000</v>
      </c>
      <c r="H114" s="245">
        <v>32700</v>
      </c>
      <c r="I114" s="239">
        <v>32700</v>
      </c>
      <c r="J114" s="628"/>
      <c r="K114" s="283"/>
      <c r="L114" s="243"/>
    </row>
    <row r="115" spans="1:12" s="566" customFormat="1" x14ac:dyDescent="0.25">
      <c r="A115" s="581">
        <v>42383</v>
      </c>
      <c r="B115" s="579">
        <v>620</v>
      </c>
      <c r="C115" s="579"/>
      <c r="D115" s="574" t="s">
        <v>554</v>
      </c>
      <c r="E115" s="302"/>
      <c r="F115" s="302"/>
      <c r="G115" s="489"/>
      <c r="H115" s="627">
        <v>58000</v>
      </c>
      <c r="I115" s="627">
        <v>50000</v>
      </c>
      <c r="J115" s="682">
        <v>30000</v>
      </c>
      <c r="K115" s="283"/>
      <c r="L115" s="243"/>
    </row>
    <row r="116" spans="1:12" x14ac:dyDescent="0.25">
      <c r="A116" s="581">
        <v>43479</v>
      </c>
      <c r="B116" s="579">
        <v>620</v>
      </c>
      <c r="C116" s="579"/>
      <c r="D116" s="574" t="s">
        <v>518</v>
      </c>
      <c r="E116" s="302">
        <v>0</v>
      </c>
      <c r="F116" s="302">
        <v>198585</v>
      </c>
      <c r="G116" s="489">
        <v>35000</v>
      </c>
      <c r="H116" s="245">
        <v>3579</v>
      </c>
      <c r="I116" s="239">
        <v>3579</v>
      </c>
      <c r="J116" s="628"/>
      <c r="K116" s="283"/>
      <c r="L116" s="243"/>
    </row>
    <row r="117" spans="1:12" x14ac:dyDescent="0.25">
      <c r="A117" s="581">
        <v>43479</v>
      </c>
      <c r="B117" s="579">
        <v>451</v>
      </c>
      <c r="C117" s="579"/>
      <c r="D117" s="574" t="s">
        <v>419</v>
      </c>
      <c r="E117" s="302">
        <v>0</v>
      </c>
      <c r="F117" s="302"/>
      <c r="G117" s="489">
        <v>180000</v>
      </c>
      <c r="H117" s="245">
        <v>0</v>
      </c>
      <c r="I117" s="239"/>
      <c r="J117" s="628">
        <v>50000</v>
      </c>
      <c r="K117" s="283">
        <v>41000</v>
      </c>
      <c r="L117" s="243"/>
    </row>
    <row r="118" spans="1:12" x14ac:dyDescent="0.25">
      <c r="A118" s="587"/>
      <c r="B118" s="576"/>
      <c r="C118" s="576"/>
      <c r="D118" s="577" t="s">
        <v>276</v>
      </c>
      <c r="E118" s="492">
        <f t="shared" ref="E118:L118" si="3">SUM(E68:E117)</f>
        <v>436990</v>
      </c>
      <c r="F118" s="492">
        <f t="shared" si="3"/>
        <v>968177</v>
      </c>
      <c r="G118" s="492">
        <f t="shared" si="3"/>
        <v>3203508</v>
      </c>
      <c r="H118" s="492">
        <f t="shared" si="3"/>
        <v>2995685</v>
      </c>
      <c r="I118" s="492">
        <f t="shared" si="3"/>
        <v>1524477</v>
      </c>
      <c r="J118" s="492">
        <f>SUM(J68:J117)</f>
        <v>2646000</v>
      </c>
      <c r="K118" s="492">
        <f t="shared" si="3"/>
        <v>815000</v>
      </c>
      <c r="L118" s="492">
        <f t="shared" si="3"/>
        <v>950000</v>
      </c>
    </row>
    <row r="119" spans="1:12" ht="13.8" thickBot="1" x14ac:dyDescent="0.3">
      <c r="A119" s="716"/>
      <c r="B119" s="717"/>
      <c r="C119" s="717"/>
      <c r="D119" s="718" t="s">
        <v>277</v>
      </c>
      <c r="E119" s="719">
        <f>SUM(E5+E27+E30+E67+E118)</f>
        <v>725631</v>
      </c>
      <c r="F119" s="719">
        <f>SUM(F5+F27+F30+F67+F118+F7)</f>
        <v>1692923</v>
      </c>
      <c r="G119" s="719">
        <f>SUM(G5+G27+G30+G67+G118)</f>
        <v>3480208</v>
      </c>
      <c r="H119" s="719">
        <f>SUM(H5+H27+H30+H67+H118)</f>
        <v>3294194</v>
      </c>
      <c r="I119" s="719">
        <f>SUM(I5+I27+I30+I67+I118)</f>
        <v>1692510</v>
      </c>
      <c r="J119" s="719">
        <f>SUM(J5+J27+J30+J67+J118+J7)</f>
        <v>2818500</v>
      </c>
      <c r="K119" s="719">
        <f>SUM(K5+K27+K30+K67+K118)</f>
        <v>815000</v>
      </c>
      <c r="L119" s="719">
        <f>SUM(L5+L27+L30+L67+L118)</f>
        <v>950000</v>
      </c>
    </row>
    <row r="120" spans="1:12" ht="13.8" thickBot="1" x14ac:dyDescent="0.3">
      <c r="A120" s="794" t="s">
        <v>519</v>
      </c>
      <c r="B120" s="795"/>
      <c r="C120" s="795"/>
      <c r="D120" s="795"/>
      <c r="E120" s="795"/>
      <c r="F120" s="795"/>
      <c r="G120" s="795"/>
      <c r="H120" s="795"/>
      <c r="I120" s="795"/>
      <c r="J120" s="722">
        <f>J35+J36+J56+J57+J60+J78+J88+J89+J90+J92+J93+J94+J95+J97+J100+J101+J109+J115</f>
        <v>2469000</v>
      </c>
      <c r="K120" s="720"/>
      <c r="L120" s="721"/>
    </row>
    <row r="121" spans="1:12" x14ac:dyDescent="0.25">
      <c r="A121" s="566"/>
      <c r="B121" s="566"/>
      <c r="C121" s="566"/>
      <c r="D121" s="566"/>
      <c r="E121" s="566"/>
      <c r="H121" s="490"/>
      <c r="I121" s="566"/>
      <c r="J121" s="566"/>
      <c r="K121" s="566"/>
      <c r="L121" s="566"/>
    </row>
    <row r="122" spans="1:12" x14ac:dyDescent="0.25">
      <c r="J122" s="723"/>
    </row>
    <row r="179" spans="5:5" x14ac:dyDescent="0.25">
      <c r="E179" s="2"/>
    </row>
  </sheetData>
  <mergeCells count="1">
    <mergeCell ref="A120:I120"/>
  </mergeCells>
  <pageMargins left="0.7" right="0.7" top="0.75" bottom="0.75" header="0.3" footer="0.3"/>
  <pageSetup paperSize="9" orientation="portrait" verticalDpi="0" r:id="rId1"/>
  <ignoredErrors>
    <ignoredError sqref="F119 J119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74"/>
  <sheetViews>
    <sheetView workbookViewId="0"/>
  </sheetViews>
  <sheetFormatPr defaultColWidth="9.109375" defaultRowHeight="13.2" x14ac:dyDescent="0.25"/>
  <cols>
    <col min="1" max="1" width="23.5546875" style="298" customWidth="1"/>
    <col min="2" max="3" width="13.88671875" style="490" customWidth="1"/>
    <col min="4" max="4" width="13.44140625" style="566" customWidth="1"/>
    <col min="5" max="5" width="15.88671875" style="486" customWidth="1"/>
    <col min="6" max="6" width="13.44140625" style="298" customWidth="1"/>
    <col min="7" max="7" width="13.44140625" style="486" customWidth="1"/>
    <col min="8" max="8" width="13.44140625" style="298" customWidth="1"/>
    <col min="9" max="16384" width="9.109375" style="298"/>
  </cols>
  <sheetData>
    <row r="1" spans="1:8" ht="16.2" thickBot="1" x14ac:dyDescent="0.35">
      <c r="A1" s="184" t="s">
        <v>278</v>
      </c>
    </row>
    <row r="2" spans="1:8" ht="15.6" x14ac:dyDescent="0.3">
      <c r="A2" s="657" t="s">
        <v>416</v>
      </c>
      <c r="B2" s="658" t="s">
        <v>465</v>
      </c>
      <c r="C2" s="658" t="s">
        <v>521</v>
      </c>
      <c r="D2" s="659" t="s">
        <v>411</v>
      </c>
      <c r="E2" s="658" t="s">
        <v>522</v>
      </c>
      <c r="F2" s="659" t="s">
        <v>436</v>
      </c>
      <c r="G2" s="659" t="s">
        <v>466</v>
      </c>
      <c r="H2" s="660" t="s">
        <v>523</v>
      </c>
    </row>
    <row r="3" spans="1:8" ht="28.5" customHeight="1" x14ac:dyDescent="0.25">
      <c r="A3" s="661" t="s">
        <v>443</v>
      </c>
      <c r="B3" s="484">
        <v>576290</v>
      </c>
      <c r="C3" s="484">
        <v>667653</v>
      </c>
      <c r="D3" s="501">
        <v>650400</v>
      </c>
      <c r="E3" s="501">
        <v>699243</v>
      </c>
      <c r="F3" s="501">
        <v>848900</v>
      </c>
      <c r="G3" s="501">
        <v>873600</v>
      </c>
      <c r="H3" s="662">
        <v>896000</v>
      </c>
    </row>
    <row r="4" spans="1:8" ht="27.75" customHeight="1" x14ac:dyDescent="0.25">
      <c r="A4" s="661" t="s">
        <v>279</v>
      </c>
      <c r="B4" s="484">
        <v>20</v>
      </c>
      <c r="C4" s="484">
        <v>0</v>
      </c>
      <c r="D4" s="501">
        <v>0</v>
      </c>
      <c r="E4" s="501">
        <v>15325</v>
      </c>
      <c r="F4" s="501">
        <v>0</v>
      </c>
      <c r="G4" s="501">
        <v>0</v>
      </c>
      <c r="H4" s="662">
        <v>0</v>
      </c>
    </row>
    <row r="5" spans="1:8" ht="26.25" customHeight="1" x14ac:dyDescent="0.25">
      <c r="A5" s="661" t="s">
        <v>280</v>
      </c>
      <c r="B5" s="484">
        <v>69130</v>
      </c>
      <c r="C5" s="484">
        <v>40666</v>
      </c>
      <c r="D5" s="501">
        <v>60780</v>
      </c>
      <c r="E5" s="501">
        <v>80518</v>
      </c>
      <c r="F5" s="501">
        <v>69550</v>
      </c>
      <c r="G5" s="501">
        <v>69750</v>
      </c>
      <c r="H5" s="662">
        <v>69750</v>
      </c>
    </row>
    <row r="6" spans="1:8" ht="27.75" customHeight="1" x14ac:dyDescent="0.25">
      <c r="A6" s="661" t="s">
        <v>281</v>
      </c>
      <c r="B6" s="484">
        <v>173</v>
      </c>
      <c r="C6" s="484">
        <v>420</v>
      </c>
      <c r="D6" s="303">
        <v>0</v>
      </c>
      <c r="E6" s="501">
        <v>0</v>
      </c>
      <c r="F6" s="303">
        <v>0</v>
      </c>
      <c r="G6" s="303">
        <v>0</v>
      </c>
      <c r="H6" s="663">
        <v>0</v>
      </c>
    </row>
    <row r="7" spans="1:8" ht="27.75" customHeight="1" x14ac:dyDescent="0.25">
      <c r="A7" s="664" t="s">
        <v>412</v>
      </c>
      <c r="B7" s="466">
        <v>11047</v>
      </c>
      <c r="C7" s="466">
        <v>18350</v>
      </c>
      <c r="D7" s="467">
        <v>0</v>
      </c>
      <c r="E7" s="467">
        <v>8474</v>
      </c>
      <c r="F7" s="467">
        <v>0</v>
      </c>
      <c r="G7" s="467">
        <v>0</v>
      </c>
      <c r="H7" s="665">
        <v>0</v>
      </c>
    </row>
    <row r="8" spans="1:8" ht="27.75" customHeight="1" x14ac:dyDescent="0.25">
      <c r="A8" s="664" t="s">
        <v>282</v>
      </c>
      <c r="B8" s="466">
        <v>6665</v>
      </c>
      <c r="C8" s="466">
        <v>40780</v>
      </c>
      <c r="D8" s="467">
        <v>81000</v>
      </c>
      <c r="E8" s="467">
        <v>81000</v>
      </c>
      <c r="F8" s="467">
        <v>92000</v>
      </c>
      <c r="G8" s="467">
        <v>92000</v>
      </c>
      <c r="H8" s="665">
        <v>92000</v>
      </c>
    </row>
    <row r="9" spans="1:8" ht="27.75" customHeight="1" x14ac:dyDescent="0.25">
      <c r="A9" s="661" t="s">
        <v>444</v>
      </c>
      <c r="B9" s="484">
        <v>47430</v>
      </c>
      <c r="C9" s="484">
        <v>51634</v>
      </c>
      <c r="D9" s="601">
        <v>2000</v>
      </c>
      <c r="E9" s="501">
        <v>2000</v>
      </c>
      <c r="F9" s="601">
        <v>1030</v>
      </c>
      <c r="G9" s="601">
        <v>1030</v>
      </c>
      <c r="H9" s="666">
        <v>1030</v>
      </c>
    </row>
    <row r="10" spans="1:8" s="566" customFormat="1" ht="27.75" customHeight="1" x14ac:dyDescent="0.25">
      <c r="A10" s="661" t="s">
        <v>544</v>
      </c>
      <c r="B10" s="484"/>
      <c r="C10" s="484">
        <v>29459</v>
      </c>
      <c r="D10" s="601"/>
      <c r="E10" s="501">
        <v>0</v>
      </c>
      <c r="F10" s="601">
        <v>0</v>
      </c>
      <c r="G10" s="601">
        <v>0</v>
      </c>
      <c r="H10" s="666">
        <v>0</v>
      </c>
    </row>
    <row r="11" spans="1:8" ht="34.5" customHeight="1" x14ac:dyDescent="0.25">
      <c r="A11" s="661" t="s">
        <v>445</v>
      </c>
      <c r="B11" s="484">
        <v>350881</v>
      </c>
      <c r="C11" s="484">
        <v>437752</v>
      </c>
      <c r="D11" s="501">
        <v>464116</v>
      </c>
      <c r="E11" s="501">
        <v>525826</v>
      </c>
      <c r="F11" s="501">
        <v>619810</v>
      </c>
      <c r="G11" s="501">
        <v>633400</v>
      </c>
      <c r="H11" s="662">
        <v>646200</v>
      </c>
    </row>
    <row r="12" spans="1:8" ht="33.75" customHeight="1" x14ac:dyDescent="0.25">
      <c r="A12" s="661" t="s">
        <v>545</v>
      </c>
      <c r="B12" s="484">
        <v>201140</v>
      </c>
      <c r="C12" s="484">
        <v>207838</v>
      </c>
      <c r="D12" s="501">
        <v>239080</v>
      </c>
      <c r="E12" s="501">
        <v>255800</v>
      </c>
      <c r="F12" s="501">
        <v>270000</v>
      </c>
      <c r="G12" s="501">
        <v>277700</v>
      </c>
      <c r="H12" s="662">
        <v>283100</v>
      </c>
    </row>
    <row r="13" spans="1:8" ht="33.75" customHeight="1" x14ac:dyDescent="0.25">
      <c r="A13" s="661" t="s">
        <v>446</v>
      </c>
      <c r="B13" s="484">
        <v>731</v>
      </c>
      <c r="C13" s="484">
        <v>896</v>
      </c>
      <c r="D13" s="501">
        <v>2000</v>
      </c>
      <c r="E13" s="501">
        <v>2000</v>
      </c>
      <c r="F13" s="501">
        <v>2000</v>
      </c>
      <c r="G13" s="501">
        <v>2000</v>
      </c>
      <c r="H13" s="662">
        <v>2000</v>
      </c>
    </row>
    <row r="14" spans="1:8" ht="42" customHeight="1" x14ac:dyDescent="0.25">
      <c r="A14" s="667" t="s">
        <v>447</v>
      </c>
      <c r="B14" s="484">
        <v>0</v>
      </c>
      <c r="C14" s="484">
        <v>7100</v>
      </c>
      <c r="D14" s="501">
        <v>68110</v>
      </c>
      <c r="E14" s="501">
        <v>90820</v>
      </c>
      <c r="F14" s="501">
        <v>12000</v>
      </c>
      <c r="G14" s="501">
        <v>12000</v>
      </c>
      <c r="H14" s="662">
        <v>12000</v>
      </c>
    </row>
    <row r="15" spans="1:8" ht="25.5" customHeight="1" x14ac:dyDescent="0.25">
      <c r="A15" s="661" t="s">
        <v>563</v>
      </c>
      <c r="B15" s="484">
        <v>16000</v>
      </c>
      <c r="C15" s="484">
        <v>26000</v>
      </c>
      <c r="D15" s="501">
        <v>39000</v>
      </c>
      <c r="E15" s="501">
        <v>39000</v>
      </c>
      <c r="F15" s="501">
        <v>46000</v>
      </c>
      <c r="G15" s="501">
        <v>46000</v>
      </c>
      <c r="H15" s="662">
        <v>46000</v>
      </c>
    </row>
    <row r="16" spans="1:8" ht="30" customHeight="1" x14ac:dyDescent="0.25">
      <c r="A16" s="661" t="s">
        <v>283</v>
      </c>
      <c r="B16" s="484">
        <v>6800</v>
      </c>
      <c r="C16" s="484">
        <v>3890</v>
      </c>
      <c r="D16" s="501">
        <v>6800</v>
      </c>
      <c r="E16" s="501">
        <v>6800</v>
      </c>
      <c r="F16" s="501">
        <v>6800</v>
      </c>
      <c r="G16" s="501">
        <v>6800</v>
      </c>
      <c r="H16" s="662">
        <v>6800</v>
      </c>
    </row>
    <row r="17" spans="1:8" ht="26.25" customHeight="1" x14ac:dyDescent="0.25">
      <c r="A17" s="664" t="s">
        <v>448</v>
      </c>
      <c r="B17" s="466">
        <v>21970</v>
      </c>
      <c r="C17" s="466">
        <v>30565</v>
      </c>
      <c r="D17" s="467">
        <v>28900</v>
      </c>
      <c r="E17" s="467">
        <v>31400</v>
      </c>
      <c r="F17" s="467">
        <v>41100</v>
      </c>
      <c r="G17" s="467">
        <v>41600</v>
      </c>
      <c r="H17" s="665">
        <v>41600</v>
      </c>
    </row>
    <row r="18" spans="1:8" ht="23.25" customHeight="1" thickBot="1" x14ac:dyDescent="0.3">
      <c r="A18" s="668" t="s">
        <v>284</v>
      </c>
      <c r="B18" s="468">
        <v>7135</v>
      </c>
      <c r="C18" s="468">
        <v>12192</v>
      </c>
      <c r="D18" s="469">
        <v>11000</v>
      </c>
      <c r="E18" s="469">
        <v>16000</v>
      </c>
      <c r="F18" s="469">
        <v>22600</v>
      </c>
      <c r="G18" s="469">
        <v>23000</v>
      </c>
      <c r="H18" s="669">
        <v>23000</v>
      </c>
    </row>
    <row r="19" spans="1:8" ht="24.75" customHeight="1" thickBot="1" x14ac:dyDescent="0.35">
      <c r="A19" s="464" t="s">
        <v>413</v>
      </c>
      <c r="B19" s="522">
        <f t="shared" ref="B19:H19" si="0">SUM(B3:B18)</f>
        <v>1315412</v>
      </c>
      <c r="C19" s="522">
        <f>SUM(C3:C18)</f>
        <v>1575195</v>
      </c>
      <c r="D19" s="465">
        <f t="shared" ref="D19" si="1">SUM(D3:D18)</f>
        <v>1653186</v>
      </c>
      <c r="E19" s="600">
        <f>SUM(E3:E18)</f>
        <v>1854206</v>
      </c>
      <c r="F19" s="465">
        <f>SUM(F3:F18)</f>
        <v>2031790</v>
      </c>
      <c r="G19" s="465">
        <f t="shared" si="0"/>
        <v>2078880</v>
      </c>
      <c r="H19" s="497">
        <f t="shared" si="0"/>
        <v>2119480</v>
      </c>
    </row>
    <row r="20" spans="1:8" s="486" customFormat="1" ht="24.75" customHeight="1" thickBot="1" x14ac:dyDescent="0.35">
      <c r="A20" s="464" t="s">
        <v>458</v>
      </c>
      <c r="B20" s="522">
        <v>3754</v>
      </c>
      <c r="C20" s="522">
        <v>4088</v>
      </c>
      <c r="D20" s="465">
        <v>41930</v>
      </c>
      <c r="E20" s="465">
        <v>44049</v>
      </c>
      <c r="F20" s="465">
        <v>0</v>
      </c>
      <c r="G20" s="496">
        <v>0</v>
      </c>
      <c r="H20" s="497">
        <v>0</v>
      </c>
    </row>
    <row r="21" spans="1:8" ht="15.6" x14ac:dyDescent="0.3">
      <c r="A21" s="670" t="s">
        <v>285</v>
      </c>
      <c r="B21" s="523">
        <v>2020</v>
      </c>
      <c r="C21" s="523">
        <v>2021</v>
      </c>
      <c r="D21" s="463">
        <v>2022</v>
      </c>
      <c r="E21" s="463">
        <v>2022</v>
      </c>
      <c r="F21" s="463">
        <v>2023</v>
      </c>
      <c r="G21" s="463">
        <v>2024</v>
      </c>
      <c r="H21" s="671">
        <v>2025</v>
      </c>
    </row>
    <row r="22" spans="1:8" x14ac:dyDescent="0.25">
      <c r="A22" s="672" t="s">
        <v>286</v>
      </c>
      <c r="B22" s="524" t="s">
        <v>5</v>
      </c>
      <c r="C22" s="524" t="s">
        <v>521</v>
      </c>
      <c r="D22" s="186" t="s">
        <v>6</v>
      </c>
      <c r="E22" s="186" t="s">
        <v>31</v>
      </c>
      <c r="F22" s="186" t="s">
        <v>6</v>
      </c>
      <c r="G22" s="186" t="s">
        <v>6</v>
      </c>
      <c r="H22" s="673" t="s">
        <v>6</v>
      </c>
    </row>
    <row r="23" spans="1:8" x14ac:dyDescent="0.25">
      <c r="A23" s="363" t="s">
        <v>287</v>
      </c>
      <c r="B23" s="525">
        <v>213544</v>
      </c>
      <c r="C23" s="525">
        <v>259119</v>
      </c>
      <c r="D23" s="470">
        <v>259700</v>
      </c>
      <c r="E23" s="470">
        <v>284600</v>
      </c>
      <c r="F23" s="470">
        <v>330100</v>
      </c>
      <c r="G23" s="470">
        <v>336000</v>
      </c>
      <c r="H23" s="606">
        <v>342200</v>
      </c>
    </row>
    <row r="24" spans="1:8" x14ac:dyDescent="0.25">
      <c r="A24" s="363" t="s">
        <v>288</v>
      </c>
      <c r="B24" s="525">
        <v>73727</v>
      </c>
      <c r="C24" s="525">
        <v>94440</v>
      </c>
      <c r="D24" s="470">
        <v>90700</v>
      </c>
      <c r="E24" s="470">
        <v>94800</v>
      </c>
      <c r="F24" s="470">
        <v>114300</v>
      </c>
      <c r="G24" s="470">
        <v>122400</v>
      </c>
      <c r="H24" s="606">
        <v>125200</v>
      </c>
    </row>
    <row r="25" spans="1:8" x14ac:dyDescent="0.25">
      <c r="A25" s="363" t="s">
        <v>289</v>
      </c>
      <c r="B25" s="525">
        <v>35311</v>
      </c>
      <c r="C25" s="525">
        <v>52704</v>
      </c>
      <c r="D25" s="470">
        <v>69050</v>
      </c>
      <c r="E25" s="470">
        <v>103607</v>
      </c>
      <c r="F25" s="470">
        <v>47300</v>
      </c>
      <c r="G25" s="470">
        <v>49500</v>
      </c>
      <c r="H25" s="606">
        <v>52500</v>
      </c>
    </row>
    <row r="26" spans="1:8" x14ac:dyDescent="0.25">
      <c r="A26" s="363" t="s">
        <v>290</v>
      </c>
      <c r="B26" s="525">
        <v>2401</v>
      </c>
      <c r="C26" s="525">
        <v>1873</v>
      </c>
      <c r="D26" s="470">
        <v>4400</v>
      </c>
      <c r="E26" s="470">
        <v>3776</v>
      </c>
      <c r="F26" s="470">
        <v>6000</v>
      </c>
      <c r="G26" s="470">
        <v>4500</v>
      </c>
      <c r="H26" s="606">
        <v>4500</v>
      </c>
    </row>
    <row r="27" spans="1:8" x14ac:dyDescent="0.25">
      <c r="A27" s="672" t="s">
        <v>291</v>
      </c>
      <c r="B27" s="526">
        <f t="shared" ref="B27:H27" si="2">SUM(B23:B26)</f>
        <v>324983</v>
      </c>
      <c r="C27" s="526">
        <f t="shared" si="2"/>
        <v>408136</v>
      </c>
      <c r="D27" s="471">
        <f t="shared" ref="D27" si="3">SUM(D23:D26)</f>
        <v>423850</v>
      </c>
      <c r="E27" s="471">
        <f t="shared" si="2"/>
        <v>486783</v>
      </c>
      <c r="F27" s="471">
        <f t="shared" si="2"/>
        <v>497700</v>
      </c>
      <c r="G27" s="471">
        <f t="shared" si="2"/>
        <v>512400</v>
      </c>
      <c r="H27" s="674">
        <f t="shared" si="2"/>
        <v>524400</v>
      </c>
    </row>
    <row r="28" spans="1:8" x14ac:dyDescent="0.25">
      <c r="A28" s="672" t="s">
        <v>292</v>
      </c>
      <c r="B28" s="527"/>
      <c r="C28" s="527"/>
      <c r="D28" s="471"/>
      <c r="E28" s="471"/>
      <c r="F28" s="471"/>
      <c r="G28" s="471"/>
      <c r="H28" s="674"/>
    </row>
    <row r="29" spans="1:8" x14ac:dyDescent="0.25">
      <c r="A29" s="363" t="s">
        <v>287</v>
      </c>
      <c r="B29" s="525">
        <v>199115</v>
      </c>
      <c r="C29" s="525">
        <v>203807</v>
      </c>
      <c r="D29" s="470">
        <v>238300</v>
      </c>
      <c r="E29" s="470">
        <v>239200</v>
      </c>
      <c r="F29" s="470">
        <v>307000</v>
      </c>
      <c r="G29" s="470">
        <v>312600</v>
      </c>
      <c r="H29" s="606">
        <v>318600</v>
      </c>
    </row>
    <row r="30" spans="1:8" x14ac:dyDescent="0.25">
      <c r="A30" s="363" t="s">
        <v>288</v>
      </c>
      <c r="B30" s="525">
        <v>69883</v>
      </c>
      <c r="C30" s="525">
        <v>75802</v>
      </c>
      <c r="D30" s="470">
        <v>85300</v>
      </c>
      <c r="E30" s="470">
        <v>89500</v>
      </c>
      <c r="F30" s="470">
        <v>113100</v>
      </c>
      <c r="G30" s="470">
        <v>115000</v>
      </c>
      <c r="H30" s="606">
        <v>116400</v>
      </c>
    </row>
    <row r="31" spans="1:8" x14ac:dyDescent="0.25">
      <c r="A31" s="363" t="s">
        <v>289</v>
      </c>
      <c r="B31" s="525">
        <v>33411</v>
      </c>
      <c r="C31" s="525">
        <v>40270</v>
      </c>
      <c r="D31" s="470">
        <v>70840</v>
      </c>
      <c r="E31" s="470">
        <v>110233</v>
      </c>
      <c r="F31" s="470">
        <v>49080</v>
      </c>
      <c r="G31" s="470">
        <v>51280</v>
      </c>
      <c r="H31" s="606">
        <v>54280</v>
      </c>
    </row>
    <row r="32" spans="1:8" x14ac:dyDescent="0.25">
      <c r="A32" s="363" t="s">
        <v>290</v>
      </c>
      <c r="B32" s="525">
        <v>1402</v>
      </c>
      <c r="C32" s="525">
        <v>1670</v>
      </c>
      <c r="D32" s="470">
        <v>4400</v>
      </c>
      <c r="E32" s="470">
        <v>5320</v>
      </c>
      <c r="F32" s="470">
        <v>4400</v>
      </c>
      <c r="G32" s="470">
        <v>4500</v>
      </c>
      <c r="H32" s="606">
        <v>4500</v>
      </c>
    </row>
    <row r="33" spans="1:8" x14ac:dyDescent="0.25">
      <c r="A33" s="672" t="s">
        <v>291</v>
      </c>
      <c r="B33" s="526">
        <f t="shared" ref="B33:H33" si="4">SUM(B29:B32)</f>
        <v>303811</v>
      </c>
      <c r="C33" s="526">
        <f t="shared" si="4"/>
        <v>321549</v>
      </c>
      <c r="D33" s="471">
        <f t="shared" ref="D33" si="5">SUM(D29:D32)</f>
        <v>398840</v>
      </c>
      <c r="E33" s="471">
        <f t="shared" si="4"/>
        <v>444253</v>
      </c>
      <c r="F33" s="471">
        <f t="shared" si="4"/>
        <v>473580</v>
      </c>
      <c r="G33" s="471">
        <f t="shared" si="4"/>
        <v>483380</v>
      </c>
      <c r="H33" s="674">
        <f t="shared" si="4"/>
        <v>493780</v>
      </c>
    </row>
    <row r="34" spans="1:8" x14ac:dyDescent="0.25">
      <c r="A34" s="672" t="s">
        <v>293</v>
      </c>
      <c r="B34" s="525"/>
      <c r="C34" s="525"/>
      <c r="D34" s="470"/>
      <c r="E34" s="470"/>
      <c r="F34" s="470"/>
      <c r="G34" s="470"/>
      <c r="H34" s="606"/>
    </row>
    <row r="35" spans="1:8" x14ac:dyDescent="0.25">
      <c r="A35" s="363" t="s">
        <v>287</v>
      </c>
      <c r="B35" s="525">
        <v>138138</v>
      </c>
      <c r="C35" s="525">
        <v>169447</v>
      </c>
      <c r="D35" s="470">
        <v>180000</v>
      </c>
      <c r="E35" s="470">
        <v>200260</v>
      </c>
      <c r="F35" s="470">
        <v>258160</v>
      </c>
      <c r="G35" s="470">
        <v>264000</v>
      </c>
      <c r="H35" s="606">
        <v>269000</v>
      </c>
    </row>
    <row r="36" spans="1:8" x14ac:dyDescent="0.25">
      <c r="A36" s="363" t="s">
        <v>288</v>
      </c>
      <c r="B36" s="525">
        <v>47595</v>
      </c>
      <c r="C36" s="525">
        <v>61263</v>
      </c>
      <c r="D36" s="470">
        <v>66000</v>
      </c>
      <c r="E36" s="470">
        <v>73270</v>
      </c>
      <c r="F36" s="470">
        <v>95000</v>
      </c>
      <c r="G36" s="470">
        <v>97400</v>
      </c>
      <c r="H36" s="606">
        <v>98900</v>
      </c>
    </row>
    <row r="37" spans="1:8" x14ac:dyDescent="0.25">
      <c r="A37" s="363" t="s">
        <v>289</v>
      </c>
      <c r="B37" s="525">
        <v>33380</v>
      </c>
      <c r="C37" s="525">
        <v>33063</v>
      </c>
      <c r="D37" s="470">
        <v>33468</v>
      </c>
      <c r="E37" s="470">
        <v>34228</v>
      </c>
      <c r="F37" s="470">
        <v>41200</v>
      </c>
      <c r="G37" s="470">
        <v>38100</v>
      </c>
      <c r="H37" s="606">
        <v>38100</v>
      </c>
    </row>
    <row r="38" spans="1:8" x14ac:dyDescent="0.25">
      <c r="A38" s="363" t="s">
        <v>290</v>
      </c>
      <c r="B38" s="525">
        <v>594</v>
      </c>
      <c r="C38" s="525">
        <v>602</v>
      </c>
      <c r="D38" s="470">
        <v>500</v>
      </c>
      <c r="E38" s="470">
        <v>1500</v>
      </c>
      <c r="F38" s="470">
        <v>1000</v>
      </c>
      <c r="G38" s="470">
        <v>1000</v>
      </c>
      <c r="H38" s="606">
        <v>1000</v>
      </c>
    </row>
    <row r="39" spans="1:8" x14ac:dyDescent="0.25">
      <c r="A39" s="672" t="s">
        <v>209</v>
      </c>
      <c r="B39" s="526">
        <f t="shared" ref="B39:H39" si="6">SUM(B35:B38)</f>
        <v>219707</v>
      </c>
      <c r="C39" s="526">
        <f t="shared" si="6"/>
        <v>264375</v>
      </c>
      <c r="D39" s="471">
        <f t="shared" ref="D39" si="7">SUM(D35:D38)</f>
        <v>279968</v>
      </c>
      <c r="E39" s="471">
        <f t="shared" si="6"/>
        <v>309258</v>
      </c>
      <c r="F39" s="471">
        <f t="shared" si="6"/>
        <v>395360</v>
      </c>
      <c r="G39" s="471">
        <f t="shared" si="6"/>
        <v>400500</v>
      </c>
      <c r="H39" s="674">
        <f t="shared" si="6"/>
        <v>407000</v>
      </c>
    </row>
    <row r="40" spans="1:8" x14ac:dyDescent="0.25">
      <c r="A40" s="672" t="s">
        <v>294</v>
      </c>
      <c r="B40" s="525"/>
      <c r="C40" s="525"/>
      <c r="D40" s="470"/>
      <c r="E40" s="470"/>
      <c r="F40" s="470"/>
      <c r="G40" s="470"/>
      <c r="H40" s="606"/>
    </row>
    <row r="41" spans="1:8" x14ac:dyDescent="0.25">
      <c r="A41" s="363" t="s">
        <v>287</v>
      </c>
      <c r="B41" s="525">
        <v>43122</v>
      </c>
      <c r="C41" s="525">
        <v>44572</v>
      </c>
      <c r="D41" s="470">
        <v>46000</v>
      </c>
      <c r="E41" s="470">
        <v>53180</v>
      </c>
      <c r="F41" s="470">
        <v>70350</v>
      </c>
      <c r="G41" s="470">
        <v>71500</v>
      </c>
      <c r="H41" s="606">
        <v>73000</v>
      </c>
    </row>
    <row r="42" spans="1:8" x14ac:dyDescent="0.25">
      <c r="A42" s="363" t="s">
        <v>288</v>
      </c>
      <c r="B42" s="525">
        <v>14972</v>
      </c>
      <c r="C42" s="525">
        <v>16202</v>
      </c>
      <c r="D42" s="470">
        <v>16600</v>
      </c>
      <c r="E42" s="470">
        <v>19180</v>
      </c>
      <c r="F42" s="470">
        <v>25000</v>
      </c>
      <c r="G42" s="470">
        <v>26000</v>
      </c>
      <c r="H42" s="606">
        <v>27000</v>
      </c>
    </row>
    <row r="43" spans="1:8" x14ac:dyDescent="0.25">
      <c r="A43" s="363" t="s">
        <v>289</v>
      </c>
      <c r="B43" s="525">
        <v>9948</v>
      </c>
      <c r="C43" s="525">
        <v>13307</v>
      </c>
      <c r="D43" s="470">
        <v>11240</v>
      </c>
      <c r="E43" s="470">
        <v>15540</v>
      </c>
      <c r="F43" s="470">
        <v>16000</v>
      </c>
      <c r="G43" s="470">
        <v>18000</v>
      </c>
      <c r="H43" s="606">
        <v>18500</v>
      </c>
    </row>
    <row r="44" spans="1:8" x14ac:dyDescent="0.25">
      <c r="A44" s="363" t="s">
        <v>290</v>
      </c>
      <c r="B44" s="525">
        <v>296</v>
      </c>
      <c r="C44" s="525">
        <v>175</v>
      </c>
      <c r="D44" s="470">
        <v>200</v>
      </c>
      <c r="E44" s="470">
        <v>200</v>
      </c>
      <c r="F44" s="470">
        <v>600</v>
      </c>
      <c r="G44" s="470">
        <v>600</v>
      </c>
      <c r="H44" s="606">
        <v>600</v>
      </c>
    </row>
    <row r="45" spans="1:8" x14ac:dyDescent="0.25">
      <c r="A45" s="672" t="s">
        <v>209</v>
      </c>
      <c r="B45" s="526">
        <f t="shared" ref="B45:H45" si="8">SUM(B41:B44)</f>
        <v>68338</v>
      </c>
      <c r="C45" s="526">
        <f t="shared" si="8"/>
        <v>74256</v>
      </c>
      <c r="D45" s="471">
        <f t="shared" ref="D45" si="9">SUM(D41:D44)</f>
        <v>74040</v>
      </c>
      <c r="E45" s="471">
        <f t="shared" si="8"/>
        <v>88100</v>
      </c>
      <c r="F45" s="471">
        <f t="shared" si="8"/>
        <v>111950</v>
      </c>
      <c r="G45" s="471">
        <f t="shared" si="8"/>
        <v>116100</v>
      </c>
      <c r="H45" s="674">
        <f t="shared" si="8"/>
        <v>119100</v>
      </c>
    </row>
    <row r="46" spans="1:8" x14ac:dyDescent="0.25">
      <c r="A46" s="672" t="s">
        <v>295</v>
      </c>
      <c r="B46" s="525"/>
      <c r="C46" s="525"/>
      <c r="D46" s="470"/>
      <c r="E46" s="470"/>
      <c r="F46" s="470"/>
      <c r="G46" s="470"/>
      <c r="H46" s="606"/>
    </row>
    <row r="47" spans="1:8" x14ac:dyDescent="0.25">
      <c r="A47" s="363" t="s">
        <v>287</v>
      </c>
      <c r="B47" s="525">
        <v>48501</v>
      </c>
      <c r="C47" s="525">
        <v>50917</v>
      </c>
      <c r="D47" s="470">
        <v>57200</v>
      </c>
      <c r="E47" s="470">
        <v>62170</v>
      </c>
      <c r="F47" s="470">
        <v>65600</v>
      </c>
      <c r="G47" s="470">
        <v>67000</v>
      </c>
      <c r="H47" s="606">
        <v>68300</v>
      </c>
    </row>
    <row r="48" spans="1:8" x14ac:dyDescent="0.25">
      <c r="A48" s="363" t="s">
        <v>288</v>
      </c>
      <c r="B48" s="525">
        <v>16133</v>
      </c>
      <c r="C48" s="525">
        <v>18104</v>
      </c>
      <c r="D48" s="470">
        <v>21100</v>
      </c>
      <c r="E48" s="470">
        <v>24920</v>
      </c>
      <c r="F48" s="470">
        <v>23300</v>
      </c>
      <c r="G48" s="470">
        <v>24000</v>
      </c>
      <c r="H48" s="606">
        <v>25000</v>
      </c>
    </row>
    <row r="49" spans="1:8" x14ac:dyDescent="0.25">
      <c r="A49" s="363" t="s">
        <v>289</v>
      </c>
      <c r="B49" s="525">
        <v>50341</v>
      </c>
      <c r="C49" s="525">
        <v>68754</v>
      </c>
      <c r="D49" s="470">
        <v>79600</v>
      </c>
      <c r="E49" s="470">
        <v>85546</v>
      </c>
      <c r="F49" s="470">
        <v>95300</v>
      </c>
      <c r="G49" s="470">
        <v>95700</v>
      </c>
      <c r="H49" s="606">
        <v>96700</v>
      </c>
    </row>
    <row r="50" spans="1:8" x14ac:dyDescent="0.25">
      <c r="A50" s="363" t="s">
        <v>290</v>
      </c>
      <c r="B50" s="525">
        <v>21</v>
      </c>
      <c r="C50" s="525">
        <v>166</v>
      </c>
      <c r="D50" s="470">
        <v>1700</v>
      </c>
      <c r="E50" s="470">
        <v>7450</v>
      </c>
      <c r="F50" s="470">
        <v>500</v>
      </c>
      <c r="G50" s="470">
        <v>500</v>
      </c>
      <c r="H50" s="606">
        <v>500</v>
      </c>
    </row>
    <row r="51" spans="1:8" x14ac:dyDescent="0.25">
      <c r="A51" s="672" t="s">
        <v>209</v>
      </c>
      <c r="B51" s="526">
        <f t="shared" ref="B51:H51" si="10">SUM(B47:B50)</f>
        <v>114996</v>
      </c>
      <c r="C51" s="526">
        <f t="shared" si="10"/>
        <v>137941</v>
      </c>
      <c r="D51" s="471">
        <f>SUM(D47:D50)</f>
        <v>159600</v>
      </c>
      <c r="E51" s="471">
        <f t="shared" si="10"/>
        <v>180086</v>
      </c>
      <c r="F51" s="471">
        <f>SUM(F47:F50)</f>
        <v>184700</v>
      </c>
      <c r="G51" s="471">
        <f>SUM(G47:G50)</f>
        <v>187200</v>
      </c>
      <c r="H51" s="674">
        <f t="shared" si="10"/>
        <v>190500</v>
      </c>
    </row>
    <row r="52" spans="1:8" x14ac:dyDescent="0.25">
      <c r="A52" s="672" t="s">
        <v>296</v>
      </c>
      <c r="B52" s="525"/>
      <c r="C52" s="525"/>
      <c r="D52" s="470"/>
      <c r="E52" s="470"/>
      <c r="F52" s="470"/>
      <c r="G52" s="470"/>
      <c r="H52" s="606"/>
    </row>
    <row r="53" spans="1:8" x14ac:dyDescent="0.25">
      <c r="A53" s="363" t="s">
        <v>287</v>
      </c>
      <c r="B53" s="525">
        <v>22823</v>
      </c>
      <c r="C53" s="525">
        <v>24054</v>
      </c>
      <c r="D53" s="470">
        <v>25000</v>
      </c>
      <c r="E53" s="470">
        <v>28560</v>
      </c>
      <c r="F53" s="470">
        <v>28000</v>
      </c>
      <c r="G53" s="470">
        <v>29000</v>
      </c>
      <c r="H53" s="606">
        <v>29000</v>
      </c>
    </row>
    <row r="54" spans="1:8" x14ac:dyDescent="0.25">
      <c r="A54" s="363" t="s">
        <v>288</v>
      </c>
      <c r="B54" s="525">
        <v>7355</v>
      </c>
      <c r="C54" s="525">
        <v>8463</v>
      </c>
      <c r="D54" s="470">
        <v>10000</v>
      </c>
      <c r="E54" s="470">
        <v>11030</v>
      </c>
      <c r="F54" s="470">
        <v>10300</v>
      </c>
      <c r="G54" s="470">
        <v>11000</v>
      </c>
      <c r="H54" s="606">
        <v>11000</v>
      </c>
    </row>
    <row r="55" spans="1:8" x14ac:dyDescent="0.25">
      <c r="A55" s="363" t="s">
        <v>289</v>
      </c>
      <c r="B55" s="525">
        <v>19762</v>
      </c>
      <c r="C55" s="525">
        <v>23241</v>
      </c>
      <c r="D55" s="470">
        <v>31508</v>
      </c>
      <c r="E55" s="470">
        <v>34036</v>
      </c>
      <c r="F55" s="470">
        <v>37300</v>
      </c>
      <c r="G55" s="470">
        <v>38300</v>
      </c>
      <c r="H55" s="606">
        <v>38300</v>
      </c>
    </row>
    <row r="56" spans="1:8" x14ac:dyDescent="0.25">
      <c r="A56" s="363" t="s">
        <v>290</v>
      </c>
      <c r="B56" s="525">
        <v>0</v>
      </c>
      <c r="C56" s="525">
        <v>5136</v>
      </c>
      <c r="D56" s="470">
        <v>300</v>
      </c>
      <c r="E56" s="470">
        <v>300</v>
      </c>
      <c r="F56" s="470">
        <v>300</v>
      </c>
      <c r="G56" s="470">
        <v>300</v>
      </c>
      <c r="H56" s="606">
        <v>300</v>
      </c>
    </row>
    <row r="57" spans="1:8" x14ac:dyDescent="0.25">
      <c r="A57" s="672" t="s">
        <v>209</v>
      </c>
      <c r="B57" s="526">
        <f t="shared" ref="B57:H57" si="11">SUM(B53:B56)</f>
        <v>49940</v>
      </c>
      <c r="C57" s="526">
        <f t="shared" si="11"/>
        <v>60894</v>
      </c>
      <c r="D57" s="471">
        <f t="shared" ref="D57" si="12">SUM(D53:D56)</f>
        <v>66808</v>
      </c>
      <c r="E57" s="471">
        <f t="shared" si="11"/>
        <v>73926</v>
      </c>
      <c r="F57" s="471">
        <f t="shared" si="11"/>
        <v>75900</v>
      </c>
      <c r="G57" s="471">
        <f t="shared" si="11"/>
        <v>78600</v>
      </c>
      <c r="H57" s="674">
        <f t="shared" si="11"/>
        <v>78600</v>
      </c>
    </row>
    <row r="58" spans="1:8" x14ac:dyDescent="0.25">
      <c r="A58" s="672" t="s">
        <v>329</v>
      </c>
      <c r="B58" s="526">
        <f t="shared" ref="B58:H58" si="13">SUM(B27+B33+B39+B45+B51+B57)</f>
        <v>1081775</v>
      </c>
      <c r="C58" s="526">
        <f t="shared" si="13"/>
        <v>1267151</v>
      </c>
      <c r="D58" s="471">
        <f>SUM(D27+D33+D39+D45+D51+D57)</f>
        <v>1403106</v>
      </c>
      <c r="E58" s="471">
        <f t="shared" si="13"/>
        <v>1582406</v>
      </c>
      <c r="F58" s="471">
        <f t="shared" si="13"/>
        <v>1739190</v>
      </c>
      <c r="G58" s="471">
        <f t="shared" si="13"/>
        <v>1778180</v>
      </c>
      <c r="H58" s="674">
        <f t="shared" si="13"/>
        <v>1813380</v>
      </c>
    </row>
    <row r="59" spans="1:8" x14ac:dyDescent="0.25">
      <c r="A59" s="672"/>
      <c r="B59" s="526"/>
      <c r="C59" s="526"/>
      <c r="D59" s="473"/>
      <c r="E59" s="472"/>
      <c r="F59" s="473"/>
      <c r="G59" s="473"/>
      <c r="H59" s="675"/>
    </row>
    <row r="60" spans="1:8" x14ac:dyDescent="0.25">
      <c r="A60" s="672" t="s">
        <v>297</v>
      </c>
      <c r="B60" s="528"/>
      <c r="C60" s="528"/>
      <c r="D60" s="491"/>
      <c r="E60" s="491"/>
      <c r="F60" s="491"/>
      <c r="G60" s="491"/>
      <c r="H60" s="676"/>
    </row>
    <row r="61" spans="1:8" x14ac:dyDescent="0.25">
      <c r="A61" s="363" t="s">
        <v>287</v>
      </c>
      <c r="B61" s="525">
        <v>139910</v>
      </c>
      <c r="C61" s="525">
        <v>165515</v>
      </c>
      <c r="D61" s="470">
        <v>166000</v>
      </c>
      <c r="E61" s="470">
        <v>178220</v>
      </c>
      <c r="F61" s="470">
        <v>195000</v>
      </c>
      <c r="G61" s="470">
        <v>198900</v>
      </c>
      <c r="H61" s="606">
        <v>202800</v>
      </c>
    </row>
    <row r="62" spans="1:8" x14ac:dyDescent="0.25">
      <c r="A62" s="363" t="s">
        <v>288</v>
      </c>
      <c r="B62" s="525">
        <v>49726</v>
      </c>
      <c r="C62" s="525">
        <v>60131</v>
      </c>
      <c r="D62" s="470">
        <v>60800</v>
      </c>
      <c r="E62" s="470">
        <v>65300</v>
      </c>
      <c r="F62" s="470">
        <v>70200</v>
      </c>
      <c r="G62" s="470">
        <v>73500</v>
      </c>
      <c r="H62" s="606">
        <v>75000</v>
      </c>
    </row>
    <row r="63" spans="1:8" x14ac:dyDescent="0.25">
      <c r="A63" s="363" t="s">
        <v>289</v>
      </c>
      <c r="B63" s="525">
        <v>18579</v>
      </c>
      <c r="C63" s="525">
        <v>23690</v>
      </c>
      <c r="D63" s="470">
        <v>22980</v>
      </c>
      <c r="E63" s="470">
        <v>27980</v>
      </c>
      <c r="F63" s="470">
        <v>27100</v>
      </c>
      <c r="G63" s="470">
        <v>28000</v>
      </c>
      <c r="H63" s="606">
        <v>28000</v>
      </c>
    </row>
    <row r="64" spans="1:8" x14ac:dyDescent="0.25">
      <c r="A64" s="363" t="s">
        <v>290</v>
      </c>
      <c r="B64" s="525">
        <v>233</v>
      </c>
      <c r="C64" s="525">
        <v>573</v>
      </c>
      <c r="D64" s="470">
        <v>300</v>
      </c>
      <c r="E64" s="470">
        <v>300</v>
      </c>
      <c r="F64" s="470">
        <v>300</v>
      </c>
      <c r="G64" s="470">
        <v>300</v>
      </c>
      <c r="H64" s="606">
        <v>300</v>
      </c>
    </row>
    <row r="65" spans="1:8" ht="13.8" thickBot="1" x14ac:dyDescent="0.3">
      <c r="A65" s="677" t="s">
        <v>291</v>
      </c>
      <c r="B65" s="529">
        <f t="shared" ref="B65:H65" si="14">SUM(B61:B64)</f>
        <v>208448</v>
      </c>
      <c r="C65" s="529">
        <f t="shared" si="14"/>
        <v>249909</v>
      </c>
      <c r="D65" s="307">
        <f>SUM(D61:D64)</f>
        <v>250080</v>
      </c>
      <c r="E65" s="307">
        <f t="shared" si="14"/>
        <v>271800</v>
      </c>
      <c r="F65" s="307">
        <f t="shared" si="14"/>
        <v>292600</v>
      </c>
      <c r="G65" s="307">
        <f t="shared" si="14"/>
        <v>300700</v>
      </c>
      <c r="H65" s="678">
        <f t="shared" si="14"/>
        <v>306100</v>
      </c>
    </row>
    <row r="66" spans="1:8" ht="14.4" thickBot="1" x14ac:dyDescent="0.3">
      <c r="A66" s="474" t="s">
        <v>414</v>
      </c>
      <c r="B66" s="530">
        <f>SUM(B65+B57+B51+B45+B39+B33+B27)</f>
        <v>1290223</v>
      </c>
      <c r="C66" s="530">
        <f>SUM(C65+C57+C51+C45+C39+C33+C27)</f>
        <v>1517060</v>
      </c>
      <c r="D66" s="475">
        <f t="shared" ref="D66" si="15">SUM(D65+D57+D51+D45+D39+D33+D27)</f>
        <v>1653186</v>
      </c>
      <c r="E66" s="475">
        <f t="shared" ref="E66:H66" si="16">SUM(E65+E57+E51+E45+E39+E33+E27)</f>
        <v>1854206</v>
      </c>
      <c r="F66" s="475">
        <f t="shared" si="16"/>
        <v>2031790</v>
      </c>
      <c r="G66" s="475">
        <f t="shared" si="16"/>
        <v>2078880</v>
      </c>
      <c r="H66" s="679">
        <f t="shared" si="16"/>
        <v>2119480</v>
      </c>
    </row>
    <row r="67" spans="1:8" ht="13.8" thickBot="1" x14ac:dyDescent="0.3">
      <c r="A67" s="680"/>
      <c r="B67" s="681"/>
      <c r="C67" s="681"/>
      <c r="D67" s="425"/>
      <c r="E67" s="425"/>
      <c r="F67" s="425"/>
      <c r="G67" s="425"/>
      <c r="H67" s="408"/>
    </row>
    <row r="68" spans="1:8" ht="16.2" thickBot="1" x14ac:dyDescent="0.35">
      <c r="A68" s="614" t="s">
        <v>449</v>
      </c>
      <c r="B68" s="615"/>
      <c r="C68" s="615"/>
      <c r="D68" s="113"/>
      <c r="E68" s="113"/>
      <c r="F68" s="113"/>
      <c r="G68" s="113"/>
      <c r="H68" s="616"/>
    </row>
    <row r="69" spans="1:8" s="566" customFormat="1" x14ac:dyDescent="0.25">
      <c r="A69" s="610" t="s">
        <v>509</v>
      </c>
      <c r="B69" s="612"/>
      <c r="C69" s="612"/>
      <c r="D69" s="611"/>
      <c r="E69" s="611"/>
      <c r="F69" s="611"/>
      <c r="G69" s="611"/>
      <c r="H69" s="613"/>
    </row>
    <row r="70" spans="1:8" s="566" customFormat="1" x14ac:dyDescent="0.25">
      <c r="A70" s="605" t="s">
        <v>415</v>
      </c>
      <c r="B70" s="470">
        <v>0</v>
      </c>
      <c r="C70" s="470">
        <v>0</v>
      </c>
      <c r="D70" s="470">
        <v>14330</v>
      </c>
      <c r="E70" s="470">
        <v>14249</v>
      </c>
      <c r="F70" s="470">
        <v>0</v>
      </c>
      <c r="G70" s="470">
        <v>0</v>
      </c>
      <c r="H70" s="606">
        <v>0</v>
      </c>
    </row>
    <row r="71" spans="1:8" x14ac:dyDescent="0.25">
      <c r="A71" s="604" t="s">
        <v>450</v>
      </c>
      <c r="B71" s="470"/>
      <c r="C71" s="470"/>
      <c r="D71" s="470"/>
      <c r="E71" s="470"/>
      <c r="F71" s="470"/>
      <c r="G71" s="470"/>
      <c r="H71" s="606"/>
    </row>
    <row r="72" spans="1:8" x14ac:dyDescent="0.25">
      <c r="A72" s="605" t="s">
        <v>415</v>
      </c>
      <c r="B72" s="470">
        <v>0</v>
      </c>
      <c r="C72" s="470">
        <v>0</v>
      </c>
      <c r="D72" s="470">
        <v>0</v>
      </c>
      <c r="E72" s="470">
        <v>0</v>
      </c>
      <c r="F72" s="470">
        <v>0</v>
      </c>
      <c r="G72" s="470">
        <v>0</v>
      </c>
      <c r="H72" s="606">
        <v>0</v>
      </c>
    </row>
    <row r="73" spans="1:8" x14ac:dyDescent="0.25">
      <c r="A73" s="604" t="s">
        <v>451</v>
      </c>
      <c r="B73" s="470"/>
      <c r="C73" s="470"/>
      <c r="D73" s="470"/>
      <c r="E73" s="470"/>
      <c r="F73" s="470"/>
      <c r="G73" s="470"/>
      <c r="H73" s="606"/>
    </row>
    <row r="74" spans="1:8" ht="13.8" thickBot="1" x14ac:dyDescent="0.3">
      <c r="A74" s="607" t="s">
        <v>415</v>
      </c>
      <c r="B74" s="608">
        <v>3754</v>
      </c>
      <c r="C74" s="608">
        <v>4088</v>
      </c>
      <c r="D74" s="608">
        <v>27600</v>
      </c>
      <c r="E74" s="608">
        <v>0</v>
      </c>
      <c r="F74" s="608">
        <v>0</v>
      </c>
      <c r="G74" s="608">
        <v>0</v>
      </c>
      <c r="H74" s="609">
        <v>0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T86"/>
  <sheetViews>
    <sheetView workbookViewId="0">
      <selection activeCell="B1" sqref="B1"/>
    </sheetView>
  </sheetViews>
  <sheetFormatPr defaultRowHeight="13.2" x14ac:dyDescent="0.25"/>
  <cols>
    <col min="1" max="1" width="0.33203125" customWidth="1"/>
    <col min="2" max="2" width="27.6640625" customWidth="1"/>
    <col min="3" max="4" width="7.44140625" customWidth="1"/>
    <col min="5" max="5" width="14" style="298" customWidth="1"/>
    <col min="6" max="6" width="14" style="566" customWidth="1"/>
    <col min="7" max="7" width="14" customWidth="1"/>
    <col min="8" max="8" width="14" style="486" customWidth="1"/>
    <col min="9" max="9" width="12.6640625" customWidth="1"/>
    <col min="10" max="10" width="12.6640625" style="486" customWidth="1"/>
    <col min="11" max="11" width="12.6640625" style="298" customWidth="1"/>
    <col min="12" max="12" width="11.109375" style="4" customWidth="1"/>
    <col min="13" max="13" width="11.5546875" style="4" customWidth="1"/>
    <col min="14" max="14" width="12.5546875" style="4" customWidth="1"/>
  </cols>
  <sheetData>
    <row r="1" spans="2:14" ht="15.6" x14ac:dyDescent="0.3">
      <c r="B1" s="188" t="s">
        <v>298</v>
      </c>
      <c r="C1" s="188"/>
      <c r="D1" s="188"/>
      <c r="E1" s="189"/>
      <c r="F1" s="189"/>
      <c r="G1" s="189"/>
      <c r="H1" s="189"/>
    </row>
    <row r="2" spans="2:14" ht="13.8" x14ac:dyDescent="0.25">
      <c r="B2" s="796" t="s">
        <v>524</v>
      </c>
      <c r="C2" s="796"/>
      <c r="D2" s="796"/>
      <c r="E2" s="190"/>
      <c r="F2" s="190"/>
      <c r="G2" s="190"/>
      <c r="H2" s="190"/>
    </row>
    <row r="3" spans="2:14" ht="13.8" x14ac:dyDescent="0.25">
      <c r="B3" s="191"/>
      <c r="C3" s="191"/>
      <c r="D3" s="191"/>
      <c r="E3" s="189"/>
      <c r="F3" s="189"/>
      <c r="G3" s="189"/>
      <c r="H3" s="189"/>
    </row>
    <row r="4" spans="2:14" ht="13.8" thickBot="1" x14ac:dyDescent="0.3">
      <c r="B4" s="189"/>
      <c r="C4" s="189"/>
      <c r="D4" s="189"/>
      <c r="E4" s="189"/>
      <c r="F4" s="189"/>
      <c r="G4" s="189"/>
      <c r="H4" s="189"/>
    </row>
    <row r="5" spans="2:14" ht="16.2" thickBot="1" x14ac:dyDescent="0.35">
      <c r="B5" s="797" t="s">
        <v>299</v>
      </c>
      <c r="C5" s="798"/>
      <c r="D5" s="798"/>
      <c r="E5" s="798"/>
      <c r="F5" s="798"/>
      <c r="G5" s="798"/>
      <c r="H5" s="798"/>
      <c r="I5" s="798"/>
      <c r="J5" s="798"/>
      <c r="K5" s="799"/>
    </row>
    <row r="6" spans="2:14" x14ac:dyDescent="0.25">
      <c r="B6" s="545"/>
      <c r="C6" s="546" t="s">
        <v>300</v>
      </c>
      <c r="D6" s="547" t="s">
        <v>396</v>
      </c>
      <c r="E6" s="631" t="s">
        <v>215</v>
      </c>
      <c r="F6" s="549" t="s">
        <v>217</v>
      </c>
      <c r="G6" s="550" t="s">
        <v>334</v>
      </c>
      <c r="H6" s="549" t="s">
        <v>334</v>
      </c>
      <c r="I6" s="548" t="s">
        <v>420</v>
      </c>
      <c r="J6" s="548" t="s">
        <v>464</v>
      </c>
      <c r="K6" s="551" t="s">
        <v>516</v>
      </c>
      <c r="L6" s="194"/>
      <c r="M6" s="195"/>
      <c r="N6" s="195"/>
    </row>
    <row r="7" spans="2:14" x14ac:dyDescent="0.25">
      <c r="B7" s="363"/>
      <c r="C7" s="192"/>
      <c r="D7" s="196"/>
      <c r="E7" s="632" t="s">
        <v>5</v>
      </c>
      <c r="F7" s="193" t="s">
        <v>5</v>
      </c>
      <c r="G7" s="472" t="s">
        <v>6</v>
      </c>
      <c r="H7" s="193" t="s">
        <v>31</v>
      </c>
      <c r="I7" s="185" t="s">
        <v>6</v>
      </c>
      <c r="J7" s="185" t="s">
        <v>6</v>
      </c>
      <c r="K7" s="364" t="s">
        <v>6</v>
      </c>
      <c r="L7" s="194"/>
      <c r="M7" s="195"/>
      <c r="N7" s="195"/>
    </row>
    <row r="8" spans="2:14" x14ac:dyDescent="0.25">
      <c r="B8" s="365" t="s">
        <v>395</v>
      </c>
      <c r="C8" s="196">
        <v>312012</v>
      </c>
      <c r="D8" s="196">
        <v>111</v>
      </c>
      <c r="E8" s="200">
        <v>245232</v>
      </c>
      <c r="F8" s="253">
        <v>273528</v>
      </c>
      <c r="G8" s="200">
        <v>288912</v>
      </c>
      <c r="H8" s="200">
        <v>288745</v>
      </c>
      <c r="I8" s="200">
        <v>292920</v>
      </c>
      <c r="J8" s="200">
        <v>292920</v>
      </c>
      <c r="K8" s="366">
        <v>292920</v>
      </c>
      <c r="L8" s="194"/>
      <c r="M8" s="195"/>
      <c r="N8" s="195"/>
    </row>
    <row r="9" spans="2:14" s="566" customFormat="1" x14ac:dyDescent="0.25">
      <c r="B9" s="365" t="s">
        <v>526</v>
      </c>
      <c r="C9" s="196">
        <v>31200</v>
      </c>
      <c r="D9" s="196">
        <v>111</v>
      </c>
      <c r="E9" s="200"/>
      <c r="F9" s="253">
        <v>14393</v>
      </c>
      <c r="G9" s="225"/>
      <c r="H9" s="543"/>
      <c r="I9" s="225"/>
      <c r="J9" s="633"/>
      <c r="K9" s="552"/>
      <c r="L9" s="194"/>
      <c r="M9" s="195"/>
      <c r="N9" s="195"/>
    </row>
    <row r="10" spans="2:14" s="199" customFormat="1" x14ac:dyDescent="0.25">
      <c r="B10" s="365" t="s">
        <v>487</v>
      </c>
      <c r="C10" s="196"/>
      <c r="D10" s="196">
        <v>111</v>
      </c>
      <c r="E10" s="200">
        <v>14668</v>
      </c>
      <c r="F10" s="656">
        <v>10410</v>
      </c>
      <c r="G10" s="200"/>
      <c r="H10" s="200"/>
      <c r="I10" s="200"/>
      <c r="J10" s="197"/>
      <c r="K10" s="366"/>
      <c r="L10" s="198"/>
      <c r="M10" s="198"/>
      <c r="N10" s="198"/>
    </row>
    <row r="11" spans="2:14" s="199" customFormat="1" x14ac:dyDescent="0.25">
      <c r="B11" s="365" t="s">
        <v>488</v>
      </c>
      <c r="C11" s="196"/>
      <c r="D11" s="196">
        <v>111</v>
      </c>
      <c r="E11" s="200">
        <v>1220</v>
      </c>
      <c r="F11" s="201">
        <v>1220</v>
      </c>
      <c r="G11" s="200"/>
      <c r="H11" s="200"/>
      <c r="I11" s="200"/>
      <c r="J11" s="197"/>
      <c r="K11" s="366"/>
      <c r="L11" s="198"/>
      <c r="M11" s="198"/>
      <c r="N11" s="198"/>
    </row>
    <row r="12" spans="2:14" s="199" customFormat="1" x14ac:dyDescent="0.25">
      <c r="B12" s="365" t="s">
        <v>528</v>
      </c>
      <c r="C12" s="196">
        <v>312001</v>
      </c>
      <c r="D12" s="196"/>
      <c r="E12" s="200"/>
      <c r="F12" s="201"/>
      <c r="G12" s="634"/>
      <c r="H12" s="200">
        <v>24705</v>
      </c>
      <c r="I12" s="200"/>
      <c r="J12" s="197"/>
      <c r="K12" s="366"/>
      <c r="L12" s="198"/>
      <c r="M12" s="198"/>
      <c r="N12" s="198"/>
    </row>
    <row r="13" spans="2:14" s="199" customFormat="1" x14ac:dyDescent="0.25">
      <c r="B13" s="365" t="s">
        <v>529</v>
      </c>
      <c r="C13" s="196">
        <v>312001</v>
      </c>
      <c r="D13" s="196"/>
      <c r="E13" s="200"/>
      <c r="F13" s="201"/>
      <c r="G13" s="634"/>
      <c r="H13" s="200">
        <v>5510</v>
      </c>
      <c r="I13" s="200"/>
      <c r="J13" s="197"/>
      <c r="K13" s="366"/>
      <c r="L13" s="198"/>
      <c r="M13" s="198"/>
      <c r="N13" s="198"/>
    </row>
    <row r="14" spans="2:14" s="199" customFormat="1" x14ac:dyDescent="0.25">
      <c r="B14" s="365" t="s">
        <v>530</v>
      </c>
      <c r="C14" s="196">
        <v>312001</v>
      </c>
      <c r="D14" s="196"/>
      <c r="E14" s="200"/>
      <c r="F14" s="201"/>
      <c r="G14" s="634"/>
      <c r="H14" s="200">
        <v>2300</v>
      </c>
      <c r="I14" s="200"/>
      <c r="J14" s="197"/>
      <c r="K14" s="366"/>
      <c r="L14" s="198"/>
      <c r="M14" s="198"/>
      <c r="N14" s="198"/>
    </row>
    <row r="15" spans="2:14" s="199" customFormat="1" x14ac:dyDescent="0.25">
      <c r="B15" s="365" t="s">
        <v>301</v>
      </c>
      <c r="C15" s="196">
        <v>453</v>
      </c>
      <c r="D15" s="196" t="s">
        <v>302</v>
      </c>
      <c r="E15" s="200">
        <v>1250</v>
      </c>
      <c r="F15" s="201">
        <v>150</v>
      </c>
      <c r="G15" s="634"/>
      <c r="H15" s="200">
        <v>1100</v>
      </c>
      <c r="I15" s="200"/>
      <c r="J15" s="197"/>
      <c r="K15" s="366"/>
      <c r="L15" s="198"/>
      <c r="M15" s="198"/>
      <c r="N15" s="198"/>
    </row>
    <row r="16" spans="2:14" s="199" customFormat="1" x14ac:dyDescent="0.25">
      <c r="B16" s="365" t="s">
        <v>303</v>
      </c>
      <c r="C16" s="196">
        <v>311</v>
      </c>
      <c r="D16" s="196" t="s">
        <v>302</v>
      </c>
      <c r="E16" s="200">
        <v>939</v>
      </c>
      <c r="F16" s="201">
        <v>1800</v>
      </c>
      <c r="G16" s="634"/>
      <c r="H16" s="200">
        <v>690</v>
      </c>
      <c r="I16" s="200"/>
      <c r="J16" s="197"/>
      <c r="K16" s="366"/>
      <c r="L16" s="198"/>
      <c r="M16" s="198"/>
      <c r="N16" s="198"/>
    </row>
    <row r="17" spans="2:20" x14ac:dyDescent="0.25">
      <c r="B17" s="367" t="s">
        <v>304</v>
      </c>
      <c r="C17" s="196">
        <v>223001</v>
      </c>
      <c r="D17" s="196"/>
      <c r="E17" s="200">
        <v>148087</v>
      </c>
      <c r="F17" s="201">
        <v>150425</v>
      </c>
      <c r="G17" s="200">
        <v>150000</v>
      </c>
      <c r="H17" s="200">
        <v>150000</v>
      </c>
      <c r="I17" s="200">
        <v>163870</v>
      </c>
      <c r="J17" s="197">
        <v>163870</v>
      </c>
      <c r="K17" s="366">
        <v>163870</v>
      </c>
      <c r="L17" s="202"/>
      <c r="M17" s="202"/>
      <c r="N17" s="202"/>
    </row>
    <row r="18" spans="2:20" x14ac:dyDescent="0.25">
      <c r="B18" s="367" t="s">
        <v>305</v>
      </c>
      <c r="C18" s="196">
        <v>223003</v>
      </c>
      <c r="D18" s="196"/>
      <c r="E18" s="200">
        <v>106663</v>
      </c>
      <c r="F18" s="253">
        <v>104130</v>
      </c>
      <c r="G18" s="200">
        <v>106000</v>
      </c>
      <c r="H18" s="200">
        <v>106000</v>
      </c>
      <c r="I18" s="200">
        <v>120000</v>
      </c>
      <c r="J18" s="200">
        <v>120000</v>
      </c>
      <c r="K18" s="366">
        <v>120000</v>
      </c>
      <c r="L18" s="202"/>
      <c r="M18" s="202"/>
      <c r="N18" s="202"/>
    </row>
    <row r="19" spans="2:20" x14ac:dyDescent="0.25">
      <c r="B19" s="367" t="s">
        <v>428</v>
      </c>
      <c r="C19" s="196">
        <v>292017</v>
      </c>
      <c r="D19" s="196">
        <v>41</v>
      </c>
      <c r="E19" s="200"/>
      <c r="F19" s="253">
        <v>36</v>
      </c>
      <c r="G19" s="200"/>
      <c r="H19" s="200"/>
      <c r="I19" s="200"/>
      <c r="J19" s="197"/>
      <c r="K19" s="366"/>
      <c r="L19" s="202"/>
      <c r="M19" s="202"/>
      <c r="N19" s="202"/>
    </row>
    <row r="20" spans="2:20" x14ac:dyDescent="0.25">
      <c r="B20" s="367" t="s">
        <v>531</v>
      </c>
      <c r="C20" s="196">
        <v>292012</v>
      </c>
      <c r="D20" s="196" t="s">
        <v>532</v>
      </c>
      <c r="E20" s="200"/>
      <c r="F20" s="253"/>
      <c r="G20" s="200"/>
      <c r="H20" s="200">
        <v>7</v>
      </c>
      <c r="I20" s="200"/>
      <c r="J20" s="197"/>
      <c r="K20" s="366"/>
      <c r="L20" s="202"/>
      <c r="M20" s="202"/>
      <c r="N20" s="202"/>
    </row>
    <row r="21" spans="2:20" x14ac:dyDescent="0.25">
      <c r="B21" s="367" t="s">
        <v>527</v>
      </c>
      <c r="C21" s="196">
        <v>312011</v>
      </c>
      <c r="D21" s="196" t="s">
        <v>306</v>
      </c>
      <c r="E21" s="200"/>
      <c r="F21" s="253">
        <v>2661</v>
      </c>
      <c r="G21" s="200"/>
      <c r="H21" s="200"/>
      <c r="I21" s="200"/>
      <c r="J21" s="197"/>
      <c r="K21" s="366"/>
      <c r="L21" s="202"/>
      <c r="M21" s="202"/>
      <c r="N21" s="202"/>
    </row>
    <row r="22" spans="2:20" x14ac:dyDescent="0.25">
      <c r="B22" s="367" t="s">
        <v>533</v>
      </c>
      <c r="C22" s="196">
        <v>311</v>
      </c>
      <c r="D22" s="196" t="s">
        <v>306</v>
      </c>
      <c r="E22" s="200"/>
      <c r="F22" s="253"/>
      <c r="G22" s="200"/>
      <c r="H22" s="200">
        <v>700</v>
      </c>
      <c r="I22" s="200"/>
      <c r="J22" s="197"/>
      <c r="K22" s="366"/>
      <c r="L22" s="202"/>
      <c r="M22" s="202"/>
      <c r="N22" s="202"/>
    </row>
    <row r="23" spans="2:20" x14ac:dyDescent="0.25">
      <c r="B23" s="368" t="s">
        <v>307</v>
      </c>
      <c r="C23" s="203"/>
      <c r="D23" s="203"/>
      <c r="E23" s="544">
        <f t="shared" ref="E23:K23" si="0">SUM(E8:E22)</f>
        <v>518059</v>
      </c>
      <c r="F23" s="544">
        <f t="shared" si="0"/>
        <v>558753</v>
      </c>
      <c r="G23" s="204">
        <f t="shared" si="0"/>
        <v>544912</v>
      </c>
      <c r="H23" s="204">
        <f t="shared" si="0"/>
        <v>579757</v>
      </c>
      <c r="I23" s="204">
        <f>SUM(I8:I22)</f>
        <v>576790</v>
      </c>
      <c r="J23" s="204">
        <f t="shared" si="0"/>
        <v>576790</v>
      </c>
      <c r="K23" s="369">
        <f t="shared" si="0"/>
        <v>576790</v>
      </c>
      <c r="L23" s="202"/>
      <c r="M23" s="202"/>
      <c r="N23" s="202"/>
    </row>
    <row r="24" spans="2:20" x14ac:dyDescent="0.25">
      <c r="B24" s="367" t="s">
        <v>308</v>
      </c>
      <c r="C24" s="196"/>
      <c r="D24" s="196"/>
      <c r="E24" s="255">
        <v>19650</v>
      </c>
      <c r="F24" s="254">
        <v>5914</v>
      </c>
      <c r="G24" s="619">
        <v>15000</v>
      </c>
      <c r="H24" s="635">
        <v>30750</v>
      </c>
      <c r="I24" s="619">
        <v>54880</v>
      </c>
      <c r="J24" s="620">
        <v>54880</v>
      </c>
      <c r="K24" s="621">
        <v>54880</v>
      </c>
      <c r="L24" s="202"/>
      <c r="M24" s="202"/>
      <c r="N24" s="202"/>
    </row>
    <row r="25" spans="2:20" x14ac:dyDescent="0.25">
      <c r="B25" s="370" t="s">
        <v>309</v>
      </c>
      <c r="C25" s="192"/>
      <c r="D25" s="196"/>
      <c r="E25" s="256">
        <f>SUM(E23:E24)</f>
        <v>537709</v>
      </c>
      <c r="F25" s="256">
        <f>SUM(F23:F24)</f>
        <v>564667</v>
      </c>
      <c r="G25" s="356">
        <f t="shared" ref="G25" si="1">SUM(G23:G24)</f>
        <v>559912</v>
      </c>
      <c r="H25" s="356">
        <f t="shared" ref="H25:K25" si="2">SUM(H23:H24)</f>
        <v>610507</v>
      </c>
      <c r="I25" s="356">
        <f>SUM(I23:I24)</f>
        <v>631670</v>
      </c>
      <c r="J25" s="356">
        <f t="shared" si="2"/>
        <v>631670</v>
      </c>
      <c r="K25" s="494">
        <f t="shared" si="2"/>
        <v>631670</v>
      </c>
      <c r="L25" s="202"/>
      <c r="M25" s="202"/>
      <c r="N25" s="202"/>
    </row>
    <row r="26" spans="2:20" ht="13.8" thickBot="1" x14ac:dyDescent="0.3">
      <c r="B26" s="553"/>
      <c r="C26" s="554"/>
      <c r="D26" s="555"/>
      <c r="E26" s="558"/>
      <c r="F26" s="557"/>
      <c r="G26" s="557"/>
      <c r="H26" s="557"/>
      <c r="I26" s="558"/>
      <c r="J26" s="556"/>
      <c r="K26" s="559"/>
      <c r="L26" s="206"/>
      <c r="M26" s="206"/>
      <c r="N26" s="206"/>
    </row>
    <row r="27" spans="2:20" ht="16.2" thickBot="1" x14ac:dyDescent="0.35">
      <c r="B27" s="800" t="s">
        <v>429</v>
      </c>
      <c r="C27" s="801"/>
      <c r="D27" s="801"/>
      <c r="E27" s="801"/>
      <c r="F27" s="801"/>
      <c r="G27" s="801"/>
      <c r="H27" s="801"/>
      <c r="I27" s="801"/>
      <c r="J27" s="801"/>
      <c r="K27" s="802"/>
      <c r="L27" s="207"/>
      <c r="M27" s="202"/>
      <c r="N27" s="202"/>
    </row>
    <row r="28" spans="2:20" x14ac:dyDescent="0.25">
      <c r="B28" s="371"/>
      <c r="C28" s="304" t="s">
        <v>300</v>
      </c>
      <c r="D28" s="304"/>
      <c r="E28" s="631" t="s">
        <v>215</v>
      </c>
      <c r="F28" s="306" t="s">
        <v>217</v>
      </c>
      <c r="G28" s="308" t="s">
        <v>334</v>
      </c>
      <c r="H28" s="306" t="s">
        <v>334</v>
      </c>
      <c r="I28" s="308" t="s">
        <v>420</v>
      </c>
      <c r="J28" s="305" t="s">
        <v>464</v>
      </c>
      <c r="K28" s="362" t="s">
        <v>516</v>
      </c>
      <c r="L28" s="202"/>
      <c r="M28" s="202"/>
      <c r="N28" s="202"/>
      <c r="O28" s="4"/>
      <c r="P28" s="4"/>
      <c r="Q28" s="4"/>
      <c r="R28" s="4"/>
    </row>
    <row r="29" spans="2:20" x14ac:dyDescent="0.25">
      <c r="B29" s="367"/>
      <c r="C29" s="192"/>
      <c r="D29" s="192"/>
      <c r="E29" s="632" t="s">
        <v>5</v>
      </c>
      <c r="F29" s="193" t="s">
        <v>5</v>
      </c>
      <c r="G29" s="473" t="s">
        <v>6</v>
      </c>
      <c r="H29" s="193" t="s">
        <v>31</v>
      </c>
      <c r="I29" s="187" t="s">
        <v>6</v>
      </c>
      <c r="J29" s="185" t="s">
        <v>6</v>
      </c>
      <c r="K29" s="364" t="s">
        <v>6</v>
      </c>
      <c r="L29" s="202"/>
      <c r="M29" s="202"/>
      <c r="N29" s="202"/>
      <c r="O29" s="4"/>
      <c r="P29" s="4"/>
      <c r="Q29" s="4"/>
      <c r="R29" s="4"/>
    </row>
    <row r="30" spans="2:20" x14ac:dyDescent="0.25">
      <c r="B30" s="367" t="s">
        <v>310</v>
      </c>
      <c r="C30" s="192">
        <v>610</v>
      </c>
      <c r="D30" s="192"/>
      <c r="E30" s="470">
        <v>273903</v>
      </c>
      <c r="F30" s="205">
        <v>296158</v>
      </c>
      <c r="G30" s="205">
        <v>290000</v>
      </c>
      <c r="H30" s="205">
        <v>320236</v>
      </c>
      <c r="I30" s="205">
        <v>330000</v>
      </c>
      <c r="J30" s="470">
        <v>330000</v>
      </c>
      <c r="K30" s="372">
        <v>330000</v>
      </c>
      <c r="L30" s="202"/>
      <c r="M30" s="482"/>
      <c r="N30" s="476"/>
      <c r="O30" s="339"/>
      <c r="P30" s="339"/>
      <c r="Q30" s="339"/>
      <c r="R30" s="339"/>
      <c r="S30" s="286"/>
      <c r="T30" s="286"/>
    </row>
    <row r="31" spans="2:20" x14ac:dyDescent="0.25">
      <c r="B31" s="367" t="s">
        <v>311</v>
      </c>
      <c r="C31" s="192">
        <v>620</v>
      </c>
      <c r="D31" s="192"/>
      <c r="E31" s="470">
        <v>92729</v>
      </c>
      <c r="F31" s="205">
        <v>100749</v>
      </c>
      <c r="G31" s="205">
        <v>98600</v>
      </c>
      <c r="H31" s="205">
        <v>108652</v>
      </c>
      <c r="I31" s="205">
        <v>115000</v>
      </c>
      <c r="J31" s="470">
        <v>115000</v>
      </c>
      <c r="K31" s="372">
        <v>115000</v>
      </c>
      <c r="L31" s="202"/>
      <c r="M31" s="476"/>
      <c r="N31" s="476"/>
      <c r="O31" s="339"/>
      <c r="P31" s="339"/>
      <c r="Q31" s="339"/>
      <c r="R31" s="339"/>
      <c r="S31" s="286"/>
      <c r="T31" s="286"/>
    </row>
    <row r="32" spans="2:20" x14ac:dyDescent="0.25">
      <c r="B32" s="367" t="s">
        <v>312</v>
      </c>
      <c r="C32" s="208">
        <v>630</v>
      </c>
      <c r="D32" s="208"/>
      <c r="E32" s="470">
        <v>170039</v>
      </c>
      <c r="F32" s="205">
        <v>153991</v>
      </c>
      <c r="G32" s="622">
        <v>158312</v>
      </c>
      <c r="H32" s="205">
        <v>165629</v>
      </c>
      <c r="I32" s="622">
        <v>173550</v>
      </c>
      <c r="J32" s="623">
        <v>173550</v>
      </c>
      <c r="K32" s="624">
        <v>173550</v>
      </c>
      <c r="L32" s="202"/>
      <c r="M32" s="202"/>
      <c r="N32" s="202"/>
      <c r="O32" s="4"/>
      <c r="P32" s="4"/>
      <c r="Q32" s="4"/>
      <c r="R32" s="4"/>
    </row>
    <row r="33" spans="2:18" x14ac:dyDescent="0.25">
      <c r="B33" s="367" t="s">
        <v>489</v>
      </c>
      <c r="C33" s="208">
        <v>640</v>
      </c>
      <c r="D33" s="208"/>
      <c r="E33" s="470">
        <v>1038</v>
      </c>
      <c r="F33" s="205">
        <v>11608</v>
      </c>
      <c r="G33" s="205">
        <v>13000</v>
      </c>
      <c r="H33" s="205">
        <v>13000</v>
      </c>
      <c r="I33" s="205">
        <v>13120</v>
      </c>
      <c r="J33" s="470">
        <v>13120</v>
      </c>
      <c r="K33" s="372">
        <v>13120</v>
      </c>
      <c r="L33" s="202"/>
      <c r="M33" s="202"/>
      <c r="N33" s="202"/>
      <c r="O33" s="4"/>
      <c r="P33" s="4"/>
      <c r="Q33" s="4"/>
      <c r="R33" s="4"/>
    </row>
    <row r="34" spans="2:18" x14ac:dyDescent="0.25">
      <c r="B34" s="367" t="s">
        <v>490</v>
      </c>
      <c r="C34" s="208"/>
      <c r="D34" s="208"/>
      <c r="E34" s="470"/>
      <c r="F34" s="205">
        <v>2161</v>
      </c>
      <c r="G34" s="205"/>
      <c r="H34" s="205">
        <v>2990</v>
      </c>
      <c r="I34" s="205"/>
      <c r="J34" s="470"/>
      <c r="K34" s="372"/>
      <c r="L34" s="202"/>
      <c r="M34" s="202"/>
      <c r="N34" s="202"/>
      <c r="O34" s="4"/>
      <c r="P34" s="4"/>
      <c r="Q34" s="4"/>
      <c r="R34" s="4"/>
    </row>
    <row r="35" spans="2:18" ht="13.8" thickBot="1" x14ac:dyDescent="0.3">
      <c r="B35" s="373" t="s">
        <v>309</v>
      </c>
      <c r="C35" s="374"/>
      <c r="D35" s="374"/>
      <c r="E35" s="375">
        <f t="shared" ref="E35:K35" si="3">SUM(E30:E34)</f>
        <v>537709</v>
      </c>
      <c r="F35" s="375">
        <f t="shared" si="3"/>
        <v>564667</v>
      </c>
      <c r="G35" s="436">
        <f t="shared" si="3"/>
        <v>559912</v>
      </c>
      <c r="H35" s="436">
        <f t="shared" si="3"/>
        <v>610507</v>
      </c>
      <c r="I35" s="436">
        <f t="shared" si="3"/>
        <v>631670</v>
      </c>
      <c r="J35" s="436">
        <f t="shared" si="3"/>
        <v>631670</v>
      </c>
      <c r="K35" s="495">
        <f t="shared" si="3"/>
        <v>631670</v>
      </c>
      <c r="L35" s="202"/>
      <c r="M35" s="202"/>
      <c r="N35" s="202"/>
    </row>
    <row r="36" spans="2:18" x14ac:dyDescent="0.25">
      <c r="B36" s="209"/>
      <c r="C36" s="209"/>
      <c r="D36" s="209"/>
      <c r="E36" s="210"/>
      <c r="F36" s="210"/>
      <c r="G36" s="210"/>
      <c r="H36" s="210"/>
    </row>
    <row r="37" spans="2:18" x14ac:dyDescent="0.25">
      <c r="B37" s="209"/>
      <c r="C37" s="209"/>
      <c r="D37" s="209"/>
      <c r="E37" s="210"/>
      <c r="F37" s="210"/>
      <c r="G37" s="210"/>
      <c r="H37" s="210"/>
    </row>
    <row r="38" spans="2:18" x14ac:dyDescent="0.25">
      <c r="B38" s="209"/>
      <c r="C38" s="209"/>
      <c r="D38" s="209"/>
      <c r="E38" s="210"/>
      <c r="F38" s="210"/>
      <c r="G38" s="210"/>
      <c r="H38" s="210"/>
    </row>
    <row r="39" spans="2:18" x14ac:dyDescent="0.25">
      <c r="B39" s="209"/>
      <c r="C39" s="209"/>
      <c r="D39" s="209"/>
      <c r="E39" s="210"/>
      <c r="F39" s="210"/>
      <c r="G39" s="210"/>
      <c r="H39" s="210"/>
    </row>
    <row r="40" spans="2:18" x14ac:dyDescent="0.25">
      <c r="B40" s="209"/>
      <c r="C40" s="209"/>
      <c r="D40" s="209"/>
      <c r="E40" s="210"/>
      <c r="F40" s="210"/>
      <c r="G40" s="210"/>
      <c r="H40" s="210"/>
    </row>
    <row r="41" spans="2:18" x14ac:dyDescent="0.25">
      <c r="B41" s="209"/>
      <c r="C41" s="209"/>
      <c r="D41" s="209"/>
      <c r="E41" s="210"/>
      <c r="F41" s="210"/>
      <c r="G41" s="210"/>
      <c r="H41" s="210"/>
    </row>
    <row r="42" spans="2:18" x14ac:dyDescent="0.25">
      <c r="B42" s="209"/>
      <c r="C42" s="209"/>
      <c r="D42" s="209"/>
      <c r="E42" s="210"/>
      <c r="F42" s="210"/>
      <c r="G42" s="210"/>
      <c r="H42" s="210"/>
    </row>
    <row r="45" spans="2:18" x14ac:dyDescent="0.25">
      <c r="B45" s="211"/>
      <c r="C45" s="211"/>
      <c r="D45" s="211"/>
      <c r="E45" s="209"/>
      <c r="F45" s="209"/>
      <c r="G45" s="209"/>
      <c r="H45" s="209"/>
    </row>
    <row r="46" spans="2:18" x14ac:dyDescent="0.25">
      <c r="B46" s="189"/>
      <c r="C46" s="189"/>
      <c r="D46" s="189"/>
      <c r="E46" s="189"/>
      <c r="F46" s="189"/>
      <c r="G46" s="189"/>
      <c r="H46" s="189"/>
    </row>
    <row r="49" spans="5:8" x14ac:dyDescent="0.25">
      <c r="E49" s="4"/>
      <c r="F49" s="4"/>
      <c r="G49" s="4"/>
      <c r="H49" s="4"/>
    </row>
    <row r="50" spans="5:8" x14ac:dyDescent="0.25">
      <c r="E50" s="4"/>
      <c r="F50" s="4"/>
      <c r="G50" s="4"/>
      <c r="H50" s="4"/>
    </row>
    <row r="65" spans="2:8" x14ac:dyDescent="0.25">
      <c r="B65" s="212"/>
      <c r="C65" s="212"/>
      <c r="D65" s="212"/>
      <c r="E65" s="206"/>
      <c r="F65" s="206"/>
      <c r="G65" s="206"/>
      <c r="H65" s="206"/>
    </row>
    <row r="66" spans="2:8" x14ac:dyDescent="0.25">
      <c r="B66" s="209"/>
      <c r="C66" s="209"/>
      <c r="D66" s="209"/>
      <c r="E66" s="210"/>
      <c r="F66" s="210"/>
      <c r="G66" s="210"/>
      <c r="H66" s="210"/>
    </row>
    <row r="67" spans="2:8" x14ac:dyDescent="0.25">
      <c r="B67" s="213"/>
      <c r="C67" s="213"/>
      <c r="D67" s="213"/>
      <c r="E67" s="210"/>
      <c r="F67" s="210"/>
      <c r="G67" s="210"/>
      <c r="H67" s="210"/>
    </row>
    <row r="68" spans="2:8" x14ac:dyDescent="0.25">
      <c r="B68" s="209"/>
      <c r="C68" s="209"/>
      <c r="D68" s="209"/>
      <c r="E68" s="210"/>
      <c r="F68" s="210"/>
      <c r="G68" s="210"/>
      <c r="H68" s="210"/>
    </row>
    <row r="69" spans="2:8" x14ac:dyDescent="0.25">
      <c r="B69" s="209"/>
      <c r="C69" s="209"/>
      <c r="D69" s="209"/>
      <c r="E69" s="210"/>
      <c r="F69" s="210"/>
      <c r="G69" s="210"/>
      <c r="H69" s="210"/>
    </row>
    <row r="70" spans="2:8" x14ac:dyDescent="0.25">
      <c r="B70" s="209"/>
      <c r="C70" s="209"/>
      <c r="D70" s="209"/>
      <c r="E70" s="210"/>
      <c r="F70" s="210"/>
      <c r="G70" s="210"/>
      <c r="H70" s="210"/>
    </row>
    <row r="71" spans="2:8" x14ac:dyDescent="0.25">
      <c r="B71" s="209"/>
      <c r="C71" s="209"/>
      <c r="D71" s="209"/>
      <c r="E71" s="210"/>
      <c r="F71" s="210"/>
      <c r="G71" s="210"/>
      <c r="H71" s="210"/>
    </row>
    <row r="72" spans="2:8" x14ac:dyDescent="0.25">
      <c r="B72" s="209"/>
      <c r="C72" s="209"/>
      <c r="D72" s="209"/>
      <c r="E72" s="210"/>
      <c r="F72" s="210"/>
      <c r="G72" s="210"/>
      <c r="H72" s="210"/>
    </row>
    <row r="73" spans="2:8" x14ac:dyDescent="0.25">
      <c r="B73" s="209"/>
      <c r="C73" s="209"/>
      <c r="D73" s="209"/>
      <c r="E73" s="210"/>
      <c r="F73" s="210"/>
      <c r="G73" s="210"/>
      <c r="H73" s="210"/>
    </row>
    <row r="74" spans="2:8" x14ac:dyDescent="0.25">
      <c r="B74" s="209"/>
      <c r="C74" s="209"/>
      <c r="D74" s="209"/>
      <c r="E74" s="210"/>
      <c r="F74" s="210"/>
      <c r="G74" s="210"/>
      <c r="H74" s="210"/>
    </row>
    <row r="75" spans="2:8" x14ac:dyDescent="0.25">
      <c r="B75" s="209"/>
      <c r="C75" s="209"/>
      <c r="D75" s="209"/>
      <c r="E75" s="210"/>
      <c r="F75" s="210"/>
      <c r="G75" s="210"/>
      <c r="H75" s="210"/>
    </row>
    <row r="76" spans="2:8" x14ac:dyDescent="0.25">
      <c r="B76" s="209"/>
      <c r="C76" s="209"/>
      <c r="D76" s="209"/>
      <c r="E76" s="210"/>
      <c r="F76" s="210"/>
      <c r="G76" s="210"/>
      <c r="H76" s="210"/>
    </row>
    <row r="77" spans="2:8" x14ac:dyDescent="0.25">
      <c r="B77" s="209"/>
      <c r="C77" s="209"/>
      <c r="D77" s="209"/>
      <c r="E77" s="210"/>
      <c r="F77" s="210"/>
      <c r="G77" s="210"/>
      <c r="H77" s="210"/>
    </row>
    <row r="78" spans="2:8" x14ac:dyDescent="0.25">
      <c r="B78" s="209"/>
      <c r="C78" s="209"/>
      <c r="D78" s="209"/>
      <c r="E78" s="210"/>
      <c r="F78" s="210"/>
      <c r="G78" s="210"/>
      <c r="H78" s="210"/>
    </row>
    <row r="79" spans="2:8" x14ac:dyDescent="0.25">
      <c r="B79" s="209"/>
      <c r="C79" s="209"/>
      <c r="D79" s="209"/>
      <c r="E79" s="210"/>
      <c r="F79" s="210"/>
      <c r="G79" s="210"/>
      <c r="H79" s="210"/>
    </row>
    <row r="80" spans="2:8" x14ac:dyDescent="0.25">
      <c r="B80" s="209"/>
      <c r="C80" s="209"/>
      <c r="D80" s="209"/>
      <c r="E80" s="210"/>
      <c r="F80" s="210"/>
      <c r="G80" s="210"/>
      <c r="H80" s="210"/>
    </row>
    <row r="81" spans="2:8" x14ac:dyDescent="0.25">
      <c r="B81" s="209"/>
      <c r="C81" s="209"/>
      <c r="D81" s="209"/>
      <c r="E81" s="210"/>
      <c r="F81" s="210"/>
      <c r="G81" s="210"/>
      <c r="H81" s="210"/>
    </row>
    <row r="82" spans="2:8" x14ac:dyDescent="0.25">
      <c r="B82" s="209"/>
      <c r="C82" s="209"/>
      <c r="D82" s="209"/>
      <c r="E82" s="210"/>
      <c r="F82" s="210"/>
      <c r="G82" s="210"/>
      <c r="H82" s="210"/>
    </row>
    <row r="83" spans="2:8" x14ac:dyDescent="0.25">
      <c r="B83" s="209"/>
      <c r="C83" s="209"/>
      <c r="D83" s="209"/>
      <c r="E83" s="210"/>
      <c r="F83" s="210"/>
      <c r="G83" s="210"/>
      <c r="H83" s="210"/>
    </row>
    <row r="84" spans="2:8" x14ac:dyDescent="0.25">
      <c r="B84" s="209"/>
      <c r="C84" s="209"/>
      <c r="D84" s="209"/>
      <c r="E84" s="210"/>
      <c r="F84" s="210"/>
      <c r="G84" s="210"/>
      <c r="H84" s="210"/>
    </row>
    <row r="85" spans="2:8" x14ac:dyDescent="0.25">
      <c r="B85" s="209"/>
      <c r="C85" s="209"/>
      <c r="D85" s="209"/>
      <c r="E85" s="210"/>
      <c r="F85" s="210"/>
      <c r="G85" s="210"/>
      <c r="H85" s="210"/>
    </row>
    <row r="86" spans="2:8" x14ac:dyDescent="0.25">
      <c r="B86" s="209"/>
      <c r="C86" s="209"/>
      <c r="D86" s="209"/>
      <c r="E86" s="210"/>
      <c r="F86" s="210"/>
      <c r="G86" s="210"/>
      <c r="H86" s="210"/>
    </row>
  </sheetData>
  <mergeCells count="3">
    <mergeCell ref="B2:D2"/>
    <mergeCell ref="B5:K5"/>
    <mergeCell ref="B27:K2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Normal="100" workbookViewId="0"/>
  </sheetViews>
  <sheetFormatPr defaultColWidth="9.109375" defaultRowHeight="13.2" x14ac:dyDescent="0.25"/>
  <cols>
    <col min="1" max="1" width="6.33203125" style="298" customWidth="1"/>
    <col min="2" max="2" width="6.5546875" style="298" customWidth="1"/>
    <col min="3" max="3" width="4.88671875" style="298" customWidth="1"/>
    <col min="4" max="4" width="46.33203125" style="298" customWidth="1"/>
    <col min="5" max="5" width="9.109375" style="298"/>
    <col min="6" max="6" width="46.6640625" style="298" customWidth="1"/>
    <col min="7" max="16384" width="9.109375" style="298"/>
  </cols>
  <sheetData>
    <row r="1" spans="1:18" ht="17.399999999999999" x14ac:dyDescent="0.3">
      <c r="A1" s="567"/>
      <c r="B1" s="568"/>
      <c r="C1" s="568" t="s">
        <v>229</v>
      </c>
      <c r="D1" s="569"/>
      <c r="E1" s="590"/>
      <c r="F1" s="566"/>
    </row>
    <row r="2" spans="1:18" x14ac:dyDescent="0.25">
      <c r="A2" s="570"/>
      <c r="B2" s="571"/>
      <c r="C2" s="571"/>
      <c r="D2" s="571"/>
      <c r="E2" s="592" t="s">
        <v>6</v>
      </c>
      <c r="F2" s="597"/>
    </row>
    <row r="3" spans="1:18" x14ac:dyDescent="0.25">
      <c r="A3" s="570" t="s">
        <v>230</v>
      </c>
      <c r="B3" s="571" t="s">
        <v>394</v>
      </c>
      <c r="C3" s="571" t="s">
        <v>393</v>
      </c>
      <c r="D3" s="571" t="s">
        <v>231</v>
      </c>
      <c r="E3" s="593">
        <v>2023</v>
      </c>
      <c r="F3" s="597"/>
    </row>
    <row r="4" spans="1:18" x14ac:dyDescent="0.25">
      <c r="A4" s="572" t="s">
        <v>232</v>
      </c>
      <c r="B4" s="573">
        <v>620</v>
      </c>
      <c r="C4" s="583">
        <v>711</v>
      </c>
      <c r="D4" s="574" t="s">
        <v>233</v>
      </c>
      <c r="E4" s="594">
        <v>50000</v>
      </c>
      <c r="F4" s="597" t="s">
        <v>505</v>
      </c>
    </row>
    <row r="5" spans="1:18" x14ac:dyDescent="0.25">
      <c r="A5" s="575"/>
      <c r="B5" s="576"/>
      <c r="C5" s="576"/>
      <c r="D5" s="577" t="s">
        <v>234</v>
      </c>
      <c r="E5" s="595">
        <v>50000</v>
      </c>
      <c r="F5" s="597"/>
    </row>
    <row r="6" spans="1:18" s="566" customFormat="1" ht="26.4" x14ac:dyDescent="0.25">
      <c r="A6" s="582">
        <v>44567</v>
      </c>
      <c r="B6" s="573">
        <v>9111</v>
      </c>
      <c r="C6" s="573"/>
      <c r="D6" s="574" t="s">
        <v>558</v>
      </c>
      <c r="E6" s="594">
        <v>10000</v>
      </c>
      <c r="F6" s="597" t="s">
        <v>579</v>
      </c>
    </row>
    <row r="7" spans="1:18" s="485" customFormat="1" ht="26.4" x14ac:dyDescent="0.25">
      <c r="A7" s="572" t="s">
        <v>239</v>
      </c>
      <c r="B7" s="573">
        <v>810</v>
      </c>
      <c r="C7" s="573"/>
      <c r="D7" s="574" t="s">
        <v>240</v>
      </c>
      <c r="E7" s="594">
        <v>5000</v>
      </c>
      <c r="F7" s="597" t="s">
        <v>564</v>
      </c>
    </row>
    <row r="8" spans="1:18" ht="26.4" x14ac:dyDescent="0.25">
      <c r="A8" s="580" t="s">
        <v>241</v>
      </c>
      <c r="B8" s="579">
        <v>620</v>
      </c>
      <c r="C8" s="579"/>
      <c r="D8" s="574" t="s">
        <v>242</v>
      </c>
      <c r="E8" s="594">
        <v>5000</v>
      </c>
      <c r="F8" s="598" t="s">
        <v>565</v>
      </c>
    </row>
    <row r="9" spans="1:18" x14ac:dyDescent="0.25">
      <c r="A9" s="575"/>
      <c r="B9" s="583"/>
      <c r="C9" s="583"/>
      <c r="D9" s="577" t="s">
        <v>245</v>
      </c>
      <c r="E9" s="595">
        <f>SUM(E6:E8)</f>
        <v>20000</v>
      </c>
      <c r="F9" s="597"/>
    </row>
    <row r="10" spans="1:18" ht="39.6" x14ac:dyDescent="0.25">
      <c r="A10" s="582">
        <v>44596</v>
      </c>
      <c r="B10" s="573">
        <v>520</v>
      </c>
      <c r="C10" s="583">
        <v>716</v>
      </c>
      <c r="D10" s="574" t="s">
        <v>593</v>
      </c>
      <c r="E10" s="594">
        <v>5000</v>
      </c>
      <c r="F10" s="597" t="s">
        <v>566</v>
      </c>
    </row>
    <row r="11" spans="1:18" ht="26.4" x14ac:dyDescent="0.25">
      <c r="A11" s="578">
        <v>44596</v>
      </c>
      <c r="B11" s="573">
        <v>520</v>
      </c>
      <c r="C11" s="573"/>
      <c r="D11" s="574" t="s">
        <v>594</v>
      </c>
      <c r="E11" s="594">
        <v>35000</v>
      </c>
      <c r="F11" s="597" t="s">
        <v>506</v>
      </c>
    </row>
    <row r="12" spans="1:18" x14ac:dyDescent="0.25">
      <c r="A12" s="581">
        <v>44567</v>
      </c>
      <c r="B12" s="579">
        <v>9111</v>
      </c>
      <c r="C12" s="579"/>
      <c r="D12" s="584" t="s">
        <v>549</v>
      </c>
      <c r="E12" s="594">
        <v>15000</v>
      </c>
      <c r="F12" s="597" t="s">
        <v>567</v>
      </c>
      <c r="G12" s="493"/>
      <c r="H12" s="493"/>
      <c r="I12" s="493"/>
      <c r="J12" s="493"/>
      <c r="K12" s="493"/>
      <c r="L12" s="493"/>
      <c r="M12" s="493"/>
      <c r="N12" s="493"/>
      <c r="O12" s="493"/>
      <c r="P12" s="4"/>
      <c r="Q12" s="4"/>
      <c r="R12" s="4"/>
    </row>
    <row r="13" spans="1:18" s="566" customFormat="1" ht="26.4" x14ac:dyDescent="0.25">
      <c r="A13" s="580" t="s">
        <v>241</v>
      </c>
      <c r="B13" s="579">
        <v>620</v>
      </c>
      <c r="C13" s="579"/>
      <c r="D13" s="574" t="s">
        <v>251</v>
      </c>
      <c r="E13" s="594">
        <v>10000</v>
      </c>
      <c r="F13" s="597" t="s">
        <v>568</v>
      </c>
      <c r="G13" s="493"/>
      <c r="H13" s="493"/>
      <c r="I13" s="493"/>
      <c r="J13" s="493"/>
      <c r="K13" s="493"/>
      <c r="L13" s="493"/>
      <c r="M13" s="493"/>
      <c r="N13" s="493"/>
      <c r="O13" s="493"/>
      <c r="P13" s="4"/>
      <c r="Q13" s="4"/>
      <c r="R13" s="4"/>
    </row>
    <row r="14" spans="1:18" x14ac:dyDescent="0.25">
      <c r="A14" s="580" t="s">
        <v>241</v>
      </c>
      <c r="B14" s="579">
        <v>620</v>
      </c>
      <c r="C14" s="579"/>
      <c r="D14" s="574" t="s">
        <v>254</v>
      </c>
      <c r="E14" s="594">
        <v>10000</v>
      </c>
      <c r="F14" s="597" t="s">
        <v>569</v>
      </c>
    </row>
    <row r="15" spans="1:18" x14ac:dyDescent="0.25">
      <c r="A15" s="581">
        <v>42409</v>
      </c>
      <c r="B15" s="579">
        <v>620</v>
      </c>
      <c r="C15" s="579"/>
      <c r="D15" s="574" t="s">
        <v>326</v>
      </c>
      <c r="E15" s="594">
        <v>1500</v>
      </c>
      <c r="F15" s="597" t="s">
        <v>570</v>
      </c>
    </row>
    <row r="16" spans="1:18" ht="26.4" x14ac:dyDescent="0.25">
      <c r="A16" s="585">
        <v>44601</v>
      </c>
      <c r="B16" s="586">
        <v>660</v>
      </c>
      <c r="C16" s="586"/>
      <c r="D16" s="584" t="s">
        <v>595</v>
      </c>
      <c r="E16" s="594">
        <v>8000</v>
      </c>
      <c r="F16" s="597" t="s">
        <v>571</v>
      </c>
    </row>
    <row r="17" spans="1:6" ht="26.4" x14ac:dyDescent="0.25">
      <c r="A17" s="580" t="s">
        <v>255</v>
      </c>
      <c r="B17" s="579">
        <v>640</v>
      </c>
      <c r="C17" s="579"/>
      <c r="D17" s="574" t="s">
        <v>596</v>
      </c>
      <c r="E17" s="594">
        <v>10000</v>
      </c>
      <c r="F17" s="597" t="s">
        <v>572</v>
      </c>
    </row>
    <row r="18" spans="1:6" ht="26.4" x14ac:dyDescent="0.25">
      <c r="A18" s="599">
        <v>44629</v>
      </c>
      <c r="B18" s="586">
        <v>640</v>
      </c>
      <c r="C18" s="586"/>
      <c r="D18" s="584" t="s">
        <v>597</v>
      </c>
      <c r="E18" s="594">
        <v>5000</v>
      </c>
      <c r="F18" s="597" t="s">
        <v>573</v>
      </c>
    </row>
    <row r="19" spans="1:6" x14ac:dyDescent="0.25">
      <c r="A19" s="580" t="s">
        <v>258</v>
      </c>
      <c r="B19" s="579">
        <v>320</v>
      </c>
      <c r="C19" s="579"/>
      <c r="D19" s="574" t="s">
        <v>397</v>
      </c>
      <c r="E19" s="594">
        <v>3000</v>
      </c>
      <c r="F19" s="597" t="s">
        <v>574</v>
      </c>
    </row>
    <row r="20" spans="1:6" x14ac:dyDescent="0.25">
      <c r="A20" s="587"/>
      <c r="B20" s="576"/>
      <c r="C20" s="576"/>
      <c r="D20" s="577" t="s">
        <v>259</v>
      </c>
      <c r="E20" s="595">
        <f>SUM(E10:E19)</f>
        <v>102500</v>
      </c>
      <c r="F20" s="597"/>
    </row>
    <row r="21" spans="1:6" ht="26.4" x14ac:dyDescent="0.25">
      <c r="A21" s="581">
        <v>44200</v>
      </c>
      <c r="B21" s="579">
        <v>510</v>
      </c>
      <c r="C21" s="579"/>
      <c r="D21" s="574" t="s">
        <v>497</v>
      </c>
      <c r="E21" s="594">
        <v>15000</v>
      </c>
      <c r="F21" s="686" t="s">
        <v>575</v>
      </c>
    </row>
    <row r="22" spans="1:6" ht="26.4" x14ac:dyDescent="0.25">
      <c r="A22" s="581">
        <v>42404</v>
      </c>
      <c r="B22" s="579">
        <v>520</v>
      </c>
      <c r="C22" s="579"/>
      <c r="D22" s="574" t="s">
        <v>262</v>
      </c>
      <c r="E22" s="594">
        <v>20000</v>
      </c>
      <c r="F22" s="597" t="s">
        <v>576</v>
      </c>
    </row>
    <row r="23" spans="1:6" s="566" customFormat="1" ht="26.4" x14ac:dyDescent="0.25">
      <c r="A23" s="588">
        <v>42374</v>
      </c>
      <c r="B23" s="579">
        <v>451</v>
      </c>
      <c r="C23" s="579"/>
      <c r="D23" s="574" t="s">
        <v>263</v>
      </c>
      <c r="E23" s="594">
        <v>10000</v>
      </c>
      <c r="F23" s="597" t="s">
        <v>576</v>
      </c>
    </row>
    <row r="24" spans="1:6" s="566" customFormat="1" ht="26.4" x14ac:dyDescent="0.25">
      <c r="A24" s="588">
        <v>44566</v>
      </c>
      <c r="B24" s="579">
        <v>451</v>
      </c>
      <c r="C24" s="579"/>
      <c r="D24" s="574" t="s">
        <v>264</v>
      </c>
      <c r="E24" s="594">
        <v>10000</v>
      </c>
      <c r="F24" s="597" t="s">
        <v>576</v>
      </c>
    </row>
    <row r="25" spans="1:6" s="566" customFormat="1" ht="26.4" x14ac:dyDescent="0.25">
      <c r="A25" s="581">
        <v>43470</v>
      </c>
      <c r="B25" s="579">
        <v>451</v>
      </c>
      <c r="C25" s="579"/>
      <c r="D25" s="574" t="s">
        <v>404</v>
      </c>
      <c r="E25" s="594">
        <v>85000</v>
      </c>
      <c r="F25" s="597" t="s">
        <v>577</v>
      </c>
    </row>
    <row r="26" spans="1:6" s="566" customFormat="1" x14ac:dyDescent="0.25">
      <c r="A26" s="581">
        <v>44202</v>
      </c>
      <c r="B26" s="579">
        <v>9111</v>
      </c>
      <c r="C26" s="579"/>
      <c r="D26" s="574" t="s">
        <v>598</v>
      </c>
      <c r="E26" s="594">
        <v>250000</v>
      </c>
      <c r="F26" s="598" t="s">
        <v>578</v>
      </c>
    </row>
    <row r="27" spans="1:6" x14ac:dyDescent="0.25">
      <c r="A27" s="580" t="s">
        <v>265</v>
      </c>
      <c r="B27" s="579">
        <v>9121</v>
      </c>
      <c r="C27" s="579"/>
      <c r="D27" s="574" t="s">
        <v>422</v>
      </c>
      <c r="E27" s="683">
        <v>5000</v>
      </c>
      <c r="F27" s="491" t="s">
        <v>580</v>
      </c>
    </row>
    <row r="28" spans="1:6" x14ac:dyDescent="0.25">
      <c r="A28" s="581">
        <v>44598</v>
      </c>
      <c r="B28" s="579">
        <v>9121</v>
      </c>
      <c r="C28" s="579"/>
      <c r="D28" s="574" t="s">
        <v>550</v>
      </c>
      <c r="E28" s="594">
        <v>20000</v>
      </c>
      <c r="F28" s="598" t="s">
        <v>581</v>
      </c>
    </row>
    <row r="29" spans="1:6" s="566" customFormat="1" ht="26.4" x14ac:dyDescent="0.25">
      <c r="A29" s="581">
        <v>43107</v>
      </c>
      <c r="B29" s="579">
        <v>810</v>
      </c>
      <c r="C29" s="579"/>
      <c r="D29" s="574" t="s">
        <v>398</v>
      </c>
      <c r="E29" s="594">
        <v>20000</v>
      </c>
      <c r="F29" s="598" t="s">
        <v>582</v>
      </c>
    </row>
    <row r="30" spans="1:6" x14ac:dyDescent="0.25">
      <c r="A30" s="581">
        <v>44203</v>
      </c>
      <c r="B30" s="579">
        <v>810</v>
      </c>
      <c r="C30" s="579"/>
      <c r="D30" s="684" t="s">
        <v>599</v>
      </c>
      <c r="E30" s="489">
        <v>150000</v>
      </c>
      <c r="F30" s="685" t="s">
        <v>581</v>
      </c>
    </row>
    <row r="31" spans="1:6" x14ac:dyDescent="0.25">
      <c r="A31" s="581">
        <v>44203</v>
      </c>
      <c r="B31" s="579">
        <v>810</v>
      </c>
      <c r="C31" s="579"/>
      <c r="D31" s="684" t="s">
        <v>600</v>
      </c>
      <c r="E31" s="489">
        <v>3000</v>
      </c>
      <c r="F31" s="611" t="s">
        <v>583</v>
      </c>
    </row>
    <row r="32" spans="1:6" ht="26.4" x14ac:dyDescent="0.25">
      <c r="A32" s="581">
        <v>44568</v>
      </c>
      <c r="B32" s="579">
        <v>810</v>
      </c>
      <c r="C32" s="491"/>
      <c r="D32" s="574" t="s">
        <v>601</v>
      </c>
      <c r="E32" s="489">
        <v>38000</v>
      </c>
      <c r="F32" s="597" t="s">
        <v>584</v>
      </c>
    </row>
    <row r="33" spans="1:6" x14ac:dyDescent="0.25">
      <c r="A33" s="580" t="s">
        <v>241</v>
      </c>
      <c r="B33" s="579">
        <v>620</v>
      </c>
      <c r="C33" s="579"/>
      <c r="D33" s="574" t="s">
        <v>602</v>
      </c>
      <c r="E33" s="489">
        <v>755000</v>
      </c>
      <c r="F33" s="491" t="s">
        <v>585</v>
      </c>
    </row>
    <row r="34" spans="1:6" ht="26.4" x14ac:dyDescent="0.25">
      <c r="A34" s="580" t="s">
        <v>241</v>
      </c>
      <c r="B34" s="579">
        <v>620</v>
      </c>
      <c r="C34" s="579"/>
      <c r="D34" s="574" t="s">
        <v>603</v>
      </c>
      <c r="E34" s="489">
        <v>100000</v>
      </c>
      <c r="F34" s="597" t="s">
        <v>586</v>
      </c>
    </row>
    <row r="35" spans="1:6" x14ac:dyDescent="0.25">
      <c r="A35" s="581">
        <v>42775</v>
      </c>
      <c r="B35" s="579">
        <v>620</v>
      </c>
      <c r="C35" s="579"/>
      <c r="D35" s="574" t="s">
        <v>604</v>
      </c>
      <c r="E35" s="489">
        <v>500000</v>
      </c>
      <c r="F35" s="491" t="s">
        <v>587</v>
      </c>
    </row>
    <row r="36" spans="1:6" ht="26.4" x14ac:dyDescent="0.25">
      <c r="A36" s="687" t="s">
        <v>500</v>
      </c>
      <c r="B36" s="688">
        <v>620</v>
      </c>
      <c r="C36" s="688"/>
      <c r="D36" s="689" t="s">
        <v>605</v>
      </c>
      <c r="E36" s="690">
        <v>200000</v>
      </c>
      <c r="F36" s="686" t="s">
        <v>588</v>
      </c>
    </row>
    <row r="37" spans="1:6" s="566" customFormat="1" ht="26.4" x14ac:dyDescent="0.25">
      <c r="A37" s="588">
        <v>44601</v>
      </c>
      <c r="B37" s="579">
        <v>660</v>
      </c>
      <c r="C37" s="579"/>
      <c r="D37" s="574" t="s">
        <v>606</v>
      </c>
      <c r="E37" s="489">
        <v>50000</v>
      </c>
      <c r="F37" s="598" t="s">
        <v>589</v>
      </c>
    </row>
    <row r="38" spans="1:6" s="566" customFormat="1" ht="39.6" x14ac:dyDescent="0.25">
      <c r="A38" s="580" t="s">
        <v>255</v>
      </c>
      <c r="B38" s="579">
        <v>640</v>
      </c>
      <c r="C38" s="579"/>
      <c r="D38" s="574" t="s">
        <v>607</v>
      </c>
      <c r="E38" s="489">
        <v>80000</v>
      </c>
      <c r="F38" s="598" t="s">
        <v>508</v>
      </c>
    </row>
    <row r="39" spans="1:6" ht="26.4" x14ac:dyDescent="0.25">
      <c r="A39" s="580" t="s">
        <v>271</v>
      </c>
      <c r="B39" s="579">
        <v>421</v>
      </c>
      <c r="C39" s="579"/>
      <c r="D39" s="574" t="s">
        <v>159</v>
      </c>
      <c r="E39" s="594">
        <v>5000</v>
      </c>
      <c r="F39" s="597" t="s">
        <v>507</v>
      </c>
    </row>
    <row r="40" spans="1:6" x14ac:dyDescent="0.25">
      <c r="A40" s="580" t="s">
        <v>244</v>
      </c>
      <c r="B40" s="579">
        <v>320</v>
      </c>
      <c r="C40" s="579"/>
      <c r="D40" s="684" t="s">
        <v>456</v>
      </c>
      <c r="E40" s="594">
        <v>250000</v>
      </c>
      <c r="F40" s="598" t="s">
        <v>590</v>
      </c>
    </row>
    <row r="41" spans="1:6" x14ac:dyDescent="0.25">
      <c r="A41" s="581">
        <v>42383</v>
      </c>
      <c r="B41" s="579">
        <v>620</v>
      </c>
      <c r="C41" s="579"/>
      <c r="D41" s="574" t="s">
        <v>608</v>
      </c>
      <c r="E41" s="594">
        <v>30000</v>
      </c>
      <c r="F41" s="597" t="s">
        <v>591</v>
      </c>
    </row>
    <row r="42" spans="1:6" ht="52.8" x14ac:dyDescent="0.25">
      <c r="A42" s="581">
        <v>43479</v>
      </c>
      <c r="B42" s="579">
        <v>451</v>
      </c>
      <c r="C42" s="579"/>
      <c r="D42" s="574" t="s">
        <v>419</v>
      </c>
      <c r="E42" s="594">
        <v>50000</v>
      </c>
      <c r="F42" s="597" t="s">
        <v>592</v>
      </c>
    </row>
    <row r="43" spans="1:6" x14ac:dyDescent="0.25">
      <c r="A43" s="587"/>
      <c r="B43" s="576"/>
      <c r="C43" s="576"/>
      <c r="D43" s="577" t="s">
        <v>276</v>
      </c>
      <c r="E43" s="595">
        <f>SUM(E21:E42)</f>
        <v>2646000</v>
      </c>
      <c r="F43" s="597"/>
    </row>
    <row r="44" spans="1:6" x14ac:dyDescent="0.25">
      <c r="A44" s="587"/>
      <c r="B44" s="576"/>
      <c r="C44" s="576"/>
      <c r="D44" s="589" t="s">
        <v>277</v>
      </c>
      <c r="E44" s="596">
        <f>E5+E9+E20+E43</f>
        <v>2818500</v>
      </c>
      <c r="F44" s="491"/>
    </row>
  </sheetData>
  <pageMargins left="0.7" right="0.7" top="0.75" bottom="0.75" header="0.3" footer="0.3"/>
  <pageSetup paperSize="9" scale="74" orientation="landscape" r:id="rId1"/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2</vt:i4>
      </vt:variant>
    </vt:vector>
  </HeadingPairs>
  <TitlesOfParts>
    <vt:vector size="8" baseType="lpstr">
      <vt:lpstr>príjmy 2023-2025</vt:lpstr>
      <vt:lpstr>výdavky 2023-2025</vt:lpstr>
      <vt:lpstr>kap.výdavky 2023-2025</vt:lpstr>
      <vt:lpstr>Školstvo</vt:lpstr>
      <vt:lpstr>Bohunka</vt:lpstr>
      <vt:lpstr>komentár kap.výdavky</vt:lpstr>
      <vt:lpstr>'príjmy 2023-2025'!Oblasť_tlače</vt:lpstr>
      <vt:lpstr>'výdavky 2023-2025'!Oblasť_tlače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HERIBANOVÁ Daniela</dc:creator>
  <cp:lastModifiedBy>STREČANSKÁ Veronika</cp:lastModifiedBy>
  <cp:lastPrinted>2022-12-07T06:45:00Z</cp:lastPrinted>
  <dcterms:created xsi:type="dcterms:W3CDTF">2015-12-15T11:30:55Z</dcterms:created>
  <dcterms:modified xsi:type="dcterms:W3CDTF">2022-12-14T08:58:01Z</dcterms:modified>
</cp:coreProperties>
</file>