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st98741\Desktop\Rozpočet 2022\"/>
    </mc:Choice>
  </mc:AlternateContent>
  <bookViews>
    <workbookView xWindow="0" yWindow="0" windowWidth="20496" windowHeight="7152"/>
  </bookViews>
  <sheets>
    <sheet name="príjmy 2022-2024" sheetId="1" r:id="rId1"/>
    <sheet name="výdavky 2022-2024" sheetId="2" r:id="rId2"/>
    <sheet name="kap.výdavky 2022-2024" sheetId="6" r:id="rId3"/>
    <sheet name="Školstvo" sheetId="7" r:id="rId4"/>
    <sheet name="Bohunka" sheetId="8" r:id="rId5"/>
    <sheet name="komentár kap.výdavky" sheetId="9" r:id="rId6"/>
  </sheets>
  <definedNames>
    <definedName name="_xlnm.Print_Area" localSheetId="2">'kap.výdavky 2022-2024'!$A$1:$L$186</definedName>
    <definedName name="_xlnm.Print_Area" localSheetId="0">'príjmy 2022-2024'!$A$1:$U$118</definedName>
    <definedName name="_xlnm.Print_Area" localSheetId="1">'výdavky 2022-2024'!$A$1:$T$361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2" l="1"/>
  <c r="H291" i="2" l="1"/>
  <c r="H246" i="2"/>
  <c r="H75" i="2" l="1"/>
  <c r="E103" i="1" l="1"/>
  <c r="J185" i="6"/>
  <c r="J96" i="6"/>
  <c r="J32" i="6"/>
  <c r="E16" i="9"/>
  <c r="H103" i="1" l="1"/>
  <c r="H92" i="1"/>
  <c r="G81" i="1"/>
  <c r="H71" i="1"/>
  <c r="J56" i="1"/>
  <c r="I56" i="1"/>
  <c r="H56" i="1"/>
  <c r="J17" i="1"/>
  <c r="I17" i="1"/>
  <c r="H17" i="1"/>
  <c r="H72" i="1" s="1"/>
  <c r="H20" i="8" l="1"/>
  <c r="H285" i="2" l="1"/>
  <c r="G50" i="7" l="1"/>
  <c r="F50" i="7"/>
  <c r="C64" i="7"/>
  <c r="E67" i="9" l="1"/>
  <c r="E35" i="9"/>
  <c r="I185" i="6"/>
  <c r="J246" i="2"/>
  <c r="H340" i="2"/>
  <c r="G340" i="2"/>
  <c r="H304" i="2"/>
  <c r="G304" i="2"/>
  <c r="J291" i="2"/>
  <c r="I291" i="2"/>
  <c r="G291" i="2"/>
  <c r="H269" i="2"/>
  <c r="G269" i="2"/>
  <c r="I246" i="2"/>
  <c r="G246" i="2"/>
  <c r="H159" i="2"/>
  <c r="G159" i="2"/>
  <c r="G98" i="2"/>
  <c r="J84" i="2"/>
  <c r="I84" i="2"/>
  <c r="H84" i="2"/>
  <c r="G84" i="2"/>
  <c r="J75" i="2"/>
  <c r="I75" i="2"/>
  <c r="G75" i="2"/>
  <c r="G54" i="2"/>
  <c r="I54" i="2"/>
  <c r="J24" i="2"/>
  <c r="I24" i="2"/>
  <c r="H24" i="2"/>
  <c r="H54" i="2"/>
  <c r="H349" i="2" l="1"/>
  <c r="E68" i="9"/>
  <c r="J349" i="2"/>
  <c r="H317" i="2"/>
  <c r="J302" i="2"/>
  <c r="H302" i="2"/>
  <c r="H243" i="2"/>
  <c r="I207" i="2"/>
  <c r="H207" i="2"/>
  <c r="H190" i="2"/>
  <c r="H181" i="2"/>
  <c r="I177" i="2"/>
  <c r="H177" i="2"/>
  <c r="H136" i="2" l="1"/>
  <c r="H109" i="2"/>
  <c r="H94" i="2"/>
  <c r="H70" i="2"/>
  <c r="H64" i="2"/>
  <c r="H47" i="2"/>
  <c r="H42" i="2"/>
  <c r="H34" i="2"/>
  <c r="J23" i="2"/>
  <c r="I23" i="2"/>
  <c r="H23" i="2"/>
  <c r="G23" i="2"/>
  <c r="H9" i="2"/>
  <c r="G351" i="2"/>
  <c r="H350" i="2"/>
  <c r="G349" i="2"/>
  <c r="I349" i="2"/>
  <c r="J317" i="2"/>
  <c r="J314" i="2"/>
  <c r="J318" i="2" s="1"/>
  <c r="H257" i="2" l="1"/>
  <c r="H116" i="1" l="1"/>
  <c r="I71" i="1"/>
  <c r="I72" i="1" s="1"/>
  <c r="G71" i="1"/>
  <c r="G56" i="1"/>
  <c r="G17" i="1"/>
  <c r="G20" i="8"/>
  <c r="J81" i="1"/>
  <c r="I81" i="1"/>
  <c r="H81" i="1"/>
  <c r="I20" i="8"/>
  <c r="J20" i="8"/>
  <c r="K20" i="8"/>
  <c r="F20" i="8"/>
  <c r="F22" i="8"/>
  <c r="G103" i="1"/>
  <c r="G116" i="1"/>
  <c r="J71" i="1"/>
  <c r="H185" i="6" l="1"/>
  <c r="F7" i="6"/>
  <c r="G7" i="6"/>
  <c r="H7" i="6"/>
  <c r="I7" i="6"/>
  <c r="J7" i="6"/>
  <c r="K7" i="6"/>
  <c r="L7" i="6"/>
  <c r="E7" i="6"/>
  <c r="I37" i="6"/>
  <c r="J37" i="6"/>
  <c r="K37" i="6"/>
  <c r="L37" i="6"/>
  <c r="H37" i="6"/>
  <c r="F96" i="6"/>
  <c r="F37" i="6"/>
  <c r="F32" i="6"/>
  <c r="F5" i="6"/>
  <c r="F185" i="6"/>
  <c r="E305" i="2"/>
  <c r="E302" i="2"/>
  <c r="E289" i="2"/>
  <c r="E290" i="2" s="1"/>
  <c r="E292" i="2" s="1"/>
  <c r="E285" i="2"/>
  <c r="E351" i="2"/>
  <c r="E177" i="2"/>
  <c r="E169" i="2"/>
  <c r="E94" i="2"/>
  <c r="E64" i="2"/>
  <c r="E52" i="2"/>
  <c r="E47" i="2"/>
  <c r="E42" i="2"/>
  <c r="E9" i="2"/>
  <c r="F186" i="6" l="1"/>
  <c r="F351" i="2"/>
  <c r="H351" i="2"/>
  <c r="I351" i="2"/>
  <c r="J351" i="2"/>
  <c r="E349" i="2"/>
  <c r="E337" i="2"/>
  <c r="E347" i="2" s="1"/>
  <c r="F337" i="2"/>
  <c r="G337" i="2"/>
  <c r="G347" i="2" s="1"/>
  <c r="H337" i="2"/>
  <c r="H347" i="2" s="1"/>
  <c r="I337" i="2"/>
  <c r="I347" i="2" s="1"/>
  <c r="J337" i="2"/>
  <c r="J347" i="2" s="1"/>
  <c r="E326" i="2"/>
  <c r="E339" i="2" s="1"/>
  <c r="E341" i="2" s="1"/>
  <c r="F326" i="2"/>
  <c r="F339" i="2" s="1"/>
  <c r="G326" i="2"/>
  <c r="H326" i="2"/>
  <c r="I326" i="2"/>
  <c r="J326" i="2"/>
  <c r="E317" i="2"/>
  <c r="F317" i="2"/>
  <c r="F350" i="2" s="1"/>
  <c r="G317" i="2"/>
  <c r="G350" i="2" s="1"/>
  <c r="H352" i="2"/>
  <c r="I317" i="2"/>
  <c r="I350" i="2" s="1"/>
  <c r="J350" i="2"/>
  <c r="J352" i="2" s="1"/>
  <c r="E314" i="2"/>
  <c r="F314" i="2"/>
  <c r="F318" i="2" s="1"/>
  <c r="G314" i="2"/>
  <c r="H314" i="2"/>
  <c r="I314" i="2"/>
  <c r="F305" i="2"/>
  <c r="F302" i="2"/>
  <c r="G302" i="2"/>
  <c r="G305" i="2" s="1"/>
  <c r="H305" i="2"/>
  <c r="I302" i="2"/>
  <c r="I305" i="2" s="1"/>
  <c r="J305" i="2"/>
  <c r="F289" i="2"/>
  <c r="F290" i="2" s="1"/>
  <c r="F292" i="2" s="1"/>
  <c r="G289" i="2"/>
  <c r="H289" i="2"/>
  <c r="H290" i="2" s="1"/>
  <c r="I289" i="2"/>
  <c r="J289" i="2"/>
  <c r="F285" i="2"/>
  <c r="G285" i="2"/>
  <c r="I285" i="2"/>
  <c r="J285" i="2"/>
  <c r="E267" i="2"/>
  <c r="F267" i="2"/>
  <c r="G267" i="2"/>
  <c r="H267" i="2"/>
  <c r="I267" i="2"/>
  <c r="J267" i="2"/>
  <c r="E262" i="2"/>
  <c r="F262" i="2"/>
  <c r="G262" i="2"/>
  <c r="H262" i="2"/>
  <c r="I262" i="2"/>
  <c r="J262" i="2"/>
  <c r="F150" i="2"/>
  <c r="E73" i="2"/>
  <c r="F73" i="2"/>
  <c r="G73" i="2"/>
  <c r="H73" i="2"/>
  <c r="H74" i="2" s="1"/>
  <c r="I73" i="2"/>
  <c r="J73" i="2"/>
  <c r="F291" i="2"/>
  <c r="F257" i="2"/>
  <c r="F268" i="2" s="1"/>
  <c r="F270" i="2" s="1"/>
  <c r="G257" i="2"/>
  <c r="I257" i="2"/>
  <c r="J257" i="2"/>
  <c r="E257" i="2"/>
  <c r="E150" i="2"/>
  <c r="E237" i="2"/>
  <c r="G237" i="2"/>
  <c r="H237" i="2"/>
  <c r="I237" i="2"/>
  <c r="J237" i="2"/>
  <c r="F237" i="2"/>
  <c r="J32" i="8"/>
  <c r="J22" i="8"/>
  <c r="H32" i="8"/>
  <c r="H22" i="8"/>
  <c r="C56" i="7"/>
  <c r="C50" i="7"/>
  <c r="C44" i="7"/>
  <c r="C38" i="7"/>
  <c r="C32" i="7"/>
  <c r="C26" i="7"/>
  <c r="E18" i="7"/>
  <c r="F18" i="7"/>
  <c r="G18" i="7"/>
  <c r="H18" i="7"/>
  <c r="C18" i="7"/>
  <c r="E64" i="7"/>
  <c r="F64" i="7"/>
  <c r="G64" i="7"/>
  <c r="H64" i="7"/>
  <c r="E56" i="7"/>
  <c r="F56" i="7"/>
  <c r="G56" i="7"/>
  <c r="H56" i="7"/>
  <c r="E50" i="7"/>
  <c r="H50" i="7"/>
  <c r="E44" i="7"/>
  <c r="F44" i="7"/>
  <c r="G44" i="7"/>
  <c r="H44" i="7"/>
  <c r="E38" i="7"/>
  <c r="F38" i="7"/>
  <c r="G38" i="7"/>
  <c r="H38" i="7"/>
  <c r="E32" i="7"/>
  <c r="F32" i="7"/>
  <c r="G32" i="7"/>
  <c r="E26" i="7"/>
  <c r="F26" i="7"/>
  <c r="G26" i="7"/>
  <c r="H26" i="7"/>
  <c r="G185" i="6"/>
  <c r="G96" i="6"/>
  <c r="G37" i="6"/>
  <c r="G32" i="6"/>
  <c r="G5" i="6"/>
  <c r="I290" i="2" l="1"/>
  <c r="I292" i="2" s="1"/>
  <c r="E268" i="2"/>
  <c r="E270" i="2" s="1"/>
  <c r="I352" i="2"/>
  <c r="E318" i="2"/>
  <c r="F57" i="7"/>
  <c r="G65" i="7"/>
  <c r="G57" i="7"/>
  <c r="F65" i="7"/>
  <c r="E65" i="7"/>
  <c r="E57" i="7"/>
  <c r="C65" i="7"/>
  <c r="C57" i="7"/>
  <c r="G186" i="6"/>
  <c r="J339" i="2"/>
  <c r="J341" i="2" s="1"/>
  <c r="G339" i="2"/>
  <c r="G341" i="2" s="1"/>
  <c r="E350" i="2"/>
  <c r="E352" i="2" s="1"/>
  <c r="F352" i="2"/>
  <c r="G318" i="2"/>
  <c r="G352" i="2"/>
  <c r="I268" i="2"/>
  <c r="I270" i="2" s="1"/>
  <c r="H268" i="2"/>
  <c r="H270" i="2" s="1"/>
  <c r="G268" i="2"/>
  <c r="G270" i="2" s="1"/>
  <c r="J268" i="2"/>
  <c r="J270" i="2" s="1"/>
  <c r="G290" i="2"/>
  <c r="G292" i="2" s="1"/>
  <c r="J290" i="2"/>
  <c r="J292" i="2" s="1"/>
  <c r="H292" i="2"/>
  <c r="I339" i="2"/>
  <c r="I341" i="2" s="1"/>
  <c r="H339" i="2"/>
  <c r="H341" i="2" s="1"/>
  <c r="I318" i="2"/>
  <c r="H318" i="2"/>
  <c r="E97" i="2"/>
  <c r="E99" i="2" s="1"/>
  <c r="F94" i="2"/>
  <c r="G94" i="2"/>
  <c r="G97" i="2" s="1"/>
  <c r="G99" i="2" s="1"/>
  <c r="I94" i="2"/>
  <c r="J94" i="2"/>
  <c r="J97" i="2" s="1"/>
  <c r="E243" i="2"/>
  <c r="F243" i="2"/>
  <c r="G243" i="2"/>
  <c r="I243" i="2"/>
  <c r="J243" i="2"/>
  <c r="J233" i="2"/>
  <c r="E233" i="2"/>
  <c r="F233" i="2"/>
  <c r="G233" i="2"/>
  <c r="H233" i="2"/>
  <c r="I233" i="2"/>
  <c r="E230" i="2"/>
  <c r="F230" i="2"/>
  <c r="G230" i="2"/>
  <c r="H230" i="2"/>
  <c r="I230" i="2"/>
  <c r="J230" i="2"/>
  <c r="E213" i="2"/>
  <c r="F213" i="2"/>
  <c r="G213" i="2"/>
  <c r="H213" i="2"/>
  <c r="I213" i="2"/>
  <c r="J213" i="2"/>
  <c r="E210" i="2"/>
  <c r="F210" i="2"/>
  <c r="G210" i="2"/>
  <c r="H210" i="2"/>
  <c r="H244" i="2" s="1"/>
  <c r="I210" i="2"/>
  <c r="J210" i="2"/>
  <c r="E207" i="2"/>
  <c r="F207" i="2"/>
  <c r="G207" i="2"/>
  <c r="J207" i="2"/>
  <c r="E199" i="2"/>
  <c r="F199" i="2"/>
  <c r="G199" i="2"/>
  <c r="H199" i="2"/>
  <c r="I199" i="2"/>
  <c r="J199" i="2"/>
  <c r="E190" i="2"/>
  <c r="F190" i="2"/>
  <c r="G190" i="2"/>
  <c r="I190" i="2"/>
  <c r="J190" i="2"/>
  <c r="E184" i="2"/>
  <c r="F184" i="2"/>
  <c r="G184" i="2"/>
  <c r="H184" i="2"/>
  <c r="I184" i="2"/>
  <c r="J184" i="2"/>
  <c r="E181" i="2"/>
  <c r="F181" i="2"/>
  <c r="G181" i="2"/>
  <c r="I181" i="2"/>
  <c r="J181" i="2"/>
  <c r="F177" i="2"/>
  <c r="G177" i="2"/>
  <c r="J177" i="2"/>
  <c r="F169" i="2"/>
  <c r="G169" i="2"/>
  <c r="H169" i="2"/>
  <c r="H191" i="2" s="1"/>
  <c r="H193" i="2" s="1"/>
  <c r="I169" i="2"/>
  <c r="J169" i="2"/>
  <c r="E157" i="2"/>
  <c r="F157" i="2"/>
  <c r="G157" i="2"/>
  <c r="H157" i="2"/>
  <c r="I157" i="2"/>
  <c r="J157" i="2"/>
  <c r="G150" i="2"/>
  <c r="H150" i="2"/>
  <c r="H152" i="2" s="1"/>
  <c r="H158" i="2" s="1"/>
  <c r="I150" i="2"/>
  <c r="J150" i="2"/>
  <c r="E136" i="2"/>
  <c r="E152" i="2" s="1"/>
  <c r="F136" i="2"/>
  <c r="F152" i="2" s="1"/>
  <c r="G136" i="2"/>
  <c r="I136" i="2"/>
  <c r="J136" i="2"/>
  <c r="E109" i="2"/>
  <c r="E158" i="2" s="1"/>
  <c r="E160" i="2" s="1"/>
  <c r="F109" i="2"/>
  <c r="G109" i="2"/>
  <c r="I109" i="2"/>
  <c r="J109" i="2"/>
  <c r="E83" i="2"/>
  <c r="E85" i="2" s="1"/>
  <c r="F83" i="2"/>
  <c r="G83" i="2"/>
  <c r="G85" i="2" s="1"/>
  <c r="H83" i="2"/>
  <c r="I83" i="2"/>
  <c r="J83" i="2"/>
  <c r="J85" i="2" s="1"/>
  <c r="E70" i="2"/>
  <c r="E74" i="2" s="1"/>
  <c r="E76" i="2" s="1"/>
  <c r="F70" i="2"/>
  <c r="G70" i="2"/>
  <c r="I70" i="2"/>
  <c r="J70" i="2"/>
  <c r="F64" i="2"/>
  <c r="G64" i="2"/>
  <c r="I64" i="2"/>
  <c r="J64" i="2"/>
  <c r="G52" i="2"/>
  <c r="H52" i="2"/>
  <c r="I52" i="2"/>
  <c r="J52" i="2"/>
  <c r="D52" i="2"/>
  <c r="F47" i="2"/>
  <c r="G47" i="2"/>
  <c r="I47" i="2"/>
  <c r="J47" i="2"/>
  <c r="F42" i="2"/>
  <c r="G42" i="2"/>
  <c r="I42" i="2"/>
  <c r="J42" i="2"/>
  <c r="E37" i="2"/>
  <c r="F37" i="2"/>
  <c r="G37" i="2"/>
  <c r="H37" i="2"/>
  <c r="H53" i="2" s="1"/>
  <c r="H55" i="2" s="1"/>
  <c r="I37" i="2"/>
  <c r="J37" i="2"/>
  <c r="E34" i="2"/>
  <c r="E53" i="2" s="1"/>
  <c r="F34" i="2"/>
  <c r="G34" i="2"/>
  <c r="I34" i="2"/>
  <c r="J34" i="2"/>
  <c r="E23" i="2"/>
  <c r="E25" i="2" s="1"/>
  <c r="F23" i="2"/>
  <c r="F25" i="2" s="1"/>
  <c r="G25" i="2"/>
  <c r="H25" i="2"/>
  <c r="I25" i="2"/>
  <c r="J25" i="2"/>
  <c r="E12" i="2"/>
  <c r="F12" i="2"/>
  <c r="G12" i="2"/>
  <c r="H12" i="2"/>
  <c r="H13" i="2" s="1"/>
  <c r="I12" i="2"/>
  <c r="J12" i="2"/>
  <c r="F9" i="2"/>
  <c r="G9" i="2"/>
  <c r="I9" i="2"/>
  <c r="I13" i="2" s="1"/>
  <c r="J9" i="2"/>
  <c r="J13" i="2" s="1"/>
  <c r="F92" i="1"/>
  <c r="E116" i="1"/>
  <c r="E92" i="1"/>
  <c r="E81" i="1"/>
  <c r="E71" i="1"/>
  <c r="E56" i="1"/>
  <c r="E17" i="1"/>
  <c r="E244" i="2" l="1"/>
  <c r="G158" i="2"/>
  <c r="I191" i="2"/>
  <c r="G13" i="2"/>
  <c r="G15" i="2" s="1"/>
  <c r="F158" i="2"/>
  <c r="G152" i="2"/>
  <c r="J99" i="2"/>
  <c r="F244" i="2"/>
  <c r="J244" i="2"/>
  <c r="J247" i="2" s="1"/>
  <c r="G53" i="2"/>
  <c r="G55" i="2" s="1"/>
  <c r="J53" i="2"/>
  <c r="J55" i="2" s="1"/>
  <c r="I193" i="2"/>
  <c r="G74" i="2"/>
  <c r="G76" i="2" s="1"/>
  <c r="J152" i="2"/>
  <c r="J158" i="2" s="1"/>
  <c r="J160" i="2" s="1"/>
  <c r="G191" i="2"/>
  <c r="G193" i="2" s="1"/>
  <c r="E72" i="1"/>
  <c r="E94" i="1" s="1"/>
  <c r="E118" i="1" s="1"/>
  <c r="I244" i="2"/>
  <c r="I152" i="2"/>
  <c r="I53" i="2"/>
  <c r="I55" i="2" s="1"/>
  <c r="E247" i="2"/>
  <c r="E191" i="2"/>
  <c r="E193" i="2" s="1"/>
  <c r="E55" i="2"/>
  <c r="J15" i="2"/>
  <c r="F13" i="2"/>
  <c r="F15" i="2" s="1"/>
  <c r="J74" i="2"/>
  <c r="J76" i="2" s="1"/>
  <c r="I15" i="2"/>
  <c r="E13" i="2"/>
  <c r="J191" i="2"/>
  <c r="J193" i="2" s="1"/>
  <c r="F191" i="2"/>
  <c r="F193" i="2" s="1"/>
  <c r="H15" i="2"/>
  <c r="G244" i="2"/>
  <c r="G247" i="2" s="1"/>
  <c r="I158" i="2" l="1"/>
  <c r="I160" i="2" s="1"/>
  <c r="J346" i="2"/>
  <c r="J348" i="2" s="1"/>
  <c r="J353" i="2" s="1"/>
  <c r="J356" i="2" s="1"/>
  <c r="G160" i="2"/>
  <c r="G346" i="2"/>
  <c r="G348" i="2" s="1"/>
  <c r="G353" i="2" s="1"/>
  <c r="G356" i="2" s="1"/>
  <c r="E346" i="2"/>
  <c r="E348" i="2" s="1"/>
  <c r="E353" i="2" s="1"/>
  <c r="E356" i="2" s="1"/>
  <c r="E15" i="2"/>
  <c r="J116" i="1"/>
  <c r="J103" i="1"/>
  <c r="J92" i="1"/>
  <c r="G92" i="1"/>
  <c r="G72" i="1" l="1"/>
  <c r="G94" i="1" s="1"/>
  <c r="G118" i="1" s="1"/>
  <c r="J72" i="1"/>
  <c r="J94" i="1" s="1"/>
  <c r="J118" i="1" s="1"/>
  <c r="F159" i="2" l="1"/>
  <c r="F160" i="2" s="1"/>
  <c r="F340" i="2" l="1"/>
  <c r="F341" i="2" s="1"/>
  <c r="F246" i="2" l="1"/>
  <c r="F247" i="2" s="1"/>
  <c r="H96" i="6" l="1"/>
  <c r="E96" i="6"/>
  <c r="B64" i="7"/>
  <c r="D64" i="7"/>
  <c r="D26" i="7"/>
  <c r="B26" i="7"/>
  <c r="D18" i="7"/>
  <c r="B18" i="7"/>
  <c r="F112" i="1" l="1"/>
  <c r="F98" i="2" l="1"/>
  <c r="F103" i="1" l="1"/>
  <c r="I96" i="6" l="1"/>
  <c r="K96" i="6"/>
  <c r="L96" i="6"/>
  <c r="D92" i="1" l="1"/>
  <c r="I92" i="1"/>
  <c r="D81" i="1" l="1"/>
  <c r="F81" i="1"/>
  <c r="F17" i="1"/>
  <c r="D17" i="1"/>
  <c r="F32" i="8" l="1"/>
  <c r="D56" i="7" l="1"/>
  <c r="D50" i="7"/>
  <c r="D44" i="7"/>
  <c r="D38" i="7"/>
  <c r="D32" i="7"/>
  <c r="H32" i="7"/>
  <c r="B56" i="7"/>
  <c r="B50" i="7"/>
  <c r="B44" i="7"/>
  <c r="B38" i="7"/>
  <c r="B32" i="7"/>
  <c r="H57" i="7" l="1"/>
  <c r="H65" i="7"/>
  <c r="B65" i="7"/>
  <c r="D65" i="7"/>
  <c r="B57" i="7"/>
  <c r="D57" i="7"/>
  <c r="I247" i="2"/>
  <c r="H247" i="2"/>
  <c r="K185" i="6"/>
  <c r="H160" i="2"/>
  <c r="F75" i="2"/>
  <c r="F116" i="1" l="1"/>
  <c r="D351" i="2" l="1"/>
  <c r="I116" i="1" l="1"/>
  <c r="D116" i="1"/>
  <c r="F71" i="1"/>
  <c r="D94" i="2" l="1"/>
  <c r="D97" i="2" s="1"/>
  <c r="D99" i="2" s="1"/>
  <c r="F97" i="2"/>
  <c r="F99" i="2" s="1"/>
  <c r="H97" i="2"/>
  <c r="I97" i="2"/>
  <c r="I99" i="2" s="1"/>
  <c r="F74" i="2"/>
  <c r="F76" i="2" s="1"/>
  <c r="I74" i="2"/>
  <c r="C23" i="2"/>
  <c r="I85" i="2"/>
  <c r="H85" i="2"/>
  <c r="C349" i="2"/>
  <c r="E185" i="6"/>
  <c r="L185" i="6"/>
  <c r="E37" i="6"/>
  <c r="I32" i="6"/>
  <c r="H32" i="6"/>
  <c r="E32" i="6"/>
  <c r="F84" i="2"/>
  <c r="F85" i="2" s="1"/>
  <c r="F54" i="2"/>
  <c r="H99" i="2" l="1"/>
  <c r="H346" i="2"/>
  <c r="H348" i="2" s="1"/>
  <c r="H353" i="2" s="1"/>
  <c r="F349" i="2"/>
  <c r="I346" i="2"/>
  <c r="I76" i="2"/>
  <c r="H76" i="2"/>
  <c r="I348" i="2" l="1"/>
  <c r="F24" i="1" l="1"/>
  <c r="K32" i="8" l="1"/>
  <c r="K22" i="8"/>
  <c r="D352" i="2" l="1"/>
  <c r="D337" i="2"/>
  <c r="D347" i="2" s="1"/>
  <c r="D326" i="2"/>
  <c r="D317" i="2"/>
  <c r="D314" i="2"/>
  <c r="D302" i="2"/>
  <c r="D305" i="2" s="1"/>
  <c r="D289" i="2"/>
  <c r="D285" i="2"/>
  <c r="D262" i="2"/>
  <c r="D267" i="2"/>
  <c r="D257" i="2"/>
  <c r="D246" i="2"/>
  <c r="D243" i="2"/>
  <c r="D237" i="2"/>
  <c r="D233" i="2"/>
  <c r="D230" i="2"/>
  <c r="D213" i="2"/>
  <c r="D210" i="2"/>
  <c r="D207" i="2"/>
  <c r="D199" i="2"/>
  <c r="D190" i="2"/>
  <c r="D184" i="2"/>
  <c r="D181" i="2"/>
  <c r="D177" i="2"/>
  <c r="D169" i="2"/>
  <c r="D157" i="2"/>
  <c r="D150" i="2"/>
  <c r="C150" i="2"/>
  <c r="D159" i="2"/>
  <c r="D136" i="2"/>
  <c r="D109" i="2"/>
  <c r="D83" i="2"/>
  <c r="D85" i="2" s="1"/>
  <c r="D73" i="2"/>
  <c r="C73" i="2"/>
  <c r="D70" i="2"/>
  <c r="D64" i="2"/>
  <c r="D47" i="2"/>
  <c r="D42" i="2"/>
  <c r="D37" i="2"/>
  <c r="D34" i="2"/>
  <c r="D152" i="2" l="1"/>
  <c r="D158" i="2" s="1"/>
  <c r="D160" i="2" s="1"/>
  <c r="D74" i="2"/>
  <c r="D76" i="2" s="1"/>
  <c r="D349" i="2"/>
  <c r="D339" i="2"/>
  <c r="D341" i="2" s="1"/>
  <c r="D290" i="2"/>
  <c r="D292" i="2" s="1"/>
  <c r="D53" i="2"/>
  <c r="D55" i="2" s="1"/>
  <c r="D191" i="2"/>
  <c r="D193" i="2" s="1"/>
  <c r="D268" i="2"/>
  <c r="D270" i="2" s="1"/>
  <c r="D244" i="2"/>
  <c r="D318" i="2"/>
  <c r="D247" i="2" l="1"/>
  <c r="D103" i="1"/>
  <c r="C243" i="2" l="1"/>
  <c r="D71" i="1"/>
  <c r="F56" i="1" l="1"/>
  <c r="F72" i="1" s="1"/>
  <c r="D56" i="1"/>
  <c r="E5" i="6" l="1"/>
  <c r="E186" i="6" s="1"/>
  <c r="H5" i="6"/>
  <c r="H186" i="6" s="1"/>
  <c r="I5" i="6"/>
  <c r="I186" i="6" s="1"/>
  <c r="J5" i="6"/>
  <c r="J186" i="6" s="1"/>
  <c r="K5" i="6"/>
  <c r="L5" i="6"/>
  <c r="K32" i="6"/>
  <c r="L32" i="6"/>
  <c r="C25" i="2"/>
  <c r="D23" i="2"/>
  <c r="D25" i="2" s="1"/>
  <c r="D12" i="2"/>
  <c r="C12" i="2"/>
  <c r="D9" i="2"/>
  <c r="C9" i="2"/>
  <c r="L186" i="6" l="1"/>
  <c r="K186" i="6"/>
  <c r="H356" i="2"/>
  <c r="C13" i="2"/>
  <c r="C15" i="2" s="1"/>
  <c r="D13" i="2"/>
  <c r="D346" i="2" l="1"/>
  <c r="D348" i="2" s="1"/>
  <c r="D353" i="2" s="1"/>
  <c r="D356" i="2" s="1"/>
  <c r="D15" i="2"/>
  <c r="F52" i="2" l="1"/>
  <c r="F53" i="2" s="1"/>
  <c r="F346" i="2" l="1"/>
  <c r="F55" i="2"/>
  <c r="F347" i="2"/>
  <c r="F348" i="2" l="1"/>
  <c r="I353" i="2"/>
  <c r="I356" i="2" s="1"/>
  <c r="F353" i="2" l="1"/>
  <c r="F356" i="2" s="1"/>
  <c r="I103" i="1" l="1"/>
  <c r="H94" i="1"/>
  <c r="H118" i="1" s="1"/>
  <c r="I94" i="1"/>
  <c r="I118" i="1" l="1"/>
  <c r="I32" i="8"/>
  <c r="G32" i="8"/>
  <c r="E32" i="8"/>
  <c r="I22" i="8"/>
  <c r="G22" i="8"/>
  <c r="E20" i="8"/>
  <c r="E22" i="8" s="1"/>
  <c r="F94" i="1" l="1"/>
  <c r="F118" i="1" s="1"/>
  <c r="C314" i="2" l="1"/>
  <c r="C317" i="2"/>
  <c r="C213" i="2"/>
  <c r="D72" i="1" l="1"/>
  <c r="D94" i="1" l="1"/>
  <c r="D118" i="1" s="1"/>
  <c r="C184" i="2" l="1"/>
  <c r="C352" i="2" l="1"/>
  <c r="C330" i="2" l="1"/>
  <c r="C347" i="2" s="1"/>
  <c r="C326" i="2"/>
  <c r="C339" i="2" s="1"/>
  <c r="C341" i="2" l="1"/>
  <c r="C318" i="2" l="1"/>
  <c r="C302" i="2" l="1"/>
  <c r="C305" i="2" s="1"/>
  <c r="C289" i="2"/>
  <c r="C285" i="2"/>
  <c r="C267" i="2"/>
  <c r="C262" i="2"/>
  <c r="C257" i="2"/>
  <c r="C233" i="2"/>
  <c r="C207" i="2"/>
  <c r="C199" i="2"/>
  <c r="C237" i="2"/>
  <c r="C230" i="2"/>
  <c r="C210" i="2"/>
  <c r="C190" i="2"/>
  <c r="C181" i="2"/>
  <c r="C177" i="2"/>
  <c r="C169" i="2"/>
  <c r="C268" i="2" l="1"/>
  <c r="C270" i="2" s="1"/>
  <c r="C290" i="2"/>
  <c r="C292" i="2" s="1"/>
  <c r="C191" i="2"/>
  <c r="C193" i="2" s="1"/>
  <c r="C244" i="2"/>
  <c r="C247" i="2" s="1"/>
  <c r="C157" i="2"/>
  <c r="C136" i="2"/>
  <c r="C152" i="2" s="1"/>
  <c r="C109" i="2"/>
  <c r="C94" i="2"/>
  <c r="C97" i="2" s="1"/>
  <c r="C99" i="2" s="1"/>
  <c r="C83" i="2"/>
  <c r="C85" i="2" s="1"/>
  <c r="C70" i="2"/>
  <c r="C64" i="2"/>
  <c r="C47" i="2"/>
  <c r="C42" i="2"/>
  <c r="C37" i="2"/>
  <c r="C34" i="2"/>
  <c r="C158" i="2" l="1"/>
  <c r="C160" i="2" s="1"/>
  <c r="C74" i="2"/>
  <c r="C76" i="2" s="1"/>
  <c r="C53" i="2"/>
  <c r="C55" i="2" s="1"/>
  <c r="C346" i="2" l="1"/>
  <c r="C348" i="2" s="1"/>
  <c r="C353" i="2" s="1"/>
  <c r="C356" i="2" s="1"/>
</calcChain>
</file>

<file path=xl/sharedStrings.xml><?xml version="1.0" encoding="utf-8"?>
<sst xmlns="http://schemas.openxmlformats.org/spreadsheetml/2006/main" count="1308" uniqueCount="693">
  <si>
    <t xml:space="preserve">OBEC JASLOVSKÉ BOHUNICE </t>
  </si>
  <si>
    <t xml:space="preserve">Príjmová časť v EUR </t>
  </si>
  <si>
    <t>Bežné príjmy</t>
  </si>
  <si>
    <t>položka</t>
  </si>
  <si>
    <t>100 - Daňové príjmy</t>
  </si>
  <si>
    <t>plnenie</t>
  </si>
  <si>
    <t>rozpočet</t>
  </si>
  <si>
    <t>Výnos dane z príjmov územnej samospráve</t>
  </si>
  <si>
    <t>Daň z pozemkov</t>
  </si>
  <si>
    <t>Daň zo stavieb</t>
  </si>
  <si>
    <t>Daň z bytov</t>
  </si>
  <si>
    <t>Daň za psa</t>
  </si>
  <si>
    <t>Daň za zábav. hracie prístroje</t>
  </si>
  <si>
    <t>Daň za ubytovanie</t>
  </si>
  <si>
    <t>Daň za užívanie verejného priestranstva</t>
  </si>
  <si>
    <t>Daň za umiestnenie jadrového zariadenia</t>
  </si>
  <si>
    <t>Daňové príjmy spolu</t>
  </si>
  <si>
    <t>200 - Nedaňové príjmy</t>
  </si>
  <si>
    <t>Príjmy z prenajatých pozemkov</t>
  </si>
  <si>
    <t>Cintorínsky poplatok (prenájom hrobových miest)</t>
  </si>
  <si>
    <t>z prenajatých budov  (NP a garáže)</t>
  </si>
  <si>
    <t>z prenajatých bytov - nájomné</t>
  </si>
  <si>
    <t xml:space="preserve">                                - poplatky za služby</t>
  </si>
  <si>
    <t xml:space="preserve">                                - fond opráv a údržby</t>
  </si>
  <si>
    <t>Príjmy z prenajatých zariadení</t>
  </si>
  <si>
    <t>Správne poplatky</t>
  </si>
  <si>
    <t>Pokuty a penále</t>
  </si>
  <si>
    <t>Stočné, vodné</t>
  </si>
  <si>
    <t>Za reláciu v MR, zápisné, kopírovacie práce</t>
  </si>
  <si>
    <t>Za opatrovateľskú službu</t>
  </si>
  <si>
    <t>Poplatok za športové zariadenia</t>
  </si>
  <si>
    <t>predpoklad</t>
  </si>
  <si>
    <t>Poplatok za pripojenie TKR</t>
  </si>
  <si>
    <t>Vstupné kultúrne podujatia, ostatné poplatky</t>
  </si>
  <si>
    <t>Služby Dom smútku</t>
  </si>
  <si>
    <t>Príjmy z preúčtovania energií, ostatné príjmy</t>
  </si>
  <si>
    <t>Výťažok lotérií, poistné plnenie,vratky,dobropisy</t>
  </si>
  <si>
    <t>Nedaňové príjmy spolu</t>
  </si>
  <si>
    <t>311 - Tuzemské bežné granty</t>
  </si>
  <si>
    <t>312 - Granty a transfery zo ŠR/EFRR</t>
  </si>
  <si>
    <t>Transfer rodinné prídavky</t>
  </si>
  <si>
    <t>Transfery na ŽP a stavebný poriadok</t>
  </si>
  <si>
    <t>Transfer na matričnú činnosť</t>
  </si>
  <si>
    <t>Transfer na register obyvateľov</t>
  </si>
  <si>
    <t xml:space="preserve">Transfer  zo ŠR na voľby </t>
  </si>
  <si>
    <t>Bežné granty a transfery zo ŠR/EFspolu</t>
  </si>
  <si>
    <t>Bežné príjmy obce spolu</t>
  </si>
  <si>
    <t>Zariadenie pre seniorov BOHUNKA</t>
  </si>
  <si>
    <t>Transfer zo ŠR</t>
  </si>
  <si>
    <t xml:space="preserve">Vlastné príjmy </t>
  </si>
  <si>
    <t xml:space="preserve">Bežné príjmy ZPS spolu </t>
  </si>
  <si>
    <t>Školstvo</t>
  </si>
  <si>
    <t>Školstvo -  vlastné príjmy ZŠ, MŠ</t>
  </si>
  <si>
    <t>Školstvo - vlastné príjmy ZUŠ</t>
  </si>
  <si>
    <t>Bežné príjmy školstvo spolu</t>
  </si>
  <si>
    <t>BP obce spolu so školstvom a ZPS</t>
  </si>
  <si>
    <t>Kapitálové príjmy</t>
  </si>
  <si>
    <t>Kapitálové príjmy spolu</t>
  </si>
  <si>
    <t>Finančné operácie</t>
  </si>
  <si>
    <t>Úver</t>
  </si>
  <si>
    <t>Prevod z rezervného fondu</t>
  </si>
  <si>
    <t>Prevod z Fondu opráv</t>
  </si>
  <si>
    <t xml:space="preserve">Finančné operácie spolu </t>
  </si>
  <si>
    <t>Príjmy spolu</t>
  </si>
  <si>
    <t>OBEC JASLOVSKÉ BOHUNICE- Výdavková časť v EUR</t>
  </si>
  <si>
    <t>Program 1 - Plánovanie, manažment a kontrola</t>
  </si>
  <si>
    <t>čerpanie</t>
  </si>
  <si>
    <t xml:space="preserve">rozpočet </t>
  </si>
  <si>
    <t xml:space="preserve">Podprogram 1.1 </t>
  </si>
  <si>
    <t>Mzdy a platy</t>
  </si>
  <si>
    <t>Poistné</t>
  </si>
  <si>
    <t>Tovary a služby</t>
  </si>
  <si>
    <t>Transfery a dotácie</t>
  </si>
  <si>
    <t>Spolu podprogram 1.1</t>
  </si>
  <si>
    <t xml:space="preserve">Podprogram 1.2 </t>
  </si>
  <si>
    <t>Spolu podprogram 1.2</t>
  </si>
  <si>
    <t xml:space="preserve">Bežné výdavky P1 </t>
  </si>
  <si>
    <t xml:space="preserve">Kapitálové výdavky P1 </t>
  </si>
  <si>
    <t xml:space="preserve">Program 1 spolu </t>
  </si>
  <si>
    <t>Program 2 - Propagácia a marketing</t>
  </si>
  <si>
    <t xml:space="preserve">Bežné výdavky P2 </t>
  </si>
  <si>
    <t xml:space="preserve">Kapitálové výdavky P2 </t>
  </si>
  <si>
    <t>Program 2 spolu</t>
  </si>
  <si>
    <t>Program 3 - Služby občanom</t>
  </si>
  <si>
    <t xml:space="preserve">Podprogram 3.1 </t>
  </si>
  <si>
    <t>Príspevok na pohreb</t>
  </si>
  <si>
    <t>Spolu podprogram 3.1</t>
  </si>
  <si>
    <t xml:space="preserve">Podprogram 3.2 </t>
  </si>
  <si>
    <t>Spolu podprogram 3.2</t>
  </si>
  <si>
    <t xml:space="preserve">Podprogram 3.3 </t>
  </si>
  <si>
    <t>Mzdy a platy</t>
  </si>
  <si>
    <t>Spolu podprogram 3.3</t>
  </si>
  <si>
    <t xml:space="preserve">Podprogram 3.4 </t>
  </si>
  <si>
    <t>Spolu podprogram 3.4</t>
  </si>
  <si>
    <t xml:space="preserve">Bežné výdavky P3 </t>
  </si>
  <si>
    <t xml:space="preserve">Kapitálové výdavky P3 </t>
  </si>
  <si>
    <t>Program 3 spolu</t>
  </si>
  <si>
    <t>Program 4  - Odpadové hospodárstvo</t>
  </si>
  <si>
    <t xml:space="preserve">Podprogram 4.1 </t>
  </si>
  <si>
    <t xml:space="preserve">Mzdy a platy </t>
  </si>
  <si>
    <t xml:space="preserve">Spolu podprogram 4.1 </t>
  </si>
  <si>
    <t xml:space="preserve">Podprogram 4.2 </t>
  </si>
  <si>
    <t>Spolu podprogram 4.2</t>
  </si>
  <si>
    <t xml:space="preserve">Podprogram 4.3 </t>
  </si>
  <si>
    <t>Spolu podprogram 4.3</t>
  </si>
  <si>
    <t xml:space="preserve">Bežné výdavky P4 </t>
  </si>
  <si>
    <t xml:space="preserve">Kapitálové výdavky P4 </t>
  </si>
  <si>
    <t>Program 4 spolu</t>
  </si>
  <si>
    <t>Program 5 - Komunikácie</t>
  </si>
  <si>
    <t xml:space="preserve">Bežné výdavky P5 </t>
  </si>
  <si>
    <t xml:space="preserve">Kapitálové výdavky P5 </t>
  </si>
  <si>
    <t>Program 5 spolu</t>
  </si>
  <si>
    <t>6.1</t>
  </si>
  <si>
    <t>6.2</t>
  </si>
  <si>
    <t>Spolu podprogram 6.1,6.2</t>
  </si>
  <si>
    <t>6.6.</t>
  </si>
  <si>
    <t xml:space="preserve">Bežné výdavky P6 </t>
  </si>
  <si>
    <t xml:space="preserve">Kapitálové výdavky P6 </t>
  </si>
  <si>
    <t>Program 6 spolu</t>
  </si>
  <si>
    <t>Program 7 – Šport</t>
  </si>
  <si>
    <t xml:space="preserve">Podprogram 7.1  </t>
  </si>
  <si>
    <t>Spolu podprogram 7.1</t>
  </si>
  <si>
    <t>Spolu 7.2.8</t>
  </si>
  <si>
    <t>Transfery  a dotácie</t>
  </si>
  <si>
    <t>ŠK Blava 1928SPOLU</t>
  </si>
  <si>
    <t>Spolu podprogram 7.2</t>
  </si>
  <si>
    <t xml:space="preserve">Podprogram 7.3 </t>
  </si>
  <si>
    <t>Spolu podprogram 7.3</t>
  </si>
  <si>
    <t xml:space="preserve">Bežné výdavky P7 </t>
  </si>
  <si>
    <t xml:space="preserve">Kapitálové výdavky P7 </t>
  </si>
  <si>
    <t xml:space="preserve">Program 7 spolu </t>
  </si>
  <si>
    <t>Program 8 - Kultúra</t>
  </si>
  <si>
    <t>Podprogram 8.1</t>
  </si>
  <si>
    <t>Tovary  a služby</t>
  </si>
  <si>
    <t xml:space="preserve">Spolu podprogram 8.1 </t>
  </si>
  <si>
    <t xml:space="preserve">Podprogram 8.2 </t>
  </si>
  <si>
    <t>Transfery a dotácie-FS Blavanka</t>
  </si>
  <si>
    <t>Transfery a dotácie-Rodič.združ.</t>
  </si>
  <si>
    <t xml:space="preserve">Transfery a dotácie /ostatní/ </t>
  </si>
  <si>
    <t>Spolu podprogram 8.2</t>
  </si>
  <si>
    <t xml:space="preserve">Podprogram 8.3 </t>
  </si>
  <si>
    <t>Spolu podprogram 8.3</t>
  </si>
  <si>
    <t xml:space="preserve">Podprogram 8.6 </t>
  </si>
  <si>
    <t>Spolu podprogram 8.6</t>
  </si>
  <si>
    <t xml:space="preserve">Podprogram 8.8 </t>
  </si>
  <si>
    <t xml:space="preserve">Spolu podprogram 8.8 </t>
  </si>
  <si>
    <t xml:space="preserve">Bežné výdavky P8 </t>
  </si>
  <si>
    <t xml:space="preserve">Kapitálové výdavky P8 </t>
  </si>
  <si>
    <t xml:space="preserve">Program 8 spolu </t>
  </si>
  <si>
    <t>Program 9 – Prostredie pre život</t>
  </si>
  <si>
    <t xml:space="preserve">Podprogram 9.1 </t>
  </si>
  <si>
    <t xml:space="preserve">Spolu podprogram 9.1 </t>
  </si>
  <si>
    <t xml:space="preserve">Podprogram 9.2 </t>
  </si>
  <si>
    <t>Údržby a opravy byty z  FOaÚ</t>
  </si>
  <si>
    <t xml:space="preserve">Spolu podprogram 9.2 </t>
  </si>
  <si>
    <t xml:space="preserve">Podprogram 9.3 </t>
  </si>
  <si>
    <t>Spolu podprogram 9.3</t>
  </si>
  <si>
    <t xml:space="preserve">Podprogram 9.4 </t>
  </si>
  <si>
    <t>Spolu podprogram 9.4</t>
  </si>
  <si>
    <t xml:space="preserve">Podprogram 9.5 </t>
  </si>
  <si>
    <t>Závlahový vodovod</t>
  </si>
  <si>
    <t>Spolu podprogram 9.5</t>
  </si>
  <si>
    <t xml:space="preserve">Podprogram 9.6 </t>
  </si>
  <si>
    <t>Spolu podprogram 9.6</t>
  </si>
  <si>
    <t xml:space="preserve">Podprogram 9.7 </t>
  </si>
  <si>
    <t>Spolu podprogram 9.7</t>
  </si>
  <si>
    <t xml:space="preserve">Podprogram 9.8 </t>
  </si>
  <si>
    <t xml:space="preserve">Spolu podprogram 9.8 </t>
  </si>
  <si>
    <t xml:space="preserve">Bežné výdavky P9 </t>
  </si>
  <si>
    <t xml:space="preserve">Kapitálové výdavky P9 </t>
  </si>
  <si>
    <t xml:space="preserve">Program 9 spolu </t>
  </si>
  <si>
    <t>Program 10 – Sociálne služby</t>
  </si>
  <si>
    <t xml:space="preserve">Podprogram 10.1 </t>
  </si>
  <si>
    <t>Transfer JDS</t>
  </si>
  <si>
    <t>Spolu podprogram 10.1</t>
  </si>
  <si>
    <t xml:space="preserve">Podprogram 10.2 </t>
  </si>
  <si>
    <t>Spolu podprogram 10.2</t>
  </si>
  <si>
    <t xml:space="preserve">Podprogram 10.3 </t>
  </si>
  <si>
    <t>Spolu podprogram 10.3</t>
  </si>
  <si>
    <t xml:space="preserve">Bežné výdavky P10 </t>
  </si>
  <si>
    <t xml:space="preserve">Kapitálové výdavky P10 </t>
  </si>
  <si>
    <t xml:space="preserve">Program 10 spolu </t>
  </si>
  <si>
    <t>Program 11 – Bezpečnosť a ochrana</t>
  </si>
  <si>
    <t xml:space="preserve">Podprogram 11.1 </t>
  </si>
  <si>
    <t>Transfery a dotácie DHZ J.Bohunice</t>
  </si>
  <si>
    <t>Transfery a dotácie DHZ Paderovce</t>
  </si>
  <si>
    <t>Spolu  podprogram 11.1</t>
  </si>
  <si>
    <t xml:space="preserve">Podprogram 11.2 </t>
  </si>
  <si>
    <t>Spolu  podprogram 11.2</t>
  </si>
  <si>
    <t xml:space="preserve">Bežné výdavky P11 </t>
  </si>
  <si>
    <t xml:space="preserve">Kapitálové výdavky P11 </t>
  </si>
  <si>
    <t xml:space="preserve">Program 11 spolu </t>
  </si>
  <si>
    <t>Program 12 – Správa obce</t>
  </si>
  <si>
    <t xml:space="preserve">Bežné výdavky P12 </t>
  </si>
  <si>
    <t xml:space="preserve">Kapitálové výdavky P12 </t>
  </si>
  <si>
    <t xml:space="preserve">Program 12 spolu </t>
  </si>
  <si>
    <t>Program 13 – Dlhová služba</t>
  </si>
  <si>
    <t>Splátky úrokov</t>
  </si>
  <si>
    <t xml:space="preserve">Bežné výdavky P13 </t>
  </si>
  <si>
    <t>Splátky úverov</t>
  </si>
  <si>
    <t>Finančné operácie spolu</t>
  </si>
  <si>
    <t>Program 13 spolu</t>
  </si>
  <si>
    <t>Program 14 – Areál ubytovne</t>
  </si>
  <si>
    <t xml:space="preserve">Bežné výdavky P14 </t>
  </si>
  <si>
    <t xml:space="preserve">Kapitálové výdavky P14 </t>
  </si>
  <si>
    <t xml:space="preserve">Program 14 spolu </t>
  </si>
  <si>
    <t>REKAPITULÁCIA :</t>
  </si>
  <si>
    <t xml:space="preserve">Kapitálové výdavky spolu </t>
  </si>
  <si>
    <t>Obec spolu</t>
  </si>
  <si>
    <t>Subjekty školstva +</t>
  </si>
  <si>
    <t>Zariadenie pre seniorov +</t>
  </si>
  <si>
    <t>S P O L U</t>
  </si>
  <si>
    <t>rok 2019</t>
  </si>
  <si>
    <t>Daň z úhrad za dobývací priestor</t>
  </si>
  <si>
    <t>Školstvo PK - normatívne  príjmy</t>
  </si>
  <si>
    <t>Transfer register adries</t>
  </si>
  <si>
    <t>Transfery a dotácie -Farský úrad</t>
  </si>
  <si>
    <t>Poplatok DSO</t>
  </si>
  <si>
    <t>rok 2020</t>
  </si>
  <si>
    <t>Príjmy od ostatných subjektov VS</t>
  </si>
  <si>
    <t>rok 2021</t>
  </si>
  <si>
    <t>Program 6 - Vzdelávanie + viď samostatný rozpočet školstva</t>
  </si>
  <si>
    <t>Asistenčný poplatok IOMO</t>
  </si>
  <si>
    <t>Poistné plnenie/RZP</t>
  </si>
  <si>
    <t>311/453</t>
  </si>
  <si>
    <t>Dary</t>
  </si>
  <si>
    <t>Príjmy za stravné kuchyňa /pod.činnosť./</t>
  </si>
  <si>
    <t>Príjmy z podnikateľskej činnosti /ubytovanie/</t>
  </si>
  <si>
    <t xml:space="preserve">Poistné </t>
  </si>
  <si>
    <t>FO-vrátené finančné zábezpeky</t>
  </si>
  <si>
    <t>FO-vrátené finančné zabezpeky</t>
  </si>
  <si>
    <t xml:space="preserve">Podprogram 14.1 </t>
  </si>
  <si>
    <t>Podprogram 14.2</t>
  </si>
  <si>
    <t>Výdavky kapitálové v Eur</t>
  </si>
  <si>
    <t>Prog.</t>
  </si>
  <si>
    <t>Popis</t>
  </si>
  <si>
    <t>9.1</t>
  </si>
  <si>
    <t xml:space="preserve">Nákup pozemkov a nehmotných aktív                       </t>
  </si>
  <si>
    <t>Spolu 711</t>
  </si>
  <si>
    <t>4.1</t>
  </si>
  <si>
    <t>Ekodvor-stroje, prístroje,  zariadenia</t>
  </si>
  <si>
    <t>Interiérové vybavenie ZŠ</t>
  </si>
  <si>
    <t>Vybavenie učebne ZŠ-výpočt.</t>
  </si>
  <si>
    <t>Športový areál , ozvučenie</t>
  </si>
  <si>
    <t>7.1</t>
  </si>
  <si>
    <t>Kosačka</t>
  </si>
  <si>
    <t>7.2.8</t>
  </si>
  <si>
    <t>Zariadenie posiľňovňa</t>
  </si>
  <si>
    <t>Sanitárne kontajnery amfiteáter</t>
  </si>
  <si>
    <t>9.2</t>
  </si>
  <si>
    <t>Rozšírenie kamerového systému</t>
  </si>
  <si>
    <t>9.4</t>
  </si>
  <si>
    <t>12.1</t>
  </si>
  <si>
    <t>Nákup osobných automobilov</t>
  </si>
  <si>
    <t>11.1</t>
  </si>
  <si>
    <t>Spolu 713</t>
  </si>
  <si>
    <t>Nákladné vozidlá</t>
  </si>
  <si>
    <t>Spolu 714</t>
  </si>
  <si>
    <t>PD usporiadanie hrobových miest</t>
  </si>
  <si>
    <t>PD Prestrešenie Ekodvor</t>
  </si>
  <si>
    <t>4.2</t>
  </si>
  <si>
    <t>PD Predĺženie kanalizácia Záhradná</t>
  </si>
  <si>
    <t>PD prepojenie kanalizácie Šidúnky, Krátke pole, Sídlisko</t>
  </si>
  <si>
    <t>PD kanalizácia Blavská</t>
  </si>
  <si>
    <t>Urbanistická štúdia Krátke Pole</t>
  </si>
  <si>
    <t>Urbanistická štúdia Kopanice</t>
  </si>
  <si>
    <t>Urbanistická štúdia Panské diely</t>
  </si>
  <si>
    <t>Urbanistická štúdia Poľná ul. Paderovce</t>
  </si>
  <si>
    <t>Urbanistická štúdia Jaslovce Barina</t>
  </si>
  <si>
    <t xml:space="preserve">PD IBV Panské diely </t>
  </si>
  <si>
    <t>PD IBV Krátke Pole</t>
  </si>
  <si>
    <t>PD IBV Kopanice</t>
  </si>
  <si>
    <t>PD spomaľovač</t>
  </si>
  <si>
    <t>PD rozšírenia parkovania a odvodnenia Sídlisko</t>
  </si>
  <si>
    <t xml:space="preserve">PD Nové oplotenie školského areálu </t>
  </si>
  <si>
    <t>PD Rekonštrukcia hlavného vstupu do ZŠ</t>
  </si>
  <si>
    <t>PD Modernizácia Základnej školy</t>
  </si>
  <si>
    <t xml:space="preserve">PD Tribúna hlavné ihrisko </t>
  </si>
  <si>
    <t>PD Športoviská v ŠA + exteriér základnej školy</t>
  </si>
  <si>
    <t>8.8</t>
  </si>
  <si>
    <t>PD (BIO) kúpalisko</t>
  </si>
  <si>
    <t>PD odstránenie havarijného stavu  Amfiteáter</t>
  </si>
  <si>
    <t>PD Revitalizácia Sídlisko</t>
  </si>
  <si>
    <t>PD Teplofikačná štúdia - projekt</t>
  </si>
  <si>
    <t xml:space="preserve">Zmena územného plánu </t>
  </si>
  <si>
    <t>9.3</t>
  </si>
  <si>
    <t xml:space="preserve">PD rekonštrukcia VO a inž.siete J.Bohunice (po uliciach) </t>
  </si>
  <si>
    <t>PD VO spevnené plochy Hlavná,Nová,Orechová</t>
  </si>
  <si>
    <t>PD VO a inž.sietí Šidúnky</t>
  </si>
  <si>
    <t>PD detské ihriská v obci/PD skatepark</t>
  </si>
  <si>
    <t>9.7</t>
  </si>
  <si>
    <t>PD Odkalenie Meandra</t>
  </si>
  <si>
    <t>10.2</t>
  </si>
  <si>
    <t>11.1.</t>
  </si>
  <si>
    <t>PD Rekonštrukcia OcÚ/bezbariérové vstupy</t>
  </si>
  <si>
    <t>PD Rekonštrukcia Ubytovne</t>
  </si>
  <si>
    <t>Spolu 716 -prípravná a projektová dokumentácia</t>
  </si>
  <si>
    <t>3.1</t>
  </si>
  <si>
    <t>Rekonštrukcia domu smútku Paderovce</t>
  </si>
  <si>
    <t>Realizácia hrobových miest v zmysle PD</t>
  </si>
  <si>
    <t>Kanalizácia Orechová ul.</t>
  </si>
  <si>
    <t>Kanalizácia 3 RD+prekrytie kanála +NN siete</t>
  </si>
  <si>
    <t xml:space="preserve">Kanalizácia Blavská </t>
  </si>
  <si>
    <t>Kanalizačné prípojky Jaslovské Bohunice</t>
  </si>
  <si>
    <t>Kanalizácia Trnavská, Orechová</t>
  </si>
  <si>
    <t>Miestne komunikácie Panské diely</t>
  </si>
  <si>
    <t>Chodníky a vjazdy Jaslovce, Bohunice</t>
  </si>
  <si>
    <t>5.</t>
  </si>
  <si>
    <t>Rekonštrukcia ciest na Nám. sv. Michala z rozpočtu VUC</t>
  </si>
  <si>
    <t>Rekonštrukcia MK Šidunky</t>
  </si>
  <si>
    <t>Parkovisko pri MŠ</t>
  </si>
  <si>
    <t>Chodník pri starom cintoríne Bohunice</t>
  </si>
  <si>
    <t xml:space="preserve">Spomalovač </t>
  </si>
  <si>
    <t>Oplotenie MŠ</t>
  </si>
  <si>
    <t>Modernizácia  ZŠ s MŠ vl.zdroje</t>
  </si>
  <si>
    <t>Rekonštrukcia ZŠ - realizácia soklu</t>
  </si>
  <si>
    <t>Rekonštrukcia vstupu do obecnej knižnice</t>
  </si>
  <si>
    <t>Rekonštrukcia telocvične a spojovacieho traktu ZŠ</t>
  </si>
  <si>
    <t>Oplotenie školského areálu</t>
  </si>
  <si>
    <t>6.2.</t>
  </si>
  <si>
    <t xml:space="preserve">Športoviská v areály Ubytovne </t>
  </si>
  <si>
    <t>Modernizácia fyzikálnej a biol. učebne z dotácie</t>
  </si>
  <si>
    <t>Modernizácia fyzikálnej a biol. učebne vl.zdroje 5%</t>
  </si>
  <si>
    <t xml:space="preserve">Tribúna hlavné ihrisko,z dotácie </t>
  </si>
  <si>
    <t xml:space="preserve">Tribúna hlavné ihrisko,vl.zdroje </t>
  </si>
  <si>
    <t>Rekonštrukcia posiľňovne</t>
  </si>
  <si>
    <t>Rekonštrukcia vstupu do Telocvične a posilňovne</t>
  </si>
  <si>
    <t>Rekonštrukcia domu kultúry Paderovce /+zateplenie/</t>
  </si>
  <si>
    <t xml:space="preserve">Realizácia parkovacích miest </t>
  </si>
  <si>
    <t>Horúcovod Krížna, Agátová, Záhradná, Čerešňová</t>
  </si>
  <si>
    <t>Výmenníková stanica Mlyn, zbytovacia časť</t>
  </si>
  <si>
    <t>Infraštruktúra Panské diely - Dubová ulica</t>
  </si>
  <si>
    <t>Rekonštrukcia strechy v areáli Mlyn</t>
  </si>
  <si>
    <t>Spevnená plocha za starým OcÚ</t>
  </si>
  <si>
    <t>Oddychová zóna Panské diely</t>
  </si>
  <si>
    <t>Rekonštrukcia VO a inž siete J.Bohunice</t>
  </si>
  <si>
    <t>Detské ihriská v obci</t>
  </si>
  <si>
    <t>9.5</t>
  </si>
  <si>
    <t>Rekonštrukcia hrádze a rybníka</t>
  </si>
  <si>
    <t>Parčík pri Bohunke</t>
  </si>
  <si>
    <t>Domov sociálnych služieb-rek.a modernizácie</t>
  </si>
  <si>
    <t xml:space="preserve">Protipovodňové opatrenia </t>
  </si>
  <si>
    <t xml:space="preserve">Rekonštrukcia obecnej radnice </t>
  </si>
  <si>
    <t>Bezbariérové vstupy do objektov pošty a OcÚ + vonk. Úpravy</t>
  </si>
  <si>
    <t>Rekonštrukcia elektrických rozvodov v objekte Ubytovne</t>
  </si>
  <si>
    <t>14.</t>
  </si>
  <si>
    <t>Zateplenie objektu Ubytovne</t>
  </si>
  <si>
    <t>Rekonštrukcia Ubytovne</t>
  </si>
  <si>
    <t>Rekonštrukcia garáží areál Ubytovne</t>
  </si>
  <si>
    <t>Spolu 717 - realizácia stavieb a ich techn.zhodnot.</t>
  </si>
  <si>
    <t>Výdavky kapitálové   S P O L U :</t>
  </si>
  <si>
    <t xml:space="preserve">Rozpočet subjektov  školstva </t>
  </si>
  <si>
    <t>Rozpočet 2021</t>
  </si>
  <si>
    <t>PK ZŠ zostatok dotácii z predch roku</t>
  </si>
  <si>
    <t>Ostatné príjmy zo ŠR  ZŠ</t>
  </si>
  <si>
    <t>Ostatné príjmy zo ŠR  ZUŠ</t>
  </si>
  <si>
    <t>Strava ZŠ a MŠ od rodičov</t>
  </si>
  <si>
    <t>Príspevok na vzdeláv. z rozpočtu obce</t>
  </si>
  <si>
    <t>Vlastné príjmy ZUŠ</t>
  </si>
  <si>
    <t xml:space="preserve">Bežné výdavky </t>
  </si>
  <si>
    <t>Základná škola  6.2 1.st.</t>
  </si>
  <si>
    <t>610 Mzdy</t>
  </si>
  <si>
    <t>620 Poistné</t>
  </si>
  <si>
    <t>630 Bežné výdavky</t>
  </si>
  <si>
    <t>640 Bežné transfery</t>
  </si>
  <si>
    <t xml:space="preserve">S P O L U </t>
  </si>
  <si>
    <t>Základná škola  6.2 2.st</t>
  </si>
  <si>
    <t>Materská škola 6.1</t>
  </si>
  <si>
    <t>Školský klub 6.4</t>
  </si>
  <si>
    <t>ŠJ pri ZŠ 6.3</t>
  </si>
  <si>
    <t>ŠJ pri  MŠ 6.3</t>
  </si>
  <si>
    <t>ZUŠ 6.5.</t>
  </si>
  <si>
    <t xml:space="preserve">Zariadenie  pre seniorov BOHUNKA </t>
  </si>
  <si>
    <t>Časť príjmová- bežný rozpočet v EUR</t>
  </si>
  <si>
    <t>pol</t>
  </si>
  <si>
    <t xml:space="preserve">plnenie </t>
  </si>
  <si>
    <t>zapojenie darov z min rokov</t>
  </si>
  <si>
    <t>72a</t>
  </si>
  <si>
    <t>Tuzemské dary</t>
  </si>
  <si>
    <t>Vlastné príjmy - za služby</t>
  </si>
  <si>
    <t>Vlastné príjmy- stravovanie klienti</t>
  </si>
  <si>
    <t>Príjmy z náhr. z pois. Plnenie</t>
  </si>
  <si>
    <t>72e</t>
  </si>
  <si>
    <t>Príjmy od ost. ver.spr- TTSK</t>
  </si>
  <si>
    <t>72c</t>
  </si>
  <si>
    <t>Príjmy od ost. ver.spr- Up</t>
  </si>
  <si>
    <t>72h</t>
  </si>
  <si>
    <t xml:space="preserve">Bežné príjmy spolu </t>
  </si>
  <si>
    <t>Príspevok z  rozpočtu obce</t>
  </si>
  <si>
    <t xml:space="preserve">SPOLU </t>
  </si>
  <si>
    <t xml:space="preserve">Mzdy </t>
  </si>
  <si>
    <t xml:space="preserve">Odvody </t>
  </si>
  <si>
    <t xml:space="preserve">Tovary a služby </t>
  </si>
  <si>
    <t xml:space="preserve">Florian , rozhlas rekonštrukcia </t>
  </si>
  <si>
    <t>Transfery a dotácie-Farský úrad</t>
  </si>
  <si>
    <t>Mzdy a platy PČ</t>
  </si>
  <si>
    <t>Poistné PČ</t>
  </si>
  <si>
    <t xml:space="preserve"> Tovary a služby PČ</t>
  </si>
  <si>
    <t>Spolu PČ</t>
  </si>
  <si>
    <t xml:space="preserve">Bežné výdavky verejná správa </t>
  </si>
  <si>
    <t>Bežné výdavky podnik.činnosť</t>
  </si>
  <si>
    <t xml:space="preserve">Bežné výdavky obec spolu </t>
  </si>
  <si>
    <t xml:space="preserve">Bežné výdavky P14 VS </t>
  </si>
  <si>
    <t>Bežné výdavky P14 PČ</t>
  </si>
  <si>
    <t>Spolu VS</t>
  </si>
  <si>
    <t>Úroky z účtov VS</t>
  </si>
  <si>
    <t>Úroky z účtov PČ</t>
  </si>
  <si>
    <t>Finančné operácie-úvery</t>
  </si>
  <si>
    <t>Vrátené finančné zábezpeky</t>
  </si>
  <si>
    <t>PD Oddychová zóna Mlyn</t>
  </si>
  <si>
    <t>PD športoviská Paderovce</t>
  </si>
  <si>
    <t>PD Rek.nž.sietí Námestie SVM- Záhradná</t>
  </si>
  <si>
    <t>PD Zázemie OZ Meander</t>
  </si>
  <si>
    <t>Poplatok za miestny rozvoj</t>
  </si>
  <si>
    <t>SPOLU ZŠ s MŠ</t>
  </si>
  <si>
    <t>Interiérové vybavenie PZ</t>
  </si>
  <si>
    <t>Školstvo - ostatné príjmy zo ŠR</t>
  </si>
  <si>
    <t>Strava zo ŠR /predškoláci, ŠJ pri ZŠ,HN/</t>
  </si>
  <si>
    <r>
      <t>I</t>
    </r>
    <r>
      <rPr>
        <sz val="11"/>
        <rFont val="Arial"/>
        <family val="2"/>
        <charset val="238"/>
      </rPr>
      <t>né príjmy z podnikania</t>
    </r>
  </si>
  <si>
    <t>rok 2022</t>
  </si>
  <si>
    <t>Za znečisťovanie ovzdušia</t>
  </si>
  <si>
    <t>predpokl</t>
  </si>
  <si>
    <t>PD prechody pre chodcov</t>
  </si>
  <si>
    <t>Prechody pre chodcov</t>
  </si>
  <si>
    <t>PD Krátke pole,Šidúnky</t>
  </si>
  <si>
    <t>PD meranie a regulácia</t>
  </si>
  <si>
    <t>Spojovací trakt TH - technické zhodnotenie</t>
  </si>
  <si>
    <t>Manažment obce/0111</t>
  </si>
  <si>
    <t>Členstvo obce v združeniach/0850</t>
  </si>
  <si>
    <t>Podprogram 2.1</t>
  </si>
  <si>
    <r>
      <t>Propagácia a marketing/</t>
    </r>
    <r>
      <rPr>
        <i/>
        <sz val="11"/>
        <rFont val="Times New Roman"/>
        <family val="1"/>
        <charset val="238"/>
      </rPr>
      <t>0111/0620/0850</t>
    </r>
  </si>
  <si>
    <t>Cintorínske služby/0840</t>
  </si>
  <si>
    <t>Spoločný obecný úrad/0111/0560</t>
  </si>
  <si>
    <t>Matrika/0133</t>
  </si>
  <si>
    <t>Register obyvateľov,adries/0111</t>
  </si>
  <si>
    <t>Zber a likvidácia odpadu/0510</t>
  </si>
  <si>
    <t>Nakladanie s odpadovými vodami/0520</t>
  </si>
  <si>
    <t>Likvidácia divokých skládok/0510</t>
  </si>
  <si>
    <t>Podprogram 5.1</t>
  </si>
  <si>
    <t>Komunikácie/0411</t>
  </si>
  <si>
    <t>Materská škola/09111:</t>
  </si>
  <si>
    <t>Základná škola/09121/09211:</t>
  </si>
  <si>
    <t>CVČ/0950:</t>
  </si>
  <si>
    <t>7.2.1 Futbalový klub/0810</t>
  </si>
  <si>
    <t>7.2.2 Tenisový klub/0810</t>
  </si>
  <si>
    <t>7.2.3 Stolnotenisový klub/0810</t>
  </si>
  <si>
    <t>7.2.4 Klub silového trojboja/0810</t>
  </si>
  <si>
    <t>7.2.6 Vodácky klub/0810</t>
  </si>
  <si>
    <t>7.2.7 Klub paraglindingu/0810</t>
  </si>
  <si>
    <t>7.2.8 Posilňovňa/telocvičňa/0810</t>
  </si>
  <si>
    <t>7.2.9 Rybárský šport - OZ Meander/0810</t>
  </si>
  <si>
    <t>7.2.11 Poľovnícke združenie/0810</t>
  </si>
  <si>
    <t>7.2.12 Klub tenisových amatérov/0810</t>
  </si>
  <si>
    <t>7.2.13 Tenisový klub TK E.K./0810</t>
  </si>
  <si>
    <t>Podpora športu pre všetkých/0810</t>
  </si>
  <si>
    <t xml:space="preserve"> Knižnica/0820</t>
  </si>
  <si>
    <t>Podpora malej tradičnej kultúry/0820</t>
  </si>
  <si>
    <t>Kultúrne leto Jaslovské Bohunice/0820</t>
  </si>
  <si>
    <t>Zachovanie historických cirkevných stavieb a pamiatok/0820</t>
  </si>
  <si>
    <t>Zázemie kultúrneho života/0820</t>
  </si>
  <si>
    <t>Budovanie základne pre všeobecný rozvoj obce/0620</t>
  </si>
  <si>
    <t>Bývanie a občianská vybavenosť/0620/0660</t>
  </si>
  <si>
    <t>Verejné osvetlenie/0620</t>
  </si>
  <si>
    <t>Verejna zeleň a drobná oddychová architektúra/0640</t>
  </si>
  <si>
    <t>Závlahový vodovod/0421</t>
  </si>
  <si>
    <t>Zásobovanie pitnou vodou/0620</t>
  </si>
  <si>
    <t>Starostlivosť o vodné plochy/0620</t>
  </si>
  <si>
    <t>Personálne a technické zabezpečenie obsluhy a údržby/0620</t>
  </si>
  <si>
    <t>Dotácie a príspevky sociálnej pomoci/1020/1040/1070</t>
  </si>
  <si>
    <t>Opatrovateľská služba, ZpS/1020</t>
  </si>
  <si>
    <t>Zdravotné stredisko/0760</t>
  </si>
  <si>
    <t>Protipožiarna ochrana a protipovodňová ochrana/0320/0421/0451</t>
  </si>
  <si>
    <t>Civilná ochrana/0111</t>
  </si>
  <si>
    <t>Podprogram 12.1</t>
  </si>
  <si>
    <t>Správa obce/0111/0112/0160</t>
  </si>
  <si>
    <t>Dlhová služba/0170</t>
  </si>
  <si>
    <t>Podprogram 13.1</t>
  </si>
  <si>
    <t>Areál ubytovne/0620</t>
  </si>
  <si>
    <t>Podnikateľská činnosť /od r. 2019 rozpočtovaná/0411</t>
  </si>
  <si>
    <t>pol.</t>
  </si>
  <si>
    <t>FK</t>
  </si>
  <si>
    <t>Príspevok z MPSVaR-ŠR</t>
  </si>
  <si>
    <t>KZ</t>
  </si>
  <si>
    <t>PD Hasičská zbrojnica, zmena projektu, autorský dozor</t>
  </si>
  <si>
    <t>Rekonštrukcia telocvične v areáli Ubytovne</t>
  </si>
  <si>
    <t>PD zateplenie bytového domu 420</t>
  </si>
  <si>
    <t>Zázemie Meander</t>
  </si>
  <si>
    <t>Pumptrack</t>
  </si>
  <si>
    <t>Transfer Farský úrad /Útulok</t>
  </si>
  <si>
    <t>Podprogram 3.5</t>
  </si>
  <si>
    <t>PD chodníky Záhradná ulica</t>
  </si>
  <si>
    <t>PD športovo.rek.komplex Ubytovňa, rozšírenie tan.sála</t>
  </si>
  <si>
    <t>Meranie a regulácia , areál Ubytovňa</t>
  </si>
  <si>
    <t>Parkovisko Sídlisko, pri št.ceste</t>
  </si>
  <si>
    <t>Športový areál/športoviská 0810</t>
  </si>
  <si>
    <t>Rekonštrukcia inžinierske siete a chodníky, Jaslovce</t>
  </si>
  <si>
    <t>Rekonštrukcia inžinierske siete a chodníky, Nová ul.</t>
  </si>
  <si>
    <t xml:space="preserve">Rekonštrukcia inžinierske siete a chodníky,Orechová </t>
  </si>
  <si>
    <t>Stavebný úrad/0111</t>
  </si>
  <si>
    <t>Tovary a služby údržba obce</t>
  </si>
  <si>
    <t xml:space="preserve">Tovary a služby nájomné byty </t>
  </si>
  <si>
    <t>Kalová jama vrátane rekonštrukcie stavidiel 1,2,3,rek. mosta</t>
  </si>
  <si>
    <t xml:space="preserve">Prijaté finančné zábezpeky , predaj pozemky </t>
  </si>
  <si>
    <t>Rozpočet 2022</t>
  </si>
  <si>
    <t>Zostatok-príjem za stravu z predch. Roku</t>
  </si>
  <si>
    <t>Spolu bežné príjmy</t>
  </si>
  <si>
    <t>Výdavky bežné spolu</t>
  </si>
  <si>
    <t>713 Kapitálové výdavky</t>
  </si>
  <si>
    <t xml:space="preserve">Bežné príjmy </t>
  </si>
  <si>
    <t>Tovary a služby /DHZO/</t>
  </si>
  <si>
    <t xml:space="preserve">PD výťah v Základnej škole </t>
  </si>
  <si>
    <t>Parkovisko, areál  Ubytovňa</t>
  </si>
  <si>
    <t>rok 2023</t>
  </si>
  <si>
    <t>Revitalizácia Sídlisko RF</t>
  </si>
  <si>
    <t>Ekodvor-stroje, prístroje,  zariadenia - 5%vl.zdroje</t>
  </si>
  <si>
    <t>Kontajner - nafukovacia tenis.hala</t>
  </si>
  <si>
    <t>Rekonštrukcia Základnej školy vl.zdroje</t>
  </si>
  <si>
    <t>Rekonštrukcia Základnej školy RF</t>
  </si>
  <si>
    <t>Nafukovacia tenisová hala - dotácia JAVYS</t>
  </si>
  <si>
    <t>Nafukovacia tenisová hala - vl. Zdroje</t>
  </si>
  <si>
    <t>Nafukovacia tenisová hala - RF</t>
  </si>
  <si>
    <t>Prev.stroje,zariadenia, náradie</t>
  </si>
  <si>
    <t>Požiarna ochrana-stroje, prístroje, zariadenia - vl. zdroje</t>
  </si>
  <si>
    <t>Revitalizácia Sídlisko - vl.zdroje</t>
  </si>
  <si>
    <t>Transféry a dotácie</t>
  </si>
  <si>
    <t>Návratná finančná výpomoc</t>
  </si>
  <si>
    <t>Príjmy z ročného zúčt. ZP</t>
  </si>
  <si>
    <t>Cyklotrasa Jaslovce</t>
  </si>
  <si>
    <t>Časť výdavková - bežný rozpočet v EUR</t>
  </si>
  <si>
    <t>Transfer zo ŠR - ščítanie ľudí</t>
  </si>
  <si>
    <t>Príspevok enviromentálny fond</t>
  </si>
  <si>
    <t>Zostatok z predchádzajúcich rokov- ŚR/obec/HZ</t>
  </si>
  <si>
    <t>Zostatok z predchádzajúcich rokov- ŚR/obec/Ščítanie ľudu</t>
  </si>
  <si>
    <t>Vstupná rampa na Ekodor</t>
  </si>
  <si>
    <t>Hasičská zbrojnica - vl.zdroje</t>
  </si>
  <si>
    <t>Rampa pre imobilných na schodisko ZpS</t>
  </si>
  <si>
    <t>Rozpočet 2023</t>
  </si>
  <si>
    <t>Plnenie 2019</t>
  </si>
  <si>
    <t>Multifunkčné ihrisko na umelej tráve</t>
  </si>
  <si>
    <t>Motorové vozidlo rozvoz obedov</t>
  </si>
  <si>
    <t xml:space="preserve">upravený </t>
  </si>
  <si>
    <t>Požiarna ochrana-stroje, prístroje, zariadenia - dot. MR</t>
  </si>
  <si>
    <t>Výdavky spojené s voľbami/ščít.ľudu</t>
  </si>
  <si>
    <t>Strava zo ŠR diétne stravovanie /10.1 Obec</t>
  </si>
  <si>
    <t>Prenesené kompetencie ZŠ/ŠR</t>
  </si>
  <si>
    <t>Dotácia strava ZŠ a MŠ/HN/ŠR</t>
  </si>
  <si>
    <t>Originálne kompetencie ZŠ/obec</t>
  </si>
  <si>
    <t>Originálne kompetencie ZU/obec</t>
  </si>
  <si>
    <t>Príspevok z obce doprava žiakov  z Paderoviec/obec</t>
  </si>
  <si>
    <t>Dotácia z obce digitalizácia/ BV klíma/obec</t>
  </si>
  <si>
    <t>Vlastné príjmy ZŠ, MŠ, dary</t>
  </si>
  <si>
    <t>Kapitálové výdavky</t>
  </si>
  <si>
    <t>ŠJ pri MŠ 6.3</t>
  </si>
  <si>
    <t>ZUŠ 6.5</t>
  </si>
  <si>
    <r>
      <t xml:space="preserve">Transfer </t>
    </r>
    <r>
      <rPr>
        <sz val="11"/>
        <color rgb="FF070B05"/>
        <rFont val="Arial"/>
        <family val="2"/>
        <charset val="238"/>
      </rPr>
      <t xml:space="preserve">od iných subjektov </t>
    </r>
  </si>
  <si>
    <t>Kapitálový transfer EF RR</t>
  </si>
  <si>
    <t>Kapitálový transfer Kohézny fond</t>
  </si>
  <si>
    <t>Prev.stroje  multikára z Kohézny fond</t>
  </si>
  <si>
    <t>Kanalizácia Šidúnky -rekonštrukci a inž. Sietí - RF</t>
  </si>
  <si>
    <t>Hasičská zbrojnica - RF</t>
  </si>
  <si>
    <t xml:space="preserve">Združ.chodník pre chodcov a cyklistov J.B-Paderovce </t>
  </si>
  <si>
    <t>Dotácia z obce, asistent učiteľa, vrátnička Covid</t>
  </si>
  <si>
    <t>Kapitálová príjem</t>
  </si>
  <si>
    <t>Zostatok z predchádzajúcich rokov- ŚR školstvo ( Obec)</t>
  </si>
  <si>
    <t>Zapojenie príjmov z MR v rozpočte ZŠsMŠ</t>
  </si>
  <si>
    <t>Strava  od rodičov</t>
  </si>
  <si>
    <t>Transfer soc.služba denný stacionár</t>
  </si>
  <si>
    <t>Transfer na DVP CO, COVID</t>
  </si>
  <si>
    <t>rok 2024</t>
  </si>
  <si>
    <t>Plnenie 2020</t>
  </si>
  <si>
    <t>Predpoklad 2021</t>
  </si>
  <si>
    <t>Rozpočet 2024</t>
  </si>
  <si>
    <t>Učebňa ZŠ - EFRR</t>
  </si>
  <si>
    <t>Učebňa ZŠ - spolufin.ŠR</t>
  </si>
  <si>
    <t>Komun.stroj ekodvor RF</t>
  </si>
  <si>
    <t>Štvorkolka DHZO z RF</t>
  </si>
  <si>
    <t>PD cyklotrasa JB-Sl.elektrárne RF</t>
  </si>
  <si>
    <t>PD chodníky tenisové kurty RF</t>
  </si>
  <si>
    <t>PD výmenník.stanica ŠA</t>
  </si>
  <si>
    <t>PD Kalová Jama</t>
  </si>
  <si>
    <t>PD MaR Ubytovňa</t>
  </si>
  <si>
    <t>Multifunkčné ihrisko na umelej tráve RF</t>
  </si>
  <si>
    <t>Chodník tenisové kurty RF</t>
  </si>
  <si>
    <t>Lávka mlyn RF</t>
  </si>
  <si>
    <t>Lávka mlyn vl.zdroje</t>
  </si>
  <si>
    <t>Spolu 712</t>
  </si>
  <si>
    <t>Nákup budovy CHVB RF</t>
  </si>
  <si>
    <t>PD prekrytie stojiska kontajnerov na eko dvore</t>
  </si>
  <si>
    <t xml:space="preserve">PD športoviská RF (prekládka teplovodného rozvodu) </t>
  </si>
  <si>
    <t>Poplatok za komunál. odpady</t>
  </si>
  <si>
    <t>Príjem z predaja kapitálového majetku</t>
  </si>
  <si>
    <t>Príjmy z predaja pozemkov</t>
  </si>
  <si>
    <t>Transfer zo št.účel.fondu - enviromentálny fond</t>
  </si>
  <si>
    <t>Transfer v súvisl. Covid-19</t>
  </si>
  <si>
    <t>Rozpočet  na roky 2019-2024</t>
  </si>
  <si>
    <t>Príspevok z UPSVaR</t>
  </si>
  <si>
    <t>Dotácia z MPSVaR mim.odm</t>
  </si>
  <si>
    <t>Dotácia z MPSVaR výživ.dopl.</t>
  </si>
  <si>
    <t>Bežné transfery /PN,FP-stravné/</t>
  </si>
  <si>
    <t xml:space="preserve">obstaranie kapitál. aktív </t>
  </si>
  <si>
    <t>7.2.10 Jazdecký šport - Jazdecký klub AXA/Zelená míľa 0810</t>
  </si>
  <si>
    <t>7.2.5 Klub futbalových amatérov/0810</t>
  </si>
  <si>
    <t>Splátka NFV</t>
  </si>
  <si>
    <t>PD stojisko na kontajnery na Rybníku</t>
  </si>
  <si>
    <t xml:space="preserve">PD rekonštrukcia ČOV </t>
  </si>
  <si>
    <t>Rampa zberný dvor</t>
  </si>
  <si>
    <t>Stojisko na odpad na Rybníku</t>
  </si>
  <si>
    <t>4.1.</t>
  </si>
  <si>
    <t>10.3.</t>
  </si>
  <si>
    <t>Klimatizácia zdravotného strediska</t>
  </si>
  <si>
    <t xml:space="preserve">Zariadenie na monitoring regulácie tepla, stavidiel, čepadiel a pod. </t>
  </si>
  <si>
    <t>PD rekonštrukcia ČOV</t>
  </si>
  <si>
    <t xml:space="preserve">Čiastka zahŕňa dopracovanie PD pre SP, geometrické zameranie a pod. </t>
  </si>
  <si>
    <t xml:space="preserve"> PD Altánok v ZŠ, terénne úpravy</t>
  </si>
  <si>
    <t>7.1.</t>
  </si>
  <si>
    <t>PD osvetlenie tréningového ihriska</t>
  </si>
  <si>
    <t>Požiadavka vyplynula z potreby osvetlenia tréningového ihriska.</t>
  </si>
  <si>
    <t>PD osvetlenie chodník od kurtov do parku</t>
  </si>
  <si>
    <t>PD rekonštrukcia strechy na objekte Jedálne</t>
  </si>
  <si>
    <t>S realizáciou sa začne v prípade priaznivého počasia počas mesiaca november z dôvodu doriešenia osadenia hrobových miest v teréne.</t>
  </si>
  <si>
    <t>Osvetlenie tréningové ihrisko na ŠA</t>
  </si>
  <si>
    <t>9.2.</t>
  </si>
  <si>
    <t>Klimatizácia zdravotné stredisko</t>
  </si>
  <si>
    <t>Zariadenie na monitoring regulácie tepla, stavidiel, čerpadiel</t>
  </si>
  <si>
    <t>PD Altánok v ZŠ + terénne úpravy</t>
  </si>
  <si>
    <t>Rekonštrukcia hrobky Dezasse</t>
  </si>
  <si>
    <t>Rekonštrukcia MŠ</t>
  </si>
  <si>
    <t>Osvetlenie tréningové ihrisko  ŠA</t>
  </si>
  <si>
    <t>Rekonštrukcia inž.siete a chodíky, Orechová</t>
  </si>
  <si>
    <t>Čiastka sa bude čerpať v prípade kúpy pozemkov.</t>
  </si>
  <si>
    <t>Čiastka bude čerpaná v prípade rozšírenia rozhlasu do jednotlivých častí obce (predpoklad Dubová ulica).</t>
  </si>
  <si>
    <t>DPH za rok 2021.</t>
  </si>
  <si>
    <t>Uvažuje sa s kúpou pôdnej frézy.</t>
  </si>
  <si>
    <t>Je potrebná postupná obnova zariadenia v posilňovni.</t>
  </si>
  <si>
    <t>Dotácia na vzduchotechniku v HZ.</t>
  </si>
  <si>
    <t>Vlastné zdroje na vzduchotechniku v HZ.</t>
  </si>
  <si>
    <t>Čiastka nebola vyčerpaná v r. 2021.</t>
  </si>
  <si>
    <t>Požiadavka vyplynula z nutnosti vybudovať stojiska na odpady a zabrániť cudzím vhadzovať odpady do kontajnerov.</t>
  </si>
  <si>
    <t>PD sa spracováva, je predpoklad, že bude vyplatená v začiatkom roka 2022.</t>
  </si>
  <si>
    <t>Je potrebné uvažovať nad postupnou rekonštrukciou ČOV, resp. pripravenosťou k žiadosti o dotácie.</t>
  </si>
  <si>
    <t>Čiastka je ako rezerva pre prípadné vybudovanie prechodov v obci.</t>
  </si>
  <si>
    <t>Doplatok z roku 2021 vr. DPH.</t>
  </si>
  <si>
    <t xml:space="preserve"> Požiadavka vyplynula z nutnosti dokončiť areál ZŠ s MŠ vrátane altánku, ktorý by sa využíval aj na školskú výchovu pre deti.</t>
  </si>
  <si>
    <t>Predpoklad ukončenia zmeny ÚP 7/2019 v I. polroku 2022.</t>
  </si>
  <si>
    <t>Jedná sa o dopracovanie PD pre rozkopávkové povolenie.</t>
  </si>
  <si>
    <t>Jedná sa o dopracovanie PD od ŠA po Hlavnú Bohunice. Dopracovanie PD závisí od PD Šidúnky.</t>
  </si>
  <si>
    <t>Požiadavka vyplynula z rokovania stavebnej komisie.</t>
  </si>
  <si>
    <t>Projekt skutočného vyhotovenia.</t>
  </si>
  <si>
    <t>Autorský dozor na HZ.</t>
  </si>
  <si>
    <t>V prípade realizácie stojiska na odpad pri Rybníku.</t>
  </si>
  <si>
    <t>S realizáciou sa uvažuje po skončení VO.</t>
  </si>
  <si>
    <t>Čiastka sa bude čerpať na základe požiadaviek obyvateľov.</t>
  </si>
  <si>
    <t>Čiastka je určená ako rezerva v prípade nutnosti realizácie prechodov v obci.</t>
  </si>
  <si>
    <t>Realizácia parkoviska bola odkladaná z dôvodu splnenia požiadaviek od SPP distribúcia.</t>
  </si>
  <si>
    <t>Fin. čiastka z dotácie doplatok na nábytok + interaktívne tabule.</t>
  </si>
  <si>
    <t>vlastné zdroje na realizáciu F-B/CH učebne.</t>
  </si>
  <si>
    <t>Požiadavka vznikla z nutnosti vybudovania umelého osvetlenia na tréningovom ihrisku.</t>
  </si>
  <si>
    <t>T.č. prebieha rekonštrukcia telocvične v areáli Ubytovne.</t>
  </si>
  <si>
    <t>Predpoklad realizácie ihriska závisí od prekládky teplofikačných rozvodov.</t>
  </si>
  <si>
    <t>Čiastka obsahuje doplatok DPH + realizáciu vstupu k tenisovým kurtom.</t>
  </si>
  <si>
    <t>Uvažuje sa s postupným budovaním chodníkov a vstupov k RD.</t>
  </si>
  <si>
    <t>Požiadavka vyplynula z návrhu stavebnej komisie.</t>
  </si>
  <si>
    <t>Položka bola vytvorená z dôvodu prehľadu vynaložených investíciíé do IS pri rekonštrukcii jednotlivých ulíc.</t>
  </si>
  <si>
    <t>Čiastka obsahuje doplatok DPH + odstránenie prípadných nedorobkov.</t>
  </si>
  <si>
    <t>Je nutné dokončiť oddychovú zónu na mlyne.</t>
  </si>
  <si>
    <t>Čiastka sa bude čerpať v prípade nutnosti realizácie protipovodňových opatrení.</t>
  </si>
  <si>
    <t>Postupné dokončovanie HZ v zmysle zákona o VO.</t>
  </si>
  <si>
    <t>Základná škola 6.2. 1.st.</t>
  </si>
  <si>
    <t>Infraštruktúra Krátke Pole RF</t>
  </si>
  <si>
    <t>Infraštruktúra Panské diely - Dubová ulica RF</t>
  </si>
  <si>
    <t>Infraštruktúra Kopanice RF</t>
  </si>
  <si>
    <t>Rekonštr.inž.siete a chodníy Jaslovce RF</t>
  </si>
  <si>
    <t>Zateplenie časti bytového domu 420  RF</t>
  </si>
  <si>
    <t>Rekonštrukcia VO a inž siete J.Bohunice RF</t>
  </si>
  <si>
    <t>42.</t>
  </si>
  <si>
    <t>Kanalizácia Šidúnky -rekonštrukci a inž. Sietí - vl. Zdroje</t>
  </si>
  <si>
    <t>Kanalizácia Šidúnky -rekonštrukci a inž. Sietí - vl.zdroje</t>
  </si>
  <si>
    <t>Rekonštrukcia inž.siete a chodíky, Jaslovce RF</t>
  </si>
  <si>
    <t>Zateplenie časti bytového domu 420 RF</t>
  </si>
  <si>
    <t>Čiastka predpokladá doplatok DPH z 12/2021.</t>
  </si>
  <si>
    <t>Čiastka predpoklaldá doplatok DPH z 12/2021.</t>
  </si>
  <si>
    <t>Je podpísaná zmluva s PPA. T.č. prebieha kontrola verejného obstarávania.</t>
  </si>
  <si>
    <t>Meranie a regulácia, areál Ubytovňa</t>
  </si>
  <si>
    <t>Položka predpokladá postupné dopĺňanie kamerového systému v obci.</t>
  </si>
  <si>
    <t>Požiadavka vyplynula z nutnosti zrealizovať klimatizáciu na zdravotnom stredisku - poslanecký návrh.</t>
  </si>
  <si>
    <t>Uvažuje sa s postupnnou digitalizáciou odpočtu médií.</t>
  </si>
  <si>
    <t>Čiastka sa bude čerpať v prípade, ak bude rozhodnuté o rozšírení MŠ</t>
  </si>
  <si>
    <t>Čiastka  zahŕňa prípadnú prerábku tried a taktiež doplatok prác vykonaných a nevyfakturovaných ešte pri rekonštrukcii ZŠ.</t>
  </si>
  <si>
    <t>Vysokotlakový kompresor a hasiace zariadenie pre štvorkolky</t>
  </si>
  <si>
    <t>Rekonštrukcia MŠ - vl.zdroje</t>
  </si>
  <si>
    <t>Požiadavka DHZO</t>
  </si>
  <si>
    <t>7.2.14 DGC Treecutters./0810</t>
  </si>
  <si>
    <t>KV z rezervného fondu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</si>
</sst>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000000000"/>
  </numFmts>
  <fonts count="9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color indexed="48"/>
      <name val="Arial"/>
      <family val="2"/>
      <charset val="238"/>
    </font>
    <font>
      <b/>
      <sz val="11"/>
      <color indexed="48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1"/>
      <color indexed="14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color indexed="48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i/>
      <sz val="10"/>
      <color indexed="48"/>
      <name val="Arial"/>
      <family val="2"/>
      <charset val="238"/>
    </font>
    <font>
      <b/>
      <i/>
      <sz val="10"/>
      <color indexed="17"/>
      <name val="Arial"/>
      <family val="2"/>
      <charset val="238"/>
    </font>
    <font>
      <b/>
      <sz val="12"/>
      <color indexed="12"/>
      <name val="Times New Roman"/>
      <family val="1"/>
      <charset val="238"/>
    </font>
    <font>
      <b/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u/>
      <sz val="12"/>
      <name val="Times New Roman"/>
      <family val="1"/>
      <charset val="238"/>
    </font>
    <font>
      <u/>
      <sz val="10"/>
      <name val="Arial"/>
      <family val="2"/>
      <charset val="238"/>
    </font>
    <font>
      <b/>
      <sz val="12"/>
      <color indexed="14"/>
      <name val="Times New Roman"/>
      <family val="1"/>
      <charset val="238"/>
    </font>
    <font>
      <sz val="10"/>
      <name val="Arial CE"/>
      <charset val="238"/>
    </font>
    <font>
      <sz val="10"/>
      <color rgb="FF7030A0"/>
      <name val="Arial"/>
      <family val="2"/>
      <charset val="238"/>
    </font>
    <font>
      <sz val="11"/>
      <name val="Times New Roman"/>
      <family val="1"/>
      <charset val="238"/>
    </font>
    <font>
      <b/>
      <sz val="10"/>
      <color theme="8" tint="-0.249977111117893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FF00FF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color theme="5" tint="-0.499984740745262"/>
      <name val="Arial"/>
      <family val="2"/>
      <charset val="238"/>
    </font>
    <font>
      <sz val="10"/>
      <color rgb="FFFF00FF"/>
      <name val="Arial"/>
      <family val="2"/>
      <charset val="238"/>
    </font>
    <font>
      <b/>
      <sz val="12"/>
      <color rgb="FFFF00FF"/>
      <name val="Times New Roman"/>
      <family val="1"/>
      <charset val="238"/>
    </font>
    <font>
      <b/>
      <i/>
      <sz val="10"/>
      <color rgb="FFFF00FF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2"/>
      <color indexed="48"/>
      <name val="Arial CE"/>
      <charset val="238"/>
    </font>
    <font>
      <b/>
      <u/>
      <sz val="10"/>
      <color theme="8" tint="-0.249977111117893"/>
      <name val="Arial CE"/>
      <charset val="238"/>
    </font>
    <font>
      <b/>
      <u/>
      <sz val="10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color theme="6"/>
      <name val="Arial"/>
      <family val="2"/>
      <charset val="238"/>
    </font>
    <font>
      <b/>
      <sz val="12"/>
      <color theme="5" tint="-0.249977111117893"/>
      <name val="Times New Roman"/>
      <family val="1"/>
      <charset val="238"/>
    </font>
    <font>
      <b/>
      <sz val="10"/>
      <color rgb="FF00B050"/>
      <name val="Arial"/>
      <family val="2"/>
      <charset val="238"/>
    </font>
    <font>
      <i/>
      <sz val="11"/>
      <name val="Times New Roman"/>
      <family val="1"/>
      <charset val="238"/>
    </font>
    <font>
      <sz val="10"/>
      <color theme="5" tint="-0.499984740745262"/>
      <name val="Arial"/>
      <family val="2"/>
      <charset val="238"/>
    </font>
    <font>
      <sz val="12"/>
      <color theme="5" tint="-0.499984740745262"/>
      <name val="Times New Roman"/>
      <family val="1"/>
      <charset val="238"/>
    </font>
    <font>
      <u/>
      <sz val="12"/>
      <color theme="5" tint="-0.499984740745262"/>
      <name val="Times New Roman"/>
      <family val="1"/>
      <charset val="238"/>
    </font>
    <font>
      <b/>
      <sz val="10"/>
      <color theme="4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8" tint="-0.249977111117893"/>
      <name val="Arial CE"/>
      <charset val="238"/>
    </font>
    <font>
      <sz val="8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rgb="FF070B05"/>
      <name val="Arial"/>
      <family val="2"/>
      <charset val="238"/>
    </font>
    <font>
      <sz val="10"/>
      <color rgb="FFA18F98"/>
      <name val="Arial"/>
      <family val="2"/>
      <charset val="238"/>
    </font>
    <font>
      <sz val="10"/>
      <name val="Arial"/>
      <family val="2"/>
    </font>
    <font>
      <sz val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rgb="FF070B05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A18F98"/>
      <name val="Arial CE"/>
      <charset val="238"/>
    </font>
    <font>
      <sz val="10"/>
      <color rgb="FF070B05"/>
      <name val="Arial CE"/>
      <charset val="238"/>
    </font>
    <font>
      <b/>
      <sz val="10"/>
      <color rgb="FF070B05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8F9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1" fillId="0" borderId="0"/>
    <xf numFmtId="0" fontId="83" fillId="0" borderId="0"/>
    <xf numFmtId="0" fontId="85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872">
    <xf numFmtId="0" fontId="0" fillId="0" borderId="0" xfId="0"/>
    <xf numFmtId="0" fontId="5" fillId="0" borderId="0" xfId="0" applyFont="1"/>
    <xf numFmtId="3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Border="1"/>
    <xf numFmtId="0" fontId="7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3" fontId="9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3" fontId="8" fillId="0" borderId="1" xfId="0" applyNumberFormat="1" applyFont="1" applyBorder="1"/>
    <xf numFmtId="0" fontId="10" fillId="0" borderId="1" xfId="0" applyFont="1" applyBorder="1"/>
    <xf numFmtId="3" fontId="9" fillId="0" borderId="0" xfId="0" applyNumberFormat="1" applyFont="1" applyBorder="1"/>
    <xf numFmtId="0" fontId="9" fillId="0" borderId="0" xfId="0" applyFont="1" applyBorder="1"/>
    <xf numFmtId="0" fontId="12" fillId="0" borderId="1" xfId="0" applyFont="1" applyBorder="1"/>
    <xf numFmtId="3" fontId="13" fillId="0" borderId="1" xfId="0" applyNumberFormat="1" applyFont="1" applyBorder="1"/>
    <xf numFmtId="0" fontId="14" fillId="0" borderId="1" xfId="0" applyFont="1" applyBorder="1"/>
    <xf numFmtId="0" fontId="8" fillId="0" borderId="0" xfId="0" applyFont="1" applyBorder="1"/>
    <xf numFmtId="3" fontId="8" fillId="0" borderId="0" xfId="0" applyNumberFormat="1" applyFont="1" applyBorder="1" applyAlignment="1">
      <alignment horizontal="right"/>
    </xf>
    <xf numFmtId="0" fontId="11" fillId="0" borderId="1" xfId="0" applyFont="1" applyBorder="1"/>
    <xf numFmtId="0" fontId="15" fillId="0" borderId="1" xfId="0" applyFont="1" applyBorder="1"/>
    <xf numFmtId="0" fontId="17" fillId="0" borderId="1" xfId="0" applyFont="1" applyBorder="1"/>
    <xf numFmtId="0" fontId="9" fillId="0" borderId="1" xfId="0" applyFont="1" applyBorder="1" applyAlignment="1">
      <alignment horizontal="left"/>
    </xf>
    <xf numFmtId="0" fontId="19" fillId="0" borderId="1" xfId="0" applyFont="1" applyBorder="1"/>
    <xf numFmtId="0" fontId="20" fillId="0" borderId="1" xfId="0" applyFont="1" applyBorder="1"/>
    <xf numFmtId="0" fontId="6" fillId="0" borderId="1" xfId="0" applyFont="1" applyBorder="1"/>
    <xf numFmtId="0" fontId="22" fillId="0" borderId="1" xfId="0" applyFont="1" applyBorder="1"/>
    <xf numFmtId="3" fontId="23" fillId="0" borderId="1" xfId="0" applyNumberFormat="1" applyFont="1" applyBorder="1"/>
    <xf numFmtId="0" fontId="9" fillId="0" borderId="0" xfId="0" applyFont="1" applyFill="1" applyBorder="1"/>
    <xf numFmtId="0" fontId="7" fillId="0" borderId="0" xfId="0" applyFont="1"/>
    <xf numFmtId="3" fontId="0" fillId="0" borderId="0" xfId="0" applyNumberFormat="1" applyAlignment="1">
      <alignment horizontal="right" vertical="center"/>
    </xf>
    <xf numFmtId="3" fontId="0" fillId="0" borderId="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25" fillId="0" borderId="10" xfId="0" applyFont="1" applyBorder="1" applyAlignment="1"/>
    <xf numFmtId="0" fontId="27" fillId="0" borderId="15" xfId="0" applyFont="1" applyBorder="1" applyAlignment="1">
      <alignment horizontal="left"/>
    </xf>
    <xf numFmtId="3" fontId="0" fillId="0" borderId="15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0" fontId="0" fillId="0" borderId="19" xfId="0" applyBorder="1" applyAlignment="1">
      <alignment horizontal="center"/>
    </xf>
    <xf numFmtId="0" fontId="27" fillId="0" borderId="20" xfId="0" applyFont="1" applyBorder="1" applyAlignment="1">
      <alignment horizontal="left"/>
    </xf>
    <xf numFmtId="3" fontId="0" fillId="0" borderId="20" xfId="0" applyNumberFormat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25" fillId="0" borderId="10" xfId="0" applyFont="1" applyBorder="1" applyAlignment="1">
      <alignment horizontal="left"/>
    </xf>
    <xf numFmtId="3" fontId="28" fillId="0" borderId="10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9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center"/>
    </xf>
    <xf numFmtId="3" fontId="13" fillId="0" borderId="10" xfId="0" applyNumberFormat="1" applyFont="1" applyBorder="1" applyAlignment="1">
      <alignment horizontal="right" vertical="center"/>
    </xf>
    <xf numFmtId="3" fontId="16" fillId="0" borderId="8" xfId="0" applyNumberFormat="1" applyFont="1" applyBorder="1" applyAlignment="1">
      <alignment horizontal="right" vertical="center"/>
    </xf>
    <xf numFmtId="0" fontId="0" fillId="0" borderId="25" xfId="0" applyBorder="1"/>
    <xf numFmtId="0" fontId="23" fillId="0" borderId="7" xfId="0" applyFont="1" applyBorder="1"/>
    <xf numFmtId="3" fontId="23" fillId="0" borderId="13" xfId="0" applyNumberFormat="1" applyFont="1" applyBorder="1" applyAlignment="1">
      <alignment horizontal="right" vertical="center"/>
    </xf>
    <xf numFmtId="3" fontId="23" fillId="0" borderId="27" xfId="0" applyNumberFormat="1" applyFont="1" applyBorder="1" applyAlignment="1">
      <alignment horizontal="right" vertical="center"/>
    </xf>
    <xf numFmtId="3" fontId="23" fillId="0" borderId="7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3" fillId="0" borderId="27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32" fillId="0" borderId="10" xfId="0" applyFont="1" applyBorder="1"/>
    <xf numFmtId="3" fontId="23" fillId="0" borderId="1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32" fillId="0" borderId="0" xfId="0" applyFont="1" applyBorder="1"/>
    <xf numFmtId="3" fontId="23" fillId="0" borderId="0" xfId="0" applyNumberFormat="1" applyFont="1" applyBorder="1" applyAlignment="1">
      <alignment horizontal="right" vertical="center"/>
    </xf>
    <xf numFmtId="3" fontId="23" fillId="0" borderId="31" xfId="0" applyNumberFormat="1" applyFont="1" applyBorder="1" applyAlignment="1">
      <alignment horizontal="right" vertical="center"/>
    </xf>
    <xf numFmtId="0" fontId="25" fillId="0" borderId="10" xfId="0" applyFont="1" applyBorder="1"/>
    <xf numFmtId="0" fontId="4" fillId="0" borderId="14" xfId="0" applyFont="1" applyBorder="1" applyAlignment="1">
      <alignment horizontal="center"/>
    </xf>
    <xf numFmtId="3" fontId="0" fillId="0" borderId="30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0" fontId="27" fillId="0" borderId="19" xfId="0" applyFont="1" applyBorder="1"/>
    <xf numFmtId="3" fontId="0" fillId="0" borderId="34" xfId="0" applyNumberFormat="1" applyBorder="1" applyAlignment="1">
      <alignment horizontal="right" vertical="center"/>
    </xf>
    <xf numFmtId="0" fontId="25" fillId="0" borderId="27" xfId="0" applyFont="1" applyBorder="1"/>
    <xf numFmtId="3" fontId="28" fillId="0" borderId="27" xfId="0" applyNumberFormat="1" applyFont="1" applyBorder="1" applyAlignment="1">
      <alignment horizontal="right" vertical="center"/>
    </xf>
    <xf numFmtId="0" fontId="25" fillId="0" borderId="11" xfId="0" applyFont="1" applyBorder="1" applyAlignment="1"/>
    <xf numFmtId="0" fontId="27" fillId="0" borderId="0" xfId="0" applyFont="1" applyBorder="1"/>
    <xf numFmtId="3" fontId="16" fillId="0" borderId="27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31" fillId="0" borderId="0" xfId="0" applyFont="1" applyBorder="1"/>
    <xf numFmtId="0" fontId="0" fillId="0" borderId="17" xfId="0" applyBorder="1" applyAlignment="1">
      <alignment horizontal="center"/>
    </xf>
    <xf numFmtId="0" fontId="27" fillId="0" borderId="18" xfId="0" applyFont="1" applyBorder="1"/>
    <xf numFmtId="0" fontId="27" fillId="0" borderId="20" xfId="0" applyFont="1" applyBorder="1"/>
    <xf numFmtId="0" fontId="27" fillId="0" borderId="22" xfId="0" applyFont="1" applyBorder="1"/>
    <xf numFmtId="3" fontId="0" fillId="0" borderId="22" xfId="0" applyNumberFormat="1" applyBorder="1" applyAlignment="1">
      <alignment horizontal="right" vertical="center"/>
    </xf>
    <xf numFmtId="3" fontId="28" fillId="0" borderId="13" xfId="0" applyNumberFormat="1" applyFont="1" applyBorder="1" applyAlignment="1">
      <alignment horizontal="right" vertical="center"/>
    </xf>
    <xf numFmtId="0" fontId="27" fillId="0" borderId="15" xfId="0" applyFont="1" applyBorder="1"/>
    <xf numFmtId="0" fontId="27" fillId="0" borderId="23" xfId="0" applyFont="1" applyBorder="1"/>
    <xf numFmtId="0" fontId="0" fillId="0" borderId="37" xfId="0" applyBorder="1" applyAlignment="1">
      <alignment horizontal="center"/>
    </xf>
    <xf numFmtId="0" fontId="27" fillId="0" borderId="9" xfId="0" applyFont="1" applyBorder="1"/>
    <xf numFmtId="3" fontId="0" fillId="0" borderId="8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3" fontId="36" fillId="0" borderId="10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3" fontId="34" fillId="0" borderId="5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27" fillId="0" borderId="4" xfId="0" applyFont="1" applyBorder="1"/>
    <xf numFmtId="0" fontId="0" fillId="0" borderId="12" xfId="0" applyBorder="1"/>
    <xf numFmtId="3" fontId="0" fillId="0" borderId="27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27" fillId="0" borderId="17" xfId="0" applyFont="1" applyBorder="1"/>
    <xf numFmtId="0" fontId="27" fillId="0" borderId="14" xfId="0" applyFont="1" applyBorder="1"/>
    <xf numFmtId="0" fontId="27" fillId="0" borderId="10" xfId="0" applyFont="1" applyBorder="1"/>
    <xf numFmtId="3" fontId="34" fillId="0" borderId="4" xfId="0" applyNumberFormat="1" applyFont="1" applyBorder="1" applyAlignment="1">
      <alignment horizontal="right" vertical="center"/>
    </xf>
    <xf numFmtId="0" fontId="0" fillId="0" borderId="10" xfId="0" applyBorder="1"/>
    <xf numFmtId="0" fontId="38" fillId="0" borderId="10" xfId="0" applyFont="1" applyBorder="1"/>
    <xf numFmtId="3" fontId="39" fillId="0" borderId="13" xfId="0" applyNumberFormat="1" applyFont="1" applyBorder="1" applyAlignment="1">
      <alignment horizontal="right" vertical="center"/>
    </xf>
    <xf numFmtId="0" fontId="27" fillId="0" borderId="8" xfId="0" applyFont="1" applyBorder="1"/>
    <xf numFmtId="0" fontId="27" fillId="0" borderId="13" xfId="0" applyFont="1" applyBorder="1"/>
    <xf numFmtId="0" fontId="0" fillId="0" borderId="31" xfId="0" applyBorder="1" applyAlignment="1">
      <alignment horizontal="center"/>
    </xf>
    <xf numFmtId="0" fontId="0" fillId="0" borderId="10" xfId="0" applyBorder="1" applyAlignment="1">
      <alignment horizontal="center"/>
    </xf>
    <xf numFmtId="3" fontId="39" fillId="0" borderId="4" xfId="0" applyNumberFormat="1" applyFont="1" applyBorder="1" applyAlignment="1">
      <alignment horizontal="right" vertical="center"/>
    </xf>
    <xf numFmtId="3" fontId="39" fillId="0" borderId="8" xfId="0" applyNumberFormat="1" applyFont="1" applyBorder="1" applyAlignment="1">
      <alignment horizontal="right" vertical="center"/>
    </xf>
    <xf numFmtId="3" fontId="33" fillId="0" borderId="13" xfId="0" applyNumberFormat="1" applyFont="1" applyBorder="1" applyAlignment="1">
      <alignment horizontal="right" vertical="center"/>
    </xf>
    <xf numFmtId="3" fontId="34" fillId="0" borderId="13" xfId="0" applyNumberFormat="1" applyFont="1" applyBorder="1" applyAlignment="1">
      <alignment horizontal="right" vertical="center"/>
    </xf>
    <xf numFmtId="3" fontId="34" fillId="0" borderId="10" xfId="0" applyNumberFormat="1" applyFont="1" applyBorder="1" applyAlignment="1">
      <alignment horizontal="right" vertical="center"/>
    </xf>
    <xf numFmtId="3" fontId="32" fillId="0" borderId="27" xfId="0" applyNumberFormat="1" applyFont="1" applyBorder="1" applyAlignment="1">
      <alignment horizontal="right" vertical="center"/>
    </xf>
    <xf numFmtId="3" fontId="32" fillId="0" borderId="0" xfId="0" applyNumberFormat="1" applyFont="1" applyBorder="1" applyAlignment="1">
      <alignment horizontal="right" vertical="center"/>
    </xf>
    <xf numFmtId="0" fontId="25" fillId="0" borderId="3" xfId="0" applyFont="1" applyBorder="1" applyAlignment="1"/>
    <xf numFmtId="0" fontId="0" fillId="0" borderId="27" xfId="0" applyBorder="1" applyAlignment="1">
      <alignment horizontal="center"/>
    </xf>
    <xf numFmtId="3" fontId="28" fillId="0" borderId="7" xfId="0" applyNumberFormat="1" applyFont="1" applyBorder="1" applyAlignment="1">
      <alignment horizontal="right" vertical="center"/>
    </xf>
    <xf numFmtId="3" fontId="37" fillId="0" borderId="8" xfId="0" applyNumberFormat="1" applyFont="1" applyBorder="1" applyAlignment="1">
      <alignment horizontal="right" vertical="center"/>
    </xf>
    <xf numFmtId="3" fontId="37" fillId="0" borderId="4" xfId="0" applyNumberFormat="1" applyFont="1" applyBorder="1" applyAlignment="1">
      <alignment horizontal="right" vertical="center"/>
    </xf>
    <xf numFmtId="0" fontId="25" fillId="0" borderId="13" xfId="0" applyFont="1" applyBorder="1"/>
    <xf numFmtId="0" fontId="25" fillId="0" borderId="0" xfId="0" applyFont="1" applyBorder="1"/>
    <xf numFmtId="3" fontId="28" fillId="0" borderId="0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/>
    </xf>
    <xf numFmtId="3" fontId="37" fillId="0" borderId="9" xfId="0" applyNumberFormat="1" applyFont="1" applyBorder="1" applyAlignment="1">
      <alignment horizontal="right" vertical="center"/>
    </xf>
    <xf numFmtId="3" fontId="0" fillId="0" borderId="52" xfId="0" applyNumberFormat="1" applyBorder="1" applyAlignment="1">
      <alignment horizontal="right" vertical="center"/>
    </xf>
    <xf numFmtId="0" fontId="0" fillId="0" borderId="4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7" xfId="0" applyBorder="1"/>
    <xf numFmtId="0" fontId="29" fillId="0" borderId="7" xfId="0" applyFont="1" applyBorder="1" applyAlignment="1">
      <alignment horizontal="left"/>
    </xf>
    <xf numFmtId="3" fontId="33" fillId="0" borderId="27" xfId="0" applyNumberFormat="1" applyFont="1" applyBorder="1" applyAlignment="1">
      <alignment horizontal="right" vertical="center"/>
    </xf>
    <xf numFmtId="0" fontId="32" fillId="0" borderId="13" xfId="0" applyFont="1" applyBorder="1"/>
    <xf numFmtId="0" fontId="29" fillId="0" borderId="39" xfId="0" applyFont="1" applyBorder="1" applyAlignment="1">
      <alignment horizontal="left"/>
    </xf>
    <xf numFmtId="3" fontId="4" fillId="0" borderId="15" xfId="0" applyNumberFormat="1" applyFont="1" applyBorder="1" applyAlignment="1">
      <alignment horizontal="right" vertical="center"/>
    </xf>
    <xf numFmtId="0" fontId="31" fillId="0" borderId="23" xfId="0" applyFont="1" applyBorder="1" applyAlignment="1">
      <alignment horizontal="center"/>
    </xf>
    <xf numFmtId="0" fontId="0" fillId="0" borderId="5" xfId="0" applyBorder="1"/>
    <xf numFmtId="0" fontId="0" fillId="0" borderId="27" xfId="0" applyBorder="1"/>
    <xf numFmtId="0" fontId="29" fillId="0" borderId="17" xfId="0" applyFont="1" applyBorder="1"/>
    <xf numFmtId="3" fontId="13" fillId="0" borderId="17" xfId="0" applyNumberFormat="1" applyFont="1" applyFill="1" applyBorder="1" applyAlignment="1">
      <alignment horizontal="right" vertical="center"/>
    </xf>
    <xf numFmtId="0" fontId="31" fillId="0" borderId="10" xfId="0" applyFont="1" applyBorder="1"/>
    <xf numFmtId="3" fontId="8" fillId="0" borderId="10" xfId="0" applyNumberFormat="1" applyFont="1" applyFill="1" applyBorder="1" applyAlignment="1">
      <alignment horizontal="right" vertical="center"/>
    </xf>
    <xf numFmtId="0" fontId="35" fillId="0" borderId="9" xfId="0" applyFont="1" applyFill="1" applyBorder="1"/>
    <xf numFmtId="3" fontId="32" fillId="0" borderId="13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3" fontId="44" fillId="0" borderId="1" xfId="0" applyNumberFormat="1" applyFont="1" applyBorder="1"/>
    <xf numFmtId="3" fontId="0" fillId="0" borderId="56" xfId="0" applyNumberFormat="1" applyBorder="1" applyAlignment="1">
      <alignment horizontal="right" vertical="center"/>
    </xf>
    <xf numFmtId="3" fontId="0" fillId="0" borderId="43" xfId="0" applyNumberFormat="1" applyBorder="1" applyAlignment="1">
      <alignment horizontal="right" vertical="center"/>
    </xf>
    <xf numFmtId="0" fontId="40" fillId="0" borderId="2" xfId="0" applyFont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3" fontId="45" fillId="0" borderId="0" xfId="0" applyNumberFormat="1" applyFont="1" applyFill="1" applyBorder="1" applyAlignment="1">
      <alignment horizontal="right"/>
    </xf>
    <xf numFmtId="0" fontId="27" fillId="0" borderId="55" xfId="0" applyFont="1" applyBorder="1"/>
    <xf numFmtId="0" fontId="0" fillId="0" borderId="0" xfId="0" applyAlignment="1">
      <alignment wrapText="1"/>
    </xf>
    <xf numFmtId="0" fontId="0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42" fillId="0" borderId="9" xfId="0" applyFont="1" applyBorder="1" applyAlignment="1">
      <alignment horizontal="center"/>
    </xf>
    <xf numFmtId="3" fontId="49" fillId="0" borderId="4" xfId="0" applyNumberFormat="1" applyFont="1" applyBorder="1" applyAlignment="1">
      <alignment horizontal="right" vertical="center"/>
    </xf>
    <xf numFmtId="3" fontId="49" fillId="0" borderId="13" xfId="0" applyNumberFormat="1" applyFont="1" applyBorder="1" applyAlignment="1">
      <alignment horizontal="right" vertical="center"/>
    </xf>
    <xf numFmtId="3" fontId="52" fillId="0" borderId="13" xfId="0" applyNumberFormat="1" applyFont="1" applyBorder="1" applyAlignment="1">
      <alignment horizontal="right" vertical="center"/>
    </xf>
    <xf numFmtId="3" fontId="46" fillId="0" borderId="4" xfId="0" applyNumberFormat="1" applyFont="1" applyBorder="1" applyAlignment="1">
      <alignment horizontal="right" vertical="center"/>
    </xf>
    <xf numFmtId="0" fontId="25" fillId="0" borderId="27" xfId="0" applyFont="1" applyBorder="1" applyAlignment="1">
      <alignment horizontal="center"/>
    </xf>
    <xf numFmtId="3" fontId="18" fillId="0" borderId="8" xfId="0" applyNumberFormat="1" applyFont="1" applyBorder="1" applyAlignment="1">
      <alignment horizontal="right" vertical="center"/>
    </xf>
    <xf numFmtId="3" fontId="16" fillId="0" borderId="13" xfId="0" applyNumberFormat="1" applyFont="1" applyBorder="1" applyAlignment="1">
      <alignment horizontal="right" vertical="center"/>
    </xf>
    <xf numFmtId="0" fontId="32" fillId="0" borderId="7" xfId="0" applyFont="1" applyBorder="1"/>
    <xf numFmtId="0" fontId="27" fillId="0" borderId="17" xfId="0" applyFont="1" applyBorder="1" applyAlignment="1">
      <alignment horizontal="left"/>
    </xf>
    <xf numFmtId="0" fontId="27" fillId="0" borderId="25" xfId="0" applyFont="1" applyBorder="1"/>
    <xf numFmtId="0" fontId="27" fillId="0" borderId="58" xfId="0" applyFont="1" applyBorder="1"/>
    <xf numFmtId="3" fontId="0" fillId="0" borderId="53" xfId="0" applyNumberFormat="1" applyBorder="1" applyAlignment="1">
      <alignment horizontal="right" vertical="center"/>
    </xf>
    <xf numFmtId="3" fontId="18" fillId="0" borderId="12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7" fillId="4" borderId="0" xfId="0" applyFont="1" applyFill="1"/>
    <xf numFmtId="0" fontId="53" fillId="4" borderId="0" xfId="0" applyFont="1" applyFill="1"/>
    <xf numFmtId="0" fontId="8" fillId="0" borderId="1" xfId="0" applyNumberFormat="1" applyFont="1" applyBorder="1"/>
    <xf numFmtId="0" fontId="53" fillId="0" borderId="1" xfId="0" applyFont="1" applyBorder="1"/>
    <xf numFmtId="0" fontId="4" fillId="0" borderId="1" xfId="0" applyNumberFormat="1" applyFont="1" applyBorder="1" applyAlignment="1">
      <alignment horizontal="left"/>
    </xf>
    <xf numFmtId="0" fontId="54" fillId="0" borderId="1" xfId="0" applyFont="1" applyBorder="1" applyAlignment="1">
      <alignment horizontal="left"/>
    </xf>
    <xf numFmtId="0" fontId="54" fillId="0" borderId="1" xfId="0" applyFont="1" applyFill="1" applyBorder="1"/>
    <xf numFmtId="0" fontId="8" fillId="0" borderId="1" xfId="0" applyNumberFormat="1" applyFont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53" fillId="6" borderId="1" xfId="0" applyFont="1" applyFill="1" applyBorder="1"/>
    <xf numFmtId="16" fontId="0" fillId="0" borderId="1" xfId="0" applyNumberFormat="1" applyFont="1" applyBorder="1" applyAlignment="1">
      <alignment horizontal="left"/>
    </xf>
    <xf numFmtId="0" fontId="5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left"/>
    </xf>
    <xf numFmtId="16" fontId="4" fillId="0" borderId="1" xfId="0" applyNumberFormat="1" applyFont="1" applyBorder="1" applyAlignment="1">
      <alignment horizontal="left"/>
    </xf>
    <xf numFmtId="0" fontId="53" fillId="0" borderId="1" xfId="0" applyFont="1" applyBorder="1" applyAlignment="1">
      <alignment horizontal="left"/>
    </xf>
    <xf numFmtId="0" fontId="5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horizontal="left" wrapText="1"/>
    </xf>
    <xf numFmtId="0" fontId="54" fillId="0" borderId="1" xfId="0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/>
    </xf>
    <xf numFmtId="16" fontId="0" fillId="0" borderId="1" xfId="0" applyNumberFormat="1" applyFont="1" applyFill="1" applyBorder="1" applyAlignment="1">
      <alignment horizontal="left"/>
    </xf>
    <xf numFmtId="0" fontId="58" fillId="0" borderId="1" xfId="0" applyFont="1" applyFill="1" applyBorder="1"/>
    <xf numFmtId="0" fontId="8" fillId="0" borderId="0" xfId="0" applyFont="1"/>
    <xf numFmtId="0" fontId="12" fillId="0" borderId="0" xfId="0" applyFont="1"/>
    <xf numFmtId="0" fontId="59" fillId="0" borderId="1" xfId="0" applyFont="1" applyBorder="1"/>
    <xf numFmtId="0" fontId="41" fillId="0" borderId="1" xfId="0" applyFont="1" applyBorder="1" applyAlignment="1">
      <alignment horizontal="center" wrapText="1"/>
    </xf>
    <xf numFmtId="0" fontId="41" fillId="0" borderId="43" xfId="0" applyFont="1" applyFill="1" applyBorder="1" applyAlignment="1">
      <alignment horizontal="center" wrapText="1"/>
    </xf>
    <xf numFmtId="4" fontId="41" fillId="0" borderId="1" xfId="0" applyNumberFormat="1" applyFont="1" applyBorder="1"/>
    <xf numFmtId="0" fontId="61" fillId="0" borderId="43" xfId="1" applyFont="1" applyBorder="1" applyAlignment="1">
      <alignment horizontal="center"/>
    </xf>
    <xf numFmtId="0" fontId="8" fillId="0" borderId="1" xfId="1" applyFont="1" applyBorder="1"/>
    <xf numFmtId="0" fontId="0" fillId="0" borderId="1" xfId="1" applyFont="1" applyBorder="1" applyAlignment="1">
      <alignment horizontal="center"/>
    </xf>
    <xf numFmtId="0" fontId="41" fillId="0" borderId="1" xfId="1" applyBorder="1"/>
    <xf numFmtId="4" fontId="41" fillId="0" borderId="43" xfId="1" applyNumberFormat="1" applyBorder="1"/>
    <xf numFmtId="4" fontId="61" fillId="0" borderId="1" xfId="1" applyNumberFormat="1" applyFont="1" applyBorder="1" applyAlignment="1">
      <alignment horizontal="center"/>
    </xf>
    <xf numFmtId="0" fontId="62" fillId="0" borderId="0" xfId="1" applyFont="1"/>
    <xf numFmtId="0" fontId="41" fillId="0" borderId="0" xfId="1"/>
    <xf numFmtId="0" fontId="63" fillId="0" borderId="0" xfId="1" applyFont="1"/>
    <xf numFmtId="0" fontId="64" fillId="0" borderId="0" xfId="1" applyFont="1"/>
    <xf numFmtId="0" fontId="60" fillId="0" borderId="0" xfId="1" applyFont="1"/>
    <xf numFmtId="0" fontId="41" fillId="0" borderId="0" xfId="1" applyFont="1"/>
    <xf numFmtId="0" fontId="41" fillId="0" borderId="43" xfId="1" applyFont="1" applyBorder="1"/>
    <xf numFmtId="0" fontId="8" fillId="0" borderId="55" xfId="1" applyFont="1" applyBorder="1" applyAlignment="1">
      <alignment horizontal="center" vertical="center"/>
    </xf>
    <xf numFmtId="0" fontId="61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41" fillId="0" borderId="43" xfId="1" applyFont="1" applyBorder="1" applyAlignment="1">
      <alignment horizontal="right"/>
    </xf>
    <xf numFmtId="4" fontId="41" fillId="0" borderId="43" xfId="1" applyNumberFormat="1" applyFont="1" applyBorder="1" applyAlignment="1">
      <alignment horizontal="right"/>
    </xf>
    <xf numFmtId="2" fontId="41" fillId="0" borderId="0" xfId="1" applyNumberFormat="1" applyBorder="1" applyAlignment="1">
      <alignment horizontal="center"/>
    </xf>
    <xf numFmtId="0" fontId="0" fillId="0" borderId="0" xfId="0" applyAlignment="1">
      <alignment horizontal="center"/>
    </xf>
    <xf numFmtId="4" fontId="41" fillId="0" borderId="1" xfId="1" applyNumberFormat="1" applyFont="1" applyBorder="1" applyAlignment="1">
      <alignment horizontal="right"/>
    </xf>
    <xf numFmtId="4" fontId="41" fillId="0" borderId="21" xfId="1" applyNumberFormat="1" applyFont="1" applyBorder="1" applyAlignment="1">
      <alignment horizontal="right"/>
    </xf>
    <xf numFmtId="2" fontId="41" fillId="0" borderId="0" xfId="1" applyNumberFormat="1" applyBorder="1"/>
    <xf numFmtId="0" fontId="65" fillId="0" borderId="43" xfId="1" applyFont="1" applyBorder="1" applyAlignment="1">
      <alignment horizontal="right"/>
    </xf>
    <xf numFmtId="4" fontId="65" fillId="0" borderId="43" xfId="1" applyNumberFormat="1" applyFont="1" applyBorder="1" applyAlignment="1">
      <alignment horizontal="right"/>
    </xf>
    <xf numFmtId="4" fontId="65" fillId="0" borderId="1" xfId="1" applyNumberFormat="1" applyFont="1" applyBorder="1" applyAlignment="1">
      <alignment horizontal="right"/>
    </xf>
    <xf numFmtId="4" fontId="41" fillId="0" borderId="55" xfId="1" applyNumberFormat="1" applyBorder="1"/>
    <xf numFmtId="4" fontId="41" fillId="0" borderId="43" xfId="1" applyNumberFormat="1" applyBorder="1" applyAlignment="1">
      <alignment horizontal="right"/>
    </xf>
    <xf numFmtId="4" fontId="61" fillId="0" borderId="43" xfId="1" applyNumberFormat="1" applyFont="1" applyBorder="1" applyAlignment="1">
      <alignment horizontal="right"/>
    </xf>
    <xf numFmtId="2" fontId="8" fillId="0" borderId="0" xfId="1" applyNumberFormat="1" applyFont="1" applyBorder="1"/>
    <xf numFmtId="0" fontId="41" fillId="0" borderId="0" xfId="1" applyBorder="1"/>
    <xf numFmtId="4" fontId="61" fillId="0" borderId="43" xfId="1" applyNumberFormat="1" applyFont="1" applyBorder="1" applyAlignment="1">
      <alignment horizontal="center"/>
    </xf>
    <xf numFmtId="0" fontId="41" fillId="0" borderId="43" xfId="1" applyBorder="1"/>
    <xf numFmtId="0" fontId="4" fillId="0" borderId="0" xfId="1" applyFont="1" applyBorder="1"/>
    <xf numFmtId="2" fontId="4" fillId="0" borderId="0" xfId="1" applyNumberFormat="1" applyFont="1" applyBorder="1"/>
    <xf numFmtId="0" fontId="4" fillId="0" borderId="0" xfId="1" applyFont="1" applyFill="1" applyBorder="1"/>
    <xf numFmtId="0" fontId="8" fillId="0" borderId="0" xfId="1" applyFont="1" applyBorder="1"/>
    <xf numFmtId="0" fontId="4" fillId="0" borderId="0" xfId="1" applyFont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40" fillId="0" borderId="9" xfId="0" applyFont="1" applyBorder="1"/>
    <xf numFmtId="3" fontId="21" fillId="0" borderId="9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/>
    <xf numFmtId="3" fontId="45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44" fillId="0" borderId="1" xfId="0" applyNumberFormat="1" applyFont="1" applyFill="1" applyBorder="1"/>
    <xf numFmtId="3" fontId="0" fillId="0" borderId="1" xfId="0" applyNumberFormat="1" applyFont="1" applyFill="1" applyBorder="1"/>
    <xf numFmtId="3" fontId="47" fillId="0" borderId="1" xfId="0" applyNumberFormat="1" applyFont="1" applyFill="1" applyBorder="1"/>
    <xf numFmtId="3" fontId="46" fillId="0" borderId="1" xfId="0" applyNumberFormat="1" applyFont="1" applyFill="1" applyBorder="1" applyAlignment="1">
      <alignment horizontal="right"/>
    </xf>
    <xf numFmtId="3" fontId="69" fillId="0" borderId="1" xfId="0" applyNumberFormat="1" applyFont="1" applyBorder="1"/>
    <xf numFmtId="3" fontId="69" fillId="0" borderId="1" xfId="0" applyNumberFormat="1" applyFont="1" applyFill="1" applyBorder="1"/>
    <xf numFmtId="3" fontId="9" fillId="0" borderId="1" xfId="0" applyNumberFormat="1" applyFont="1" applyBorder="1" applyAlignment="1">
      <alignment horizontal="right"/>
    </xf>
    <xf numFmtId="0" fontId="25" fillId="0" borderId="9" xfId="0" applyFont="1" applyBorder="1"/>
    <xf numFmtId="0" fontId="25" fillId="0" borderId="5" xfId="0" applyFont="1" applyBorder="1"/>
    <xf numFmtId="3" fontId="8" fillId="0" borderId="0" xfId="0" applyNumberFormat="1" applyFont="1" applyBorder="1" applyAlignment="1">
      <alignment horizontal="right" vertical="center"/>
    </xf>
    <xf numFmtId="0" fontId="0" fillId="0" borderId="46" xfId="0" applyBorder="1"/>
    <xf numFmtId="0" fontId="0" fillId="0" borderId="19" xfId="0" applyBorder="1"/>
    <xf numFmtId="0" fontId="0" fillId="0" borderId="11" xfId="0" applyBorder="1"/>
    <xf numFmtId="0" fontId="8" fillId="7" borderId="1" xfId="0" applyFont="1" applyFill="1" applyBorder="1"/>
    <xf numFmtId="3" fontId="0" fillId="7" borderId="1" xfId="0" applyNumberFormat="1" applyFill="1" applyBorder="1"/>
    <xf numFmtId="0" fontId="8" fillId="8" borderId="1" xfId="0" applyFont="1" applyFill="1" applyBorder="1"/>
    <xf numFmtId="3" fontId="0" fillId="8" borderId="1" xfId="0" applyNumberFormat="1" applyFill="1" applyBorder="1"/>
    <xf numFmtId="3" fontId="0" fillId="8" borderId="1" xfId="0" applyNumberFormat="1" applyFont="1" applyFill="1" applyBorder="1"/>
    <xf numFmtId="3" fontId="57" fillId="8" borderId="1" xfId="0" applyNumberFormat="1" applyFont="1" applyFill="1" applyBorder="1"/>
    <xf numFmtId="0" fontId="8" fillId="9" borderId="1" xfId="0" applyFont="1" applyFill="1" applyBorder="1"/>
    <xf numFmtId="3" fontId="0" fillId="9" borderId="1" xfId="0" applyNumberFormat="1" applyFill="1" applyBorder="1"/>
    <xf numFmtId="3" fontId="48" fillId="9" borderId="1" xfId="0" applyNumberFormat="1" applyFont="1" applyFill="1" applyBorder="1"/>
    <xf numFmtId="3" fontId="0" fillId="9" borderId="1" xfId="0" applyNumberFormat="1" applyFont="1" applyFill="1" applyBorder="1"/>
    <xf numFmtId="3" fontId="57" fillId="9" borderId="1" xfId="0" applyNumberFormat="1" applyFont="1" applyFill="1" applyBorder="1"/>
    <xf numFmtId="0" fontId="8" fillId="10" borderId="1" xfId="0" applyFont="1" applyFill="1" applyBorder="1"/>
    <xf numFmtId="3" fontId="0" fillId="10" borderId="1" xfId="0" applyNumberFormat="1" applyFill="1" applyBorder="1"/>
    <xf numFmtId="3" fontId="0" fillId="10" borderId="1" xfId="0" applyNumberFormat="1" applyFont="1" applyFill="1" applyBorder="1"/>
    <xf numFmtId="3" fontId="57" fillId="10" borderId="1" xfId="0" applyNumberFormat="1" applyFont="1" applyFill="1" applyBorder="1"/>
    <xf numFmtId="0" fontId="8" fillId="11" borderId="1" xfId="0" applyFont="1" applyFill="1" applyBorder="1"/>
    <xf numFmtId="3" fontId="0" fillId="11" borderId="1" xfId="0" applyNumberFormat="1" applyFill="1" applyBorder="1"/>
    <xf numFmtId="3" fontId="0" fillId="11" borderId="1" xfId="0" applyNumberFormat="1" applyFont="1" applyFill="1" applyBorder="1"/>
    <xf numFmtId="3" fontId="57" fillId="11" borderId="1" xfId="0" applyNumberFormat="1" applyFont="1" applyFill="1" applyBorder="1"/>
    <xf numFmtId="3" fontId="55" fillId="9" borderId="1" xfId="0" applyNumberFormat="1" applyFont="1" applyFill="1" applyBorder="1"/>
    <xf numFmtId="0" fontId="8" fillId="5" borderId="1" xfId="0" applyFont="1" applyFill="1" applyBorder="1"/>
    <xf numFmtId="3" fontId="0" fillId="5" borderId="1" xfId="0" applyNumberFormat="1" applyFill="1" applyBorder="1"/>
    <xf numFmtId="3" fontId="55" fillId="5" borderId="1" xfId="0" applyNumberFormat="1" applyFont="1" applyFill="1" applyBorder="1"/>
    <xf numFmtId="3" fontId="57" fillId="5" borderId="1" xfId="0" applyNumberFormat="1" applyFont="1" applyFill="1" applyBorder="1"/>
    <xf numFmtId="0" fontId="0" fillId="0" borderId="0" xfId="0" applyBorder="1" applyAlignment="1">
      <alignment horizontal="center"/>
    </xf>
    <xf numFmtId="16" fontId="25" fillId="0" borderId="17" xfId="0" applyNumberFormat="1" applyFont="1" applyBorder="1" applyAlignment="1">
      <alignment horizontal="center"/>
    </xf>
    <xf numFmtId="4" fontId="41" fillId="0" borderId="55" xfId="1" applyNumberFormat="1" applyFont="1" applyBorder="1" applyAlignment="1">
      <alignment horizontal="right"/>
    </xf>
    <xf numFmtId="4" fontId="41" fillId="0" borderId="55" xfId="1" applyNumberFormat="1" applyBorder="1" applyAlignment="1">
      <alignment horizontal="right"/>
    </xf>
    <xf numFmtId="4" fontId="41" fillId="0" borderId="1" xfId="1" applyNumberFormat="1" applyBorder="1" applyAlignment="1">
      <alignment horizontal="right"/>
    </xf>
    <xf numFmtId="4" fontId="61" fillId="0" borderId="1" xfId="1" applyNumberFormat="1" applyFont="1" applyBorder="1" applyAlignment="1">
      <alignment horizontal="right"/>
    </xf>
    <xf numFmtId="3" fontId="8" fillId="12" borderId="1" xfId="0" applyNumberFormat="1" applyFont="1" applyFill="1" applyBorder="1" applyAlignment="1">
      <alignment horizontal="center"/>
    </xf>
    <xf numFmtId="3" fontId="0" fillId="12" borderId="1" xfId="0" applyNumberFormat="1" applyFont="1" applyFill="1" applyBorder="1" applyAlignment="1">
      <alignment horizontal="center"/>
    </xf>
    <xf numFmtId="3" fontId="0" fillId="12" borderId="1" xfId="0" applyNumberFormat="1" applyFont="1" applyFill="1" applyBorder="1" applyAlignment="1">
      <alignment horizontal="right"/>
    </xf>
    <xf numFmtId="3" fontId="8" fillId="12" borderId="1" xfId="0" applyNumberFormat="1" applyFont="1" applyFill="1" applyBorder="1"/>
    <xf numFmtId="3" fontId="8" fillId="12" borderId="1" xfId="0" applyNumberFormat="1" applyFont="1" applyFill="1" applyBorder="1" applyAlignment="1">
      <alignment horizontal="right"/>
    </xf>
    <xf numFmtId="3" fontId="44" fillId="12" borderId="1" xfId="0" applyNumberFormat="1" applyFont="1" applyFill="1" applyBorder="1"/>
    <xf numFmtId="3" fontId="0" fillId="12" borderId="1" xfId="0" applyNumberFormat="1" applyFont="1" applyFill="1" applyBorder="1"/>
    <xf numFmtId="3" fontId="42" fillId="12" borderId="1" xfId="0" applyNumberFormat="1" applyFont="1" applyFill="1" applyBorder="1"/>
    <xf numFmtId="3" fontId="45" fillId="12" borderId="1" xfId="0" applyNumberFormat="1" applyFont="1" applyFill="1" applyBorder="1" applyAlignment="1">
      <alignment horizontal="right"/>
    </xf>
    <xf numFmtId="3" fontId="69" fillId="12" borderId="1" xfId="0" applyNumberFormat="1" applyFont="1" applyFill="1" applyBorder="1"/>
    <xf numFmtId="3" fontId="46" fillId="12" borderId="1" xfId="0" applyNumberFormat="1" applyFont="1" applyFill="1" applyBorder="1" applyAlignment="1">
      <alignment horizontal="right"/>
    </xf>
    <xf numFmtId="3" fontId="8" fillId="8" borderId="1" xfId="0" applyNumberFormat="1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right"/>
    </xf>
    <xf numFmtId="3" fontId="8" fillId="8" borderId="1" xfId="0" applyNumberFormat="1" applyFont="1" applyFill="1" applyBorder="1"/>
    <xf numFmtId="3" fontId="8" fillId="8" borderId="1" xfId="0" applyNumberFormat="1" applyFont="1" applyFill="1" applyBorder="1" applyAlignment="1">
      <alignment horizontal="right"/>
    </xf>
    <xf numFmtId="3" fontId="44" fillId="8" borderId="1" xfId="0" applyNumberFormat="1" applyFont="1" applyFill="1" applyBorder="1"/>
    <xf numFmtId="3" fontId="45" fillId="8" borderId="1" xfId="0" applyNumberFormat="1" applyFont="1" applyFill="1" applyBorder="1" applyAlignment="1">
      <alignment horizontal="right"/>
    </xf>
    <xf numFmtId="3" fontId="69" fillId="8" borderId="1" xfId="0" applyNumberFormat="1" applyFont="1" applyFill="1" applyBorder="1"/>
    <xf numFmtId="3" fontId="46" fillId="8" borderId="1" xfId="0" applyNumberFormat="1" applyFont="1" applyFill="1" applyBorder="1" applyAlignment="1">
      <alignment horizontal="right"/>
    </xf>
    <xf numFmtId="3" fontId="8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right"/>
    </xf>
    <xf numFmtId="3" fontId="8" fillId="5" borderId="1" xfId="0" applyNumberFormat="1" applyFont="1" applyFill="1" applyBorder="1"/>
    <xf numFmtId="3" fontId="8" fillId="5" borderId="1" xfId="0" applyNumberFormat="1" applyFont="1" applyFill="1" applyBorder="1" applyAlignment="1">
      <alignment horizontal="right"/>
    </xf>
    <xf numFmtId="3" fontId="44" fillId="5" borderId="1" xfId="0" applyNumberFormat="1" applyFont="1" applyFill="1" applyBorder="1"/>
    <xf numFmtId="3" fontId="0" fillId="5" borderId="1" xfId="0" applyNumberFormat="1" applyFont="1" applyFill="1" applyBorder="1"/>
    <xf numFmtId="3" fontId="69" fillId="5" borderId="1" xfId="0" applyNumberFormat="1" applyFont="1" applyFill="1" applyBorder="1"/>
    <xf numFmtId="3" fontId="46" fillId="5" borderId="1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ont="1"/>
    <xf numFmtId="0" fontId="9" fillId="13" borderId="1" xfId="0" applyFont="1" applyFill="1" applyBorder="1"/>
    <xf numFmtId="0" fontId="10" fillId="13" borderId="1" xfId="0" applyFont="1" applyFill="1" applyBorder="1"/>
    <xf numFmtId="3" fontId="0" fillId="13" borderId="1" xfId="0" applyNumberFormat="1" applyFont="1" applyFill="1" applyBorder="1" applyAlignment="1">
      <alignment horizontal="right"/>
    </xf>
    <xf numFmtId="3" fontId="9" fillId="13" borderId="1" xfId="0" applyNumberFormat="1" applyFont="1" applyFill="1" applyBorder="1"/>
    <xf numFmtId="0" fontId="71" fillId="0" borderId="0" xfId="0" applyFont="1"/>
    <xf numFmtId="0" fontId="0" fillId="0" borderId="1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3" fontId="39" fillId="0" borderId="10" xfId="0" applyNumberFormat="1" applyFont="1" applyBorder="1" applyAlignment="1">
      <alignment horizontal="right" vertical="center"/>
    </xf>
    <xf numFmtId="0" fontId="71" fillId="0" borderId="9" xfId="0" applyFont="1" applyBorder="1" applyAlignment="1">
      <alignment horizontal="center"/>
    </xf>
    <xf numFmtId="0" fontId="73" fillId="0" borderId="9" xfId="0" applyFont="1" applyBorder="1"/>
    <xf numFmtId="3" fontId="49" fillId="0" borderId="8" xfId="0" applyNumberFormat="1" applyFont="1" applyBorder="1" applyAlignment="1">
      <alignment horizontal="right" vertical="center"/>
    </xf>
    <xf numFmtId="0" fontId="71" fillId="0" borderId="14" xfId="0" applyFont="1" applyBorder="1" applyAlignment="1">
      <alignment horizontal="center"/>
    </xf>
    <xf numFmtId="0" fontId="72" fillId="0" borderId="15" xfId="0" applyFont="1" applyBorder="1"/>
    <xf numFmtId="3" fontId="71" fillId="0" borderId="15" xfId="0" applyNumberFormat="1" applyFont="1" applyBorder="1" applyAlignment="1">
      <alignment horizontal="right" vertical="center"/>
    </xf>
    <xf numFmtId="0" fontId="71" fillId="0" borderId="23" xfId="0" applyFont="1" applyBorder="1" applyAlignment="1">
      <alignment horizontal="center"/>
    </xf>
    <xf numFmtId="0" fontId="73" fillId="0" borderId="5" xfId="0" applyFont="1" applyBorder="1"/>
    <xf numFmtId="0" fontId="72" fillId="0" borderId="9" xfId="0" applyFont="1" applyBorder="1"/>
    <xf numFmtId="3" fontId="49" fillId="0" borderId="9" xfId="0" applyNumberFormat="1" applyFont="1" applyBorder="1" applyAlignment="1">
      <alignment horizontal="right" vertical="center"/>
    </xf>
    <xf numFmtId="0" fontId="72" fillId="0" borderId="8" xfId="0" applyFont="1" applyBorder="1"/>
    <xf numFmtId="0" fontId="72" fillId="0" borderId="7" xfId="0" applyFont="1" applyBorder="1"/>
    <xf numFmtId="3" fontId="49" fillId="0" borderId="27" xfId="0" applyNumberFormat="1" applyFont="1" applyBorder="1" applyAlignment="1">
      <alignment horizontal="right" vertical="center"/>
    </xf>
    <xf numFmtId="3" fontId="13" fillId="14" borderId="14" xfId="0" applyNumberFormat="1" applyFont="1" applyFill="1" applyBorder="1" applyAlignment="1">
      <alignment horizontal="right" vertical="center"/>
    </xf>
    <xf numFmtId="0" fontId="29" fillId="14" borderId="14" xfId="0" applyFont="1" applyFill="1" applyBorder="1"/>
    <xf numFmtId="3" fontId="74" fillId="0" borderId="1" xfId="0" applyNumberFormat="1" applyFont="1" applyFill="1" applyBorder="1"/>
    <xf numFmtId="3" fontId="74" fillId="12" borderId="1" xfId="0" applyNumberFormat="1" applyFont="1" applyFill="1" applyBorder="1"/>
    <xf numFmtId="3" fontId="74" fillId="8" borderId="1" xfId="0" applyNumberFormat="1" applyFont="1" applyFill="1" applyBorder="1"/>
    <xf numFmtId="3" fontId="74" fillId="5" borderId="1" xfId="0" applyNumberFormat="1" applyFont="1" applyFill="1" applyBorder="1"/>
    <xf numFmtId="0" fontId="0" fillId="0" borderId="0" xfId="0"/>
    <xf numFmtId="0" fontId="0" fillId="0" borderId="1" xfId="0" applyBorder="1"/>
    <xf numFmtId="0" fontId="54" fillId="0" borderId="1" xfId="0" applyFont="1" applyFill="1" applyBorder="1"/>
    <xf numFmtId="0" fontId="54" fillId="0" borderId="1" xfId="0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left"/>
    </xf>
    <xf numFmtId="0" fontId="5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horizontal="left" wrapText="1"/>
    </xf>
    <xf numFmtId="0" fontId="54" fillId="0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3" fontId="8" fillId="0" borderId="27" xfId="0" applyNumberFormat="1" applyFont="1" applyBorder="1" applyAlignment="1">
      <alignment horizontal="right" vertical="center"/>
    </xf>
    <xf numFmtId="0" fontId="25" fillId="0" borderId="59" xfId="0" applyFont="1" applyBorder="1"/>
    <xf numFmtId="3" fontId="28" fillId="0" borderId="48" xfId="0" applyNumberFormat="1" applyFont="1" applyBorder="1" applyAlignment="1">
      <alignment horizontal="right" vertical="center"/>
    </xf>
    <xf numFmtId="0" fontId="8" fillId="0" borderId="1" xfId="0" applyFont="1" applyFill="1" applyBorder="1"/>
    <xf numFmtId="3" fontId="0" fillId="0" borderId="1" xfId="0" applyNumberFormat="1" applyFill="1" applyBorder="1"/>
    <xf numFmtId="3" fontId="48" fillId="0" borderId="1" xfId="0" applyNumberFormat="1" applyFont="1" applyFill="1" applyBorder="1"/>
    <xf numFmtId="0" fontId="41" fillId="0" borderId="1" xfId="0" applyFont="1" applyFill="1" applyBorder="1" applyAlignment="1">
      <alignment horizontal="center" wrapText="1"/>
    </xf>
    <xf numFmtId="4" fontId="76" fillId="0" borderId="43" xfId="0" applyNumberFormat="1" applyFont="1" applyBorder="1"/>
    <xf numFmtId="4" fontId="76" fillId="0" borderId="1" xfId="0" applyNumberFormat="1" applyFont="1" applyBorder="1"/>
    <xf numFmtId="0" fontId="41" fillId="0" borderId="56" xfId="1" applyFont="1" applyBorder="1"/>
    <xf numFmtId="0" fontId="61" fillId="0" borderId="56" xfId="1" applyFont="1" applyBorder="1" applyAlignment="1">
      <alignment horizontal="center"/>
    </xf>
    <xf numFmtId="0" fontId="8" fillId="0" borderId="58" xfId="1" applyFont="1" applyBorder="1" applyAlignment="1">
      <alignment horizontal="center" vertical="center"/>
    </xf>
    <xf numFmtId="4" fontId="8" fillId="0" borderId="51" xfId="1" applyNumberFormat="1" applyFont="1" applyBorder="1"/>
    <xf numFmtId="4" fontId="61" fillId="0" borderId="56" xfId="1" applyNumberFormat="1" applyFont="1" applyBorder="1" applyAlignment="1">
      <alignment horizontal="center"/>
    </xf>
    <xf numFmtId="4" fontId="61" fillId="0" borderId="63" xfId="1" applyNumberFormat="1" applyFont="1" applyBorder="1" applyAlignment="1">
      <alignment horizontal="center"/>
    </xf>
    <xf numFmtId="164" fontId="0" fillId="0" borderId="46" xfId="0" applyNumberFormat="1" applyBorder="1" applyAlignment="1"/>
    <xf numFmtId="164" fontId="0" fillId="0" borderId="33" xfId="0" applyNumberFormat="1" applyBorder="1" applyAlignment="1"/>
    <xf numFmtId="164" fontId="0" fillId="0" borderId="17" xfId="0" applyNumberFormat="1" applyBorder="1" applyAlignment="1"/>
    <xf numFmtId="164" fontId="0" fillId="0" borderId="19" xfId="0" applyNumberFormat="1" applyBorder="1" applyAlignment="1"/>
    <xf numFmtId="164" fontId="0" fillId="0" borderId="25" xfId="0" applyNumberFormat="1" applyBorder="1" applyAlignment="1"/>
    <xf numFmtId="164" fontId="0" fillId="0" borderId="37" xfId="0" applyNumberFormat="1" applyBorder="1"/>
    <xf numFmtId="164" fontId="0" fillId="0" borderId="17" xfId="0" applyNumberFormat="1" applyBorder="1"/>
    <xf numFmtId="164" fontId="0" fillId="0" borderId="33" xfId="0" applyNumberFormat="1" applyBorder="1"/>
    <xf numFmtId="164" fontId="0" fillId="0" borderId="19" xfId="0" applyNumberFormat="1" applyBorder="1"/>
    <xf numFmtId="164" fontId="0" fillId="0" borderId="24" xfId="0" applyNumberFormat="1" applyBorder="1"/>
    <xf numFmtId="164" fontId="0" fillId="0" borderId="23" xfId="0" applyNumberFormat="1" applyBorder="1"/>
    <xf numFmtId="164" fontId="8" fillId="0" borderId="11" xfId="0" applyNumberFormat="1" applyFont="1" applyBorder="1" applyAlignment="1">
      <alignment horizontal="right"/>
    </xf>
    <xf numFmtId="164" fontId="8" fillId="0" borderId="10" xfId="0" applyNumberFormat="1" applyFont="1" applyBorder="1" applyAlignment="1">
      <alignment horizontal="right"/>
    </xf>
    <xf numFmtId="164" fontId="47" fillId="0" borderId="11" xfId="0" applyNumberFormat="1" applyFont="1" applyBorder="1" applyAlignment="1">
      <alignment horizontal="right"/>
    </xf>
    <xf numFmtId="164" fontId="47" fillId="0" borderId="10" xfId="0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68" fillId="0" borderId="10" xfId="0" applyFont="1" applyBorder="1"/>
    <xf numFmtId="3" fontId="55" fillId="0" borderId="10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72" fillId="0" borderId="10" xfId="0" applyFont="1" applyFill="1" applyBorder="1"/>
    <xf numFmtId="0" fontId="27" fillId="0" borderId="27" xfId="0" applyFont="1" applyBorder="1"/>
    <xf numFmtId="3" fontId="21" fillId="0" borderId="19" xfId="0" applyNumberFormat="1" applyFont="1" applyFill="1" applyBorder="1" applyAlignment="1">
      <alignment horizontal="right" vertical="center"/>
    </xf>
    <xf numFmtId="0" fontId="40" fillId="0" borderId="19" xfId="0" applyFont="1" applyBorder="1"/>
    <xf numFmtId="0" fontId="35" fillId="0" borderId="10" xfId="0" applyFont="1" applyFill="1" applyBorder="1"/>
    <xf numFmtId="0" fontId="29" fillId="0" borderId="9" xfId="0" applyFont="1" applyBorder="1"/>
    <xf numFmtId="3" fontId="13" fillId="0" borderId="9" xfId="0" applyNumberFormat="1" applyFont="1" applyFill="1" applyBorder="1" applyAlignment="1">
      <alignment horizontal="right" vertical="center"/>
    </xf>
    <xf numFmtId="0" fontId="30" fillId="0" borderId="10" xfId="0" applyFont="1" applyBorder="1"/>
    <xf numFmtId="3" fontId="18" fillId="0" borderId="10" xfId="0" applyNumberFormat="1" applyFont="1" applyFill="1" applyBorder="1" applyAlignment="1">
      <alignment horizontal="right" vertical="center"/>
    </xf>
    <xf numFmtId="0" fontId="43" fillId="0" borderId="19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wrapText="1"/>
    </xf>
    <xf numFmtId="3" fontId="57" fillId="0" borderId="1" xfId="0" applyNumberFormat="1" applyFont="1" applyFill="1" applyBorder="1"/>
    <xf numFmtId="0" fontId="0" fillId="7" borderId="1" xfId="0" applyFill="1" applyBorder="1"/>
    <xf numFmtId="0" fontId="79" fillId="0" borderId="0" xfId="0" applyFont="1" applyAlignment="1">
      <alignment wrapText="1"/>
    </xf>
    <xf numFmtId="3" fontId="79" fillId="0" borderId="0" xfId="0" applyNumberFormat="1" applyFont="1"/>
    <xf numFmtId="0" fontId="8" fillId="0" borderId="1" xfId="0" applyFont="1" applyBorder="1" applyAlignment="1">
      <alignment wrapText="1"/>
    </xf>
    <xf numFmtId="0" fontId="0" fillId="0" borderId="43" xfId="0" applyBorder="1"/>
    <xf numFmtId="3" fontId="0" fillId="0" borderId="0" xfId="0" applyNumberFormat="1" applyFont="1" applyBorder="1" applyAlignment="1">
      <alignment horizontal="right"/>
    </xf>
    <xf numFmtId="3" fontId="23" fillId="12" borderId="1" xfId="0" applyNumberFormat="1" applyFont="1" applyFill="1" applyBorder="1"/>
    <xf numFmtId="3" fontId="23" fillId="8" borderId="1" xfId="0" applyNumberFormat="1" applyFont="1" applyFill="1" applyBorder="1"/>
    <xf numFmtId="3" fontId="0" fillId="0" borderId="1" xfId="0" applyNumberFormat="1" applyBorder="1"/>
    <xf numFmtId="3" fontId="80" fillId="7" borderId="1" xfId="0" applyNumberFormat="1" applyFont="1" applyFill="1" applyBorder="1"/>
    <xf numFmtId="0" fontId="80" fillId="7" borderId="1" xfId="0" applyFont="1" applyFill="1" applyBorder="1"/>
    <xf numFmtId="3" fontId="0" fillId="0" borderId="13" xfId="0" applyNumberForma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27" xfId="0" applyNumberFormat="1" applyFont="1" applyFill="1" applyBorder="1" applyAlignment="1">
      <alignment horizontal="right" vertical="center"/>
    </xf>
    <xf numFmtId="3" fontId="18" fillId="0" borderId="13" xfId="0" applyNumberFormat="1" applyFont="1" applyFill="1" applyBorder="1" applyAlignment="1">
      <alignment horizontal="right" vertical="center"/>
    </xf>
    <xf numFmtId="3" fontId="18" fillId="0" borderId="8" xfId="0" applyNumberFormat="1" applyFont="1" applyFill="1" applyBorder="1" applyAlignment="1">
      <alignment horizontal="right" vertical="center"/>
    </xf>
    <xf numFmtId="3" fontId="34" fillId="0" borderId="13" xfId="0" applyNumberFormat="1" applyFont="1" applyFill="1" applyBorder="1" applyAlignment="1">
      <alignment horizontal="right" vertical="center"/>
    </xf>
    <xf numFmtId="3" fontId="34" fillId="0" borderId="4" xfId="0" applyNumberFormat="1" applyFont="1" applyFill="1" applyBorder="1" applyAlignment="1">
      <alignment horizontal="right" vertical="center"/>
    </xf>
    <xf numFmtId="3" fontId="34" fillId="0" borderId="5" xfId="0" applyNumberFormat="1" applyFont="1" applyFill="1" applyBorder="1" applyAlignment="1">
      <alignment horizontal="right" vertical="center"/>
    </xf>
    <xf numFmtId="3" fontId="34" fillId="0" borderId="10" xfId="0" applyNumberFormat="1" applyFont="1" applyFill="1" applyBorder="1" applyAlignment="1">
      <alignment horizontal="right" vertical="center"/>
    </xf>
    <xf numFmtId="4" fontId="61" fillId="0" borderId="55" xfId="1" applyNumberFormat="1" applyFont="1" applyBorder="1" applyAlignment="1">
      <alignment horizontal="right"/>
    </xf>
    <xf numFmtId="0" fontId="82" fillId="0" borderId="0" xfId="0" applyFont="1"/>
    <xf numFmtId="0" fontId="83" fillId="0" borderId="0" xfId="2"/>
    <xf numFmtId="165" fontId="84" fillId="0" borderId="0" xfId="2" applyNumberFormat="1" applyFont="1" applyFill="1"/>
    <xf numFmtId="3" fontId="84" fillId="0" borderId="0" xfId="2" applyNumberFormat="1" applyFont="1"/>
    <xf numFmtId="3" fontId="84" fillId="0" borderId="0" xfId="2" applyNumberFormat="1" applyFont="1" applyFill="1"/>
    <xf numFmtId="0" fontId="61" fillId="0" borderId="52" xfId="1" applyFont="1" applyBorder="1" applyAlignment="1">
      <alignment horizontal="center"/>
    </xf>
    <xf numFmtId="0" fontId="41" fillId="0" borderId="38" xfId="1" applyBorder="1"/>
    <xf numFmtId="0" fontId="61" fillId="0" borderId="34" xfId="1" applyFont="1" applyBorder="1" applyAlignment="1">
      <alignment horizontal="center"/>
    </xf>
    <xf numFmtId="0" fontId="41" fillId="0" borderId="38" xfId="1" applyFont="1" applyBorder="1" applyAlignment="1">
      <alignment horizontal="left"/>
    </xf>
    <xf numFmtId="4" fontId="41" fillId="0" borderId="34" xfId="1" applyNumberFormat="1" applyFont="1" applyBorder="1" applyAlignment="1">
      <alignment horizontal="right"/>
    </xf>
    <xf numFmtId="0" fontId="41" fillId="0" borderId="38" xfId="1" applyFont="1" applyBorder="1"/>
    <xf numFmtId="0" fontId="65" fillId="0" borderId="38" xfId="1" applyFont="1" applyBorder="1"/>
    <xf numFmtId="4" fontId="65" fillId="0" borderId="34" xfId="1" applyNumberFormat="1" applyFont="1" applyBorder="1" applyAlignment="1">
      <alignment horizontal="right"/>
    </xf>
    <xf numFmtId="0" fontId="61" fillId="0" borderId="38" xfId="1" applyFont="1" applyBorder="1"/>
    <xf numFmtId="0" fontId="41" fillId="0" borderId="36" xfId="1" applyFont="1" applyBorder="1"/>
    <xf numFmtId="4" fontId="41" fillId="0" borderId="20" xfId="1" applyNumberFormat="1" applyBorder="1"/>
    <xf numFmtId="0" fontId="61" fillId="0" borderId="44" xfId="1" applyFont="1" applyBorder="1"/>
    <xf numFmtId="0" fontId="41" fillId="0" borderId="57" xfId="1" applyBorder="1"/>
    <xf numFmtId="4" fontId="61" fillId="0" borderId="57" xfId="1" applyNumberFormat="1" applyFont="1" applyBorder="1"/>
    <xf numFmtId="4" fontId="61" fillId="0" borderId="45" xfId="1" applyNumberFormat="1" applyFont="1" applyBorder="1"/>
    <xf numFmtId="0" fontId="25" fillId="0" borderId="27" xfId="0" applyFont="1" applyBorder="1" applyAlignment="1">
      <alignment horizontal="left"/>
    </xf>
    <xf numFmtId="0" fontId="0" fillId="0" borderId="6" xfId="0" applyBorder="1" applyAlignment="1">
      <alignment horizontal="center"/>
    </xf>
    <xf numFmtId="3" fontId="86" fillId="0" borderId="13" xfId="0" applyNumberFormat="1" applyFont="1" applyBorder="1" applyAlignment="1">
      <alignment horizontal="right" vertical="center"/>
    </xf>
    <xf numFmtId="0" fontId="25" fillId="0" borderId="61" xfId="0" applyFont="1" applyBorder="1"/>
    <xf numFmtId="3" fontId="28" fillId="0" borderId="64" xfId="0" applyNumberFormat="1" applyFont="1" applyBorder="1" applyAlignment="1">
      <alignment horizontal="right" vertical="center"/>
    </xf>
    <xf numFmtId="0" fontId="27" fillId="0" borderId="13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0" fillId="0" borderId="19" xfId="0" applyFont="1" applyBorder="1"/>
    <xf numFmtId="0" fontId="42" fillId="0" borderId="10" xfId="0" applyFont="1" applyBorder="1" applyAlignment="1">
      <alignment horizontal="center"/>
    </xf>
    <xf numFmtId="3" fontId="16" fillId="0" borderId="7" xfId="0" applyNumberFormat="1" applyFont="1" applyBorder="1" applyAlignment="1">
      <alignment horizontal="right" vertical="center"/>
    </xf>
    <xf numFmtId="0" fontId="0" fillId="0" borderId="25" xfId="0" applyFont="1" applyBorder="1"/>
    <xf numFmtId="3" fontId="4" fillId="0" borderId="25" xfId="0" applyNumberFormat="1" applyFont="1" applyBorder="1" applyAlignment="1">
      <alignment horizontal="right" vertical="center"/>
    </xf>
    <xf numFmtId="3" fontId="8" fillId="0" borderId="65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/>
    </xf>
    <xf numFmtId="3" fontId="0" fillId="0" borderId="35" xfId="0" applyNumberFormat="1" applyBorder="1" applyAlignment="1">
      <alignment horizontal="right" vertical="center"/>
    </xf>
    <xf numFmtId="0" fontId="0" fillId="0" borderId="47" xfId="0" applyBorder="1"/>
    <xf numFmtId="3" fontId="0" fillId="0" borderId="12" xfId="0" applyNumberFormat="1" applyBorder="1" applyAlignment="1">
      <alignment horizontal="right" vertical="center"/>
    </xf>
    <xf numFmtId="0" fontId="25" fillId="0" borderId="5" xfId="0" applyFont="1" applyBorder="1" applyAlignment="1"/>
    <xf numFmtId="164" fontId="0" fillId="0" borderId="47" xfId="0" applyNumberFormat="1" applyBorder="1" applyAlignment="1"/>
    <xf numFmtId="3" fontId="8" fillId="0" borderId="4" xfId="0" applyNumberFormat="1" applyFont="1" applyBorder="1" applyAlignment="1">
      <alignment horizontal="right" vertical="center"/>
    </xf>
    <xf numFmtId="0" fontId="27" fillId="0" borderId="26" xfId="0" applyFont="1" applyBorder="1"/>
    <xf numFmtId="0" fontId="3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3" fontId="18" fillId="0" borderId="4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0" fontId="71" fillId="0" borderId="10" xfId="0" applyFont="1" applyBorder="1" applyAlignment="1">
      <alignment horizontal="center"/>
    </xf>
    <xf numFmtId="0" fontId="27" fillId="0" borderId="7" xfId="0" applyFont="1" applyBorder="1"/>
    <xf numFmtId="0" fontId="27" fillId="0" borderId="13" xfId="0" applyFont="1" applyBorder="1" applyAlignment="1">
      <alignment vertical="top" wrapText="1"/>
    </xf>
    <xf numFmtId="0" fontId="25" fillId="0" borderId="11" xfId="0" applyFont="1" applyBorder="1"/>
    <xf numFmtId="0" fontId="27" fillId="0" borderId="20" xfId="0" applyFont="1" applyBorder="1" applyAlignment="1">
      <alignment vertical="top" wrapText="1"/>
    </xf>
    <xf numFmtId="3" fontId="33" fillId="0" borderId="7" xfId="0" applyNumberFormat="1" applyFont="1" applyBorder="1" applyAlignment="1">
      <alignment horizontal="right" vertical="center"/>
    </xf>
    <xf numFmtId="0" fontId="43" fillId="0" borderId="46" xfId="0" applyFont="1" applyBorder="1" applyAlignment="1">
      <alignment horizontal="center"/>
    </xf>
    <xf numFmtId="0" fontId="43" fillId="0" borderId="17" xfId="0" applyFont="1" applyBorder="1" applyAlignment="1">
      <alignment horizontal="right"/>
    </xf>
    <xf numFmtId="0" fontId="0" fillId="0" borderId="7" xfId="0" applyBorder="1"/>
    <xf numFmtId="3" fontId="37" fillId="0" borderId="27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center"/>
    </xf>
    <xf numFmtId="0" fontId="68" fillId="0" borderId="9" xfId="0" applyFont="1" applyBorder="1"/>
    <xf numFmtId="3" fontId="55" fillId="0" borderId="9" xfId="0" applyNumberFormat="1" applyFont="1" applyBorder="1" applyAlignment="1">
      <alignment horizontal="right" vertical="center"/>
    </xf>
    <xf numFmtId="3" fontId="55" fillId="0" borderId="27" xfId="0" applyNumberFormat="1" applyFont="1" applyBorder="1" applyAlignment="1">
      <alignment horizontal="right" vertical="center"/>
    </xf>
    <xf numFmtId="0" fontId="55" fillId="0" borderId="29" xfId="0" applyFont="1" applyBorder="1" applyAlignment="1">
      <alignment horizontal="center"/>
    </xf>
    <xf numFmtId="3" fontId="56" fillId="0" borderId="0" xfId="0" applyNumberFormat="1" applyFont="1" applyBorder="1" applyAlignment="1">
      <alignment horizontal="right" vertical="center"/>
    </xf>
    <xf numFmtId="0" fontId="30" fillId="0" borderId="13" xfId="0" applyFont="1" applyBorder="1" applyAlignment="1">
      <alignment horizontal="left"/>
    </xf>
    <xf numFmtId="0" fontId="42" fillId="0" borderId="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30" fillId="0" borderId="4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5" fillId="0" borderId="7" xfId="0" applyFont="1" applyBorder="1"/>
    <xf numFmtId="0" fontId="35" fillId="0" borderId="13" xfId="0" applyFont="1" applyBorder="1" applyAlignment="1">
      <alignment horizontal="left"/>
    </xf>
    <xf numFmtId="0" fontId="32" fillId="0" borderId="59" xfId="0" applyFont="1" applyBorder="1"/>
    <xf numFmtId="0" fontId="0" fillId="0" borderId="3" xfId="0" applyBorder="1" applyAlignment="1">
      <alignment horizontal="center"/>
    </xf>
    <xf numFmtId="0" fontId="0" fillId="0" borderId="28" xfId="0" applyBorder="1"/>
    <xf numFmtId="0" fontId="51" fillId="0" borderId="13" xfId="0" applyFont="1" applyBorder="1" applyAlignment="1">
      <alignment horizontal="left"/>
    </xf>
    <xf numFmtId="0" fontId="30" fillId="0" borderId="4" xfId="0" applyFont="1" applyFill="1" applyBorder="1" applyAlignment="1">
      <alignment horizontal="left"/>
    </xf>
    <xf numFmtId="0" fontId="50" fillId="0" borderId="9" xfId="0" applyFont="1" applyBorder="1" applyAlignment="1">
      <alignment horizontal="center"/>
    </xf>
    <xf numFmtId="0" fontId="30" fillId="0" borderId="13" xfId="0" applyFont="1" applyFill="1" applyBorder="1" applyAlignment="1">
      <alignment horizontal="left"/>
    </xf>
    <xf numFmtId="0" fontId="30" fillId="0" borderId="59" xfId="0" applyFont="1" applyBorder="1" applyAlignment="1">
      <alignment horizontal="left"/>
    </xf>
    <xf numFmtId="0" fontId="29" fillId="0" borderId="60" xfId="0" applyFont="1" applyBorder="1" applyAlignment="1">
      <alignment horizontal="left"/>
    </xf>
    <xf numFmtId="0" fontId="51" fillId="0" borderId="66" xfId="0" applyFont="1" applyBorder="1" applyAlignment="1">
      <alignment horizontal="left"/>
    </xf>
    <xf numFmtId="0" fontId="30" fillId="0" borderId="66" xfId="0" applyFont="1" applyBorder="1" applyAlignment="1">
      <alignment horizontal="left"/>
    </xf>
    <xf numFmtId="0" fontId="32" fillId="0" borderId="12" xfId="0" applyFont="1" applyBorder="1"/>
    <xf numFmtId="0" fontId="30" fillId="0" borderId="7" xfId="0" applyFont="1" applyBorder="1" applyAlignment="1">
      <alignment horizontal="left"/>
    </xf>
    <xf numFmtId="4" fontId="61" fillId="0" borderId="50" xfId="1" applyNumberFormat="1" applyFont="1" applyBorder="1"/>
    <xf numFmtId="3" fontId="9" fillId="0" borderId="1" xfId="0" applyNumberFormat="1" applyFont="1" applyFill="1" applyBorder="1"/>
    <xf numFmtId="3" fontId="0" fillId="0" borderId="26" xfId="0" applyNumberFormat="1" applyFill="1" applyBorder="1" applyAlignment="1">
      <alignment horizontal="right" vertical="center"/>
    </xf>
    <xf numFmtId="0" fontId="0" fillId="0" borderId="33" xfId="0" applyFill="1" applyBorder="1"/>
    <xf numFmtId="3" fontId="0" fillId="0" borderId="8" xfId="0" applyNumberFormat="1" applyFill="1" applyBorder="1" applyAlignment="1">
      <alignment horizontal="right" vertical="center"/>
    </xf>
    <xf numFmtId="3" fontId="0" fillId="0" borderId="15" xfId="0" applyNumberFormat="1" applyFill="1" applyBorder="1" applyAlignment="1">
      <alignment horizontal="right" vertical="center"/>
    </xf>
    <xf numFmtId="3" fontId="0" fillId="0" borderId="20" xfId="0" applyNumberFormat="1" applyFill="1" applyBorder="1" applyAlignment="1">
      <alignment horizontal="right" vertical="center"/>
    </xf>
    <xf numFmtId="0" fontId="27" fillId="0" borderId="49" xfId="0" applyFont="1" applyBorder="1"/>
    <xf numFmtId="0" fontId="27" fillId="0" borderId="50" xfId="0" applyFont="1" applyBorder="1" applyAlignment="1">
      <alignment vertical="top" wrapText="1"/>
    </xf>
    <xf numFmtId="0" fontId="85" fillId="0" borderId="0" xfId="3" applyFill="1"/>
    <xf numFmtId="0" fontId="9" fillId="0" borderId="1" xfId="0" applyFont="1" applyFill="1" applyBorder="1"/>
    <xf numFmtId="3" fontId="0" fillId="0" borderId="14" xfId="0" applyNumberFormat="1" applyFill="1" applyBorder="1" applyAlignment="1">
      <alignment horizontal="right" vertical="center"/>
    </xf>
    <xf numFmtId="3" fontId="37" fillId="0" borderId="8" xfId="0" applyNumberFormat="1" applyFont="1" applyFill="1" applyBorder="1" applyAlignment="1">
      <alignment horizontal="right" vertical="center"/>
    </xf>
    <xf numFmtId="3" fontId="0" fillId="0" borderId="18" xfId="0" applyNumberFormat="1" applyFill="1" applyBorder="1" applyAlignment="1">
      <alignment horizontal="right" vertical="center"/>
    </xf>
    <xf numFmtId="0" fontId="27" fillId="0" borderId="67" xfId="0" applyFont="1" applyBorder="1"/>
    <xf numFmtId="3" fontId="4" fillId="0" borderId="20" xfId="0" applyNumberFormat="1" applyFont="1" applyFill="1" applyBorder="1" applyAlignment="1">
      <alignment horizontal="right" vertical="center"/>
    </xf>
    <xf numFmtId="3" fontId="0" fillId="0" borderId="10" xfId="0" applyNumberForma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3" fontId="0" fillId="0" borderId="19" xfId="0" applyNumberFormat="1" applyFill="1" applyBorder="1" applyAlignment="1">
      <alignment horizontal="right" vertical="center"/>
    </xf>
    <xf numFmtId="3" fontId="0" fillId="0" borderId="23" xfId="0" applyNumberFormat="1" applyFill="1" applyBorder="1" applyAlignment="1">
      <alignment horizontal="right" vertical="center"/>
    </xf>
    <xf numFmtId="3" fontId="37" fillId="0" borderId="4" xfId="0" applyNumberFormat="1" applyFont="1" applyFill="1" applyBorder="1" applyAlignment="1">
      <alignment horizontal="right" vertical="center"/>
    </xf>
    <xf numFmtId="3" fontId="37" fillId="0" borderId="9" xfId="0" applyNumberFormat="1" applyFont="1" applyFill="1" applyBorder="1" applyAlignment="1">
      <alignment horizontal="right" vertical="center"/>
    </xf>
    <xf numFmtId="3" fontId="0" fillId="0" borderId="35" xfId="0" applyNumberFormat="1" applyFill="1" applyBorder="1" applyAlignment="1">
      <alignment horizontal="right" vertical="center"/>
    </xf>
    <xf numFmtId="3" fontId="87" fillId="8" borderId="1" xfId="0" applyNumberFormat="1" applyFont="1" applyFill="1" applyBorder="1"/>
    <xf numFmtId="0" fontId="9" fillId="0" borderId="1" xfId="0" applyFont="1" applyFill="1" applyBorder="1" applyAlignment="1">
      <alignment horizontal="right"/>
    </xf>
    <xf numFmtId="3" fontId="16" fillId="0" borderId="8" xfId="0" applyNumberFormat="1" applyFont="1" applyFill="1" applyBorder="1" applyAlignment="1">
      <alignment horizontal="right" vertical="center"/>
    </xf>
    <xf numFmtId="3" fontId="87" fillId="10" borderId="1" xfId="0" applyNumberFormat="1" applyFont="1" applyFill="1" applyBorder="1"/>
    <xf numFmtId="0" fontId="27" fillId="0" borderId="25" xfId="0" applyFont="1" applyBorder="1" applyAlignment="1">
      <alignment wrapText="1"/>
    </xf>
    <xf numFmtId="3" fontId="67" fillId="0" borderId="0" xfId="0" applyNumberFormat="1" applyFont="1" applyBorder="1" applyAlignment="1">
      <alignment horizontal="right" vertical="center"/>
    </xf>
    <xf numFmtId="3" fontId="55" fillId="0" borderId="0" xfId="0" applyNumberFormat="1" applyFont="1" applyBorder="1" applyAlignment="1">
      <alignment horizontal="right" vertical="center"/>
    </xf>
    <xf numFmtId="0" fontId="7" fillId="0" borderId="63" xfId="1" applyFont="1" applyBorder="1"/>
    <xf numFmtId="0" fontId="8" fillId="0" borderId="63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59" fillId="0" borderId="39" xfId="0" applyFont="1" applyBorder="1" applyAlignment="1">
      <alignment wrapText="1"/>
    </xf>
    <xf numFmtId="4" fontId="61" fillId="0" borderId="40" xfId="0" applyNumberFormat="1" applyFont="1" applyBorder="1"/>
    <xf numFmtId="0" fontId="0" fillId="15" borderId="1" xfId="0" applyFill="1" applyBorder="1" applyAlignment="1">
      <alignment wrapText="1"/>
    </xf>
    <xf numFmtId="4" fontId="41" fillId="15" borderId="1" xfId="0" applyNumberFormat="1" applyFont="1" applyFill="1" applyBorder="1"/>
    <xf numFmtId="4" fontId="76" fillId="15" borderId="43" xfId="0" applyNumberFormat="1" applyFont="1" applyFill="1" applyBorder="1"/>
    <xf numFmtId="4" fontId="76" fillId="15" borderId="1" xfId="0" applyNumberFormat="1" applyFont="1" applyFill="1" applyBorder="1"/>
    <xf numFmtId="0" fontId="0" fillId="15" borderId="51" xfId="0" applyFill="1" applyBorder="1" applyAlignment="1">
      <alignment wrapText="1"/>
    </xf>
    <xf numFmtId="4" fontId="41" fillId="15" borderId="51" xfId="0" applyNumberFormat="1" applyFont="1" applyFill="1" applyBorder="1"/>
    <xf numFmtId="4" fontId="76" fillId="15" borderId="54" xfId="0" applyNumberFormat="1" applyFont="1" applyFill="1" applyBorder="1"/>
    <xf numFmtId="4" fontId="76" fillId="15" borderId="51" xfId="0" applyNumberFormat="1" applyFont="1" applyFill="1" applyBorder="1"/>
    <xf numFmtId="4" fontId="41" fillId="15" borderId="1" xfId="4" applyNumberFormat="1" applyFont="1" applyFill="1" applyBorder="1"/>
    <xf numFmtId="4" fontId="41" fillId="15" borderId="51" xfId="4" applyNumberFormat="1" applyFont="1" applyFill="1" applyBorder="1"/>
    <xf numFmtId="4" fontId="41" fillId="0" borderId="1" xfId="4" applyNumberFormat="1" applyFont="1" applyBorder="1"/>
    <xf numFmtId="0" fontId="8" fillId="0" borderId="51" xfId="1" applyFont="1" applyBorder="1"/>
    <xf numFmtId="4" fontId="41" fillId="0" borderId="1" xfId="1" applyNumberFormat="1" applyBorder="1"/>
    <xf numFmtId="4" fontId="8" fillId="0" borderId="1" xfId="1" applyNumberFormat="1" applyFont="1" applyBorder="1"/>
    <xf numFmtId="0" fontId="61" fillId="0" borderId="1" xfId="1" applyFont="1" applyBorder="1" applyAlignment="1">
      <alignment horizontal="center"/>
    </xf>
    <xf numFmtId="4" fontId="41" fillId="0" borderId="1" xfId="1" applyNumberFormat="1" applyBorder="1"/>
    <xf numFmtId="4" fontId="8" fillId="0" borderId="1" xfId="1" applyNumberFormat="1" applyFont="1" applyBorder="1"/>
    <xf numFmtId="0" fontId="61" fillId="0" borderId="1" xfId="1" applyFont="1" applyBorder="1" applyAlignment="1">
      <alignment horizontal="center"/>
    </xf>
    <xf numFmtId="4" fontId="61" fillId="0" borderId="1" xfId="1" applyNumberFormat="1" applyFont="1" applyBorder="1" applyAlignment="1">
      <alignment horizontal="center"/>
    </xf>
    <xf numFmtId="0" fontId="10" fillId="0" borderId="39" xfId="1" applyFont="1" applyBorder="1"/>
    <xf numFmtId="4" fontId="8" fillId="0" borderId="40" xfId="1" applyNumberFormat="1" applyFont="1" applyBorder="1"/>
    <xf numFmtId="2" fontId="41" fillId="0" borderId="0" xfId="1" applyNumberFormat="1" applyFill="1" applyBorder="1"/>
    <xf numFmtId="0" fontId="81" fillId="0" borderId="1" xfId="0" applyFont="1" applyBorder="1"/>
    <xf numFmtId="3" fontId="57" fillId="0" borderId="0" xfId="0" applyNumberFormat="1" applyFont="1" applyAlignment="1">
      <alignment horizontal="right" vertical="center"/>
    </xf>
    <xf numFmtId="0" fontId="57" fillId="0" borderId="0" xfId="0" applyFont="1" applyAlignment="1">
      <alignment wrapText="1"/>
    </xf>
    <xf numFmtId="3" fontId="74" fillId="12" borderId="1" xfId="0" applyNumberFormat="1" applyFont="1" applyFill="1" applyBorder="1" applyAlignment="1">
      <alignment horizontal="right"/>
    </xf>
    <xf numFmtId="3" fontId="74" fillId="8" borderId="1" xfId="0" applyNumberFormat="1" applyFont="1" applyFill="1" applyBorder="1" applyAlignment="1">
      <alignment horizontal="right"/>
    </xf>
    <xf numFmtId="2" fontId="89" fillId="0" borderId="0" xfId="1" applyNumberFormat="1" applyFont="1" applyFill="1" applyBorder="1"/>
    <xf numFmtId="3" fontId="87" fillId="0" borderId="9" xfId="0" applyNumberFormat="1" applyFont="1" applyFill="1" applyBorder="1" applyAlignment="1">
      <alignment horizontal="right" vertical="center"/>
    </xf>
    <xf numFmtId="4" fontId="41" fillId="0" borderId="1" xfId="0" applyNumberFormat="1" applyFont="1" applyFill="1" applyBorder="1"/>
    <xf numFmtId="0" fontId="0" fillId="0" borderId="0" xfId="0"/>
    <xf numFmtId="0" fontId="0" fillId="0" borderId="0" xfId="0"/>
    <xf numFmtId="0" fontId="8" fillId="0" borderId="1" xfId="0" applyFont="1" applyBorder="1"/>
    <xf numFmtId="0" fontId="54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53" fillId="6" borderId="1" xfId="0" applyFont="1" applyFill="1" applyBorder="1"/>
    <xf numFmtId="16" fontId="4" fillId="0" borderId="1" xfId="0" applyNumberFormat="1" applyFont="1" applyBorder="1" applyAlignment="1">
      <alignment horizontal="left"/>
    </xf>
    <xf numFmtId="3" fontId="47" fillId="0" borderId="1" xfId="0" applyNumberFormat="1" applyFont="1" applyFill="1" applyBorder="1"/>
    <xf numFmtId="3" fontId="0" fillId="11" borderId="1" xfId="0" applyNumberFormat="1" applyFill="1" applyBorder="1"/>
    <xf numFmtId="0" fontId="0" fillId="0" borderId="0" xfId="0" applyFill="1"/>
    <xf numFmtId="0" fontId="0" fillId="0" borderId="1" xfId="0" applyBorder="1"/>
    <xf numFmtId="0" fontId="54" fillId="0" borderId="1" xfId="0" applyFont="1" applyFill="1" applyBorder="1"/>
    <xf numFmtId="0" fontId="54" fillId="0" borderId="1" xfId="0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left"/>
    </xf>
    <xf numFmtId="0" fontId="5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horizontal="left" wrapText="1"/>
    </xf>
    <xf numFmtId="0" fontId="54" fillId="0" borderId="1" xfId="0" applyFont="1" applyFill="1" applyBorder="1" applyAlignment="1">
      <alignment horizontal="left" wrapText="1"/>
    </xf>
    <xf numFmtId="3" fontId="48" fillId="0" borderId="1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4" fontId="61" fillId="0" borderId="20" xfId="1" applyNumberFormat="1" applyFont="1" applyBorder="1" applyAlignment="1">
      <alignment horizontal="right"/>
    </xf>
    <xf numFmtId="4" fontId="61" fillId="0" borderId="26" xfId="1" applyNumberFormat="1" applyFont="1" applyBorder="1"/>
    <xf numFmtId="4" fontId="61" fillId="0" borderId="41" xfId="0" applyNumberFormat="1" applyFont="1" applyBorder="1"/>
    <xf numFmtId="4" fontId="61" fillId="0" borderId="48" xfId="0" applyNumberFormat="1" applyFont="1" applyBorder="1"/>
    <xf numFmtId="3" fontId="16" fillId="0" borderId="13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4" fontId="41" fillId="0" borderId="1" xfId="4" applyNumberFormat="1" applyFont="1" applyFill="1" applyBorder="1"/>
    <xf numFmtId="4" fontId="76" fillId="0" borderId="43" xfId="0" applyNumberFormat="1" applyFont="1" applyFill="1" applyBorder="1"/>
    <xf numFmtId="4" fontId="76" fillId="0" borderId="1" xfId="0" applyNumberFormat="1" applyFont="1" applyFill="1" applyBorder="1"/>
    <xf numFmtId="3" fontId="0" fillId="0" borderId="34" xfId="0" applyNumberFormat="1" applyFill="1" applyBorder="1" applyAlignment="1">
      <alignment horizontal="right" vertical="center"/>
    </xf>
    <xf numFmtId="3" fontId="55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55" fillId="0" borderId="12" xfId="0" applyFont="1" applyBorder="1" applyAlignment="1">
      <alignment horizontal="center"/>
    </xf>
    <xf numFmtId="3" fontId="23" fillId="5" borderId="1" xfId="0" applyNumberFormat="1" applyFont="1" applyFill="1" applyBorder="1"/>
    <xf numFmtId="3" fontId="42" fillId="0" borderId="1" xfId="0" applyNumberFormat="1" applyFont="1" applyFill="1" applyBorder="1"/>
    <xf numFmtId="3" fontId="74" fillId="0" borderId="1" xfId="0" applyNumberFormat="1" applyFont="1" applyFill="1" applyBorder="1" applyAlignment="1">
      <alignment horizontal="right"/>
    </xf>
    <xf numFmtId="3" fontId="23" fillId="0" borderId="1" xfId="0" applyNumberFormat="1" applyFont="1" applyFill="1" applyBorder="1"/>
    <xf numFmtId="3" fontId="13" fillId="12" borderId="1" xfId="0" applyNumberFormat="1" applyFont="1" applyFill="1" applyBorder="1"/>
    <xf numFmtId="3" fontId="13" fillId="8" borderId="1" xfId="0" applyNumberFormat="1" applyFont="1" applyFill="1" applyBorder="1"/>
    <xf numFmtId="3" fontId="13" fillId="5" borderId="1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horizontal="right" vertical="center"/>
    </xf>
    <xf numFmtId="3" fontId="87" fillId="0" borderId="10" xfId="0" applyNumberFormat="1" applyFont="1" applyFill="1" applyBorder="1" applyAlignment="1">
      <alignment horizontal="right" vertical="center"/>
    </xf>
    <xf numFmtId="3" fontId="0" fillId="0" borderId="43" xfId="0" applyNumberFormat="1" applyFill="1" applyBorder="1" applyAlignment="1">
      <alignment horizontal="right" vertical="center"/>
    </xf>
    <xf numFmtId="3" fontId="0" fillId="0" borderId="9" xfId="0" applyNumberFormat="1" applyBorder="1"/>
    <xf numFmtId="3" fontId="8" fillId="0" borderId="9" xfId="0" applyNumberFormat="1" applyFont="1" applyBorder="1" applyAlignment="1">
      <alignment horizontal="right" vertical="center"/>
    </xf>
    <xf numFmtId="164" fontId="0" fillId="0" borderId="3" xfId="0" applyNumberFormat="1" applyFont="1" applyBorder="1" applyAlignment="1">
      <alignment horizontal="right"/>
    </xf>
    <xf numFmtId="164" fontId="0" fillId="0" borderId="5" xfId="0" applyNumberFormat="1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164" fontId="0" fillId="0" borderId="27" xfId="0" applyNumberFormat="1" applyFont="1" applyBorder="1" applyAlignment="1">
      <alignment horizontal="right"/>
    </xf>
    <xf numFmtId="164" fontId="0" fillId="0" borderId="33" xfId="0" applyNumberFormat="1" applyFont="1" applyBorder="1" applyAlignment="1">
      <alignment horizontal="right"/>
    </xf>
    <xf numFmtId="164" fontId="0" fillId="0" borderId="19" xfId="0" applyNumberFormat="1" applyFont="1" applyBorder="1" applyAlignment="1">
      <alignment horizontal="right"/>
    </xf>
    <xf numFmtId="3" fontId="39" fillId="0" borderId="4" xfId="0" applyNumberFormat="1" applyFont="1" applyFill="1" applyBorder="1" applyAlignment="1">
      <alignment horizontal="right" vertical="center"/>
    </xf>
    <xf numFmtId="3" fontId="79" fillId="0" borderId="0" xfId="0" applyNumberFormat="1" applyFont="1" applyBorder="1"/>
    <xf numFmtId="4" fontId="61" fillId="0" borderId="40" xfId="0" applyNumberFormat="1" applyFont="1" applyFill="1" applyBorder="1"/>
    <xf numFmtId="0" fontId="8" fillId="0" borderId="63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/>
    </xf>
    <xf numFmtId="4" fontId="41" fillId="0" borderId="43" xfId="1" applyNumberFormat="1" applyFill="1" applyBorder="1"/>
    <xf numFmtId="4" fontId="8" fillId="0" borderId="1" xfId="1" applyNumberFormat="1" applyFont="1" applyFill="1" applyBorder="1"/>
    <xf numFmtId="4" fontId="8" fillId="0" borderId="43" xfId="1" applyNumberFormat="1" applyFont="1" applyFill="1" applyBorder="1"/>
    <xf numFmtId="0" fontId="61" fillId="0" borderId="1" xfId="1" applyFont="1" applyFill="1" applyBorder="1" applyAlignment="1">
      <alignment horizontal="center"/>
    </xf>
    <xf numFmtId="4" fontId="8" fillId="0" borderId="51" xfId="1" applyNumberFormat="1" applyFont="1" applyFill="1" applyBorder="1"/>
    <xf numFmtId="4" fontId="8" fillId="0" borderId="40" xfId="1" applyNumberFormat="1" applyFont="1" applyFill="1" applyBorder="1"/>
    <xf numFmtId="0" fontId="0" fillId="0" borderId="1" xfId="0" applyFill="1" applyBorder="1"/>
    <xf numFmtId="0" fontId="0" fillId="0" borderId="9" xfId="0" applyFill="1" applyBorder="1" applyAlignment="1">
      <alignment horizontal="center"/>
    </xf>
    <xf numFmtId="0" fontId="27" fillId="0" borderId="60" xfId="0" applyFont="1" applyFill="1" applyBorder="1"/>
    <xf numFmtId="3" fontId="0" fillId="0" borderId="65" xfId="0" applyNumberFormat="1" applyFill="1" applyBorder="1" applyAlignment="1">
      <alignment horizontal="right" vertical="center"/>
    </xf>
    <xf numFmtId="3" fontId="0" fillId="0" borderId="62" xfId="0" applyNumberFormat="1" applyFill="1" applyBorder="1" applyAlignment="1">
      <alignment horizontal="right" vertical="center"/>
    </xf>
    <xf numFmtId="3" fontId="0" fillId="0" borderId="9" xfId="0" applyNumberFormat="1" applyFill="1" applyBorder="1" applyAlignment="1">
      <alignment horizontal="right" vertical="center"/>
    </xf>
    <xf numFmtId="3" fontId="0" fillId="0" borderId="29" xfId="0" applyNumberFormat="1" applyFont="1" applyBorder="1" applyAlignment="1">
      <alignment horizontal="right" vertical="center"/>
    </xf>
    <xf numFmtId="3" fontId="0" fillId="0" borderId="33" xfId="0" applyNumberFormat="1" applyFont="1" applyBorder="1" applyAlignment="1">
      <alignment horizontal="right" vertical="center"/>
    </xf>
    <xf numFmtId="3" fontId="0" fillId="0" borderId="6" xfId="0" applyNumberFormat="1" applyFont="1" applyBorder="1" applyAlignment="1">
      <alignment horizontal="right" vertical="center"/>
    </xf>
    <xf numFmtId="0" fontId="0" fillId="0" borderId="10" xfId="0" applyFont="1" applyFill="1" applyBorder="1" applyAlignment="1">
      <alignment horizontal="center"/>
    </xf>
    <xf numFmtId="0" fontId="27" fillId="0" borderId="10" xfId="0" applyFont="1" applyFill="1" applyBorder="1"/>
    <xf numFmtId="3" fontId="39" fillId="0" borderId="13" xfId="0" applyNumberFormat="1" applyFont="1" applyFill="1" applyBorder="1" applyAlignment="1">
      <alignment horizontal="right" vertical="center"/>
    </xf>
    <xf numFmtId="0" fontId="0" fillId="16" borderId="10" xfId="0" applyFont="1" applyFill="1" applyBorder="1" applyAlignment="1">
      <alignment horizontal="center"/>
    </xf>
    <xf numFmtId="0" fontId="27" fillId="16" borderId="10" xfId="0" applyFont="1" applyFill="1" applyBorder="1"/>
    <xf numFmtId="3" fontId="39" fillId="16" borderId="13" xfId="0" applyNumberFormat="1" applyFont="1" applyFill="1" applyBorder="1" applyAlignment="1">
      <alignment horizontal="right" vertical="center"/>
    </xf>
    <xf numFmtId="3" fontId="79" fillId="0" borderId="0" xfId="0" applyNumberFormat="1" applyFont="1" applyFill="1" applyBorder="1"/>
    <xf numFmtId="0" fontId="9" fillId="0" borderId="1" xfId="0" applyFont="1" applyFill="1" applyBorder="1" applyAlignment="1">
      <alignment wrapText="1"/>
    </xf>
    <xf numFmtId="3" fontId="87" fillId="0" borderId="1" xfId="0" applyNumberFormat="1" applyFont="1" applyFill="1" applyBorder="1"/>
    <xf numFmtId="4" fontId="65" fillId="0" borderId="1" xfId="1" applyNumberFormat="1" applyFont="1" applyFill="1" applyBorder="1" applyAlignment="1">
      <alignment horizontal="right"/>
    </xf>
    <xf numFmtId="0" fontId="41" fillId="0" borderId="42" xfId="1" applyBorder="1"/>
    <xf numFmtId="0" fontId="41" fillId="0" borderId="68" xfId="1" applyFont="1" applyBorder="1"/>
    <xf numFmtId="0" fontId="41" fillId="0" borderId="68" xfId="1" applyFont="1" applyBorder="1" applyAlignment="1">
      <alignment horizontal="right"/>
    </xf>
    <xf numFmtId="0" fontId="61" fillId="0" borderId="68" xfId="1" applyFont="1" applyBorder="1" applyAlignment="1">
      <alignment horizontal="center"/>
    </xf>
    <xf numFmtId="0" fontId="8" fillId="0" borderId="49" xfId="1" applyFont="1" applyBorder="1" applyAlignment="1">
      <alignment horizontal="center" vertical="center"/>
    </xf>
    <xf numFmtId="0" fontId="61" fillId="0" borderId="69" xfId="1" applyFont="1" applyBorder="1" applyAlignment="1">
      <alignment horizontal="center"/>
    </xf>
    <xf numFmtId="0" fontId="61" fillId="0" borderId="32" xfId="1" applyFont="1" applyBorder="1" applyAlignment="1">
      <alignment horizontal="center"/>
    </xf>
    <xf numFmtId="3" fontId="0" fillId="0" borderId="34" xfId="0" applyNumberFormat="1" applyFont="1" applyFill="1" applyBorder="1"/>
    <xf numFmtId="0" fontId="8" fillId="0" borderId="44" xfId="1" applyFont="1" applyBorder="1"/>
    <xf numFmtId="0" fontId="8" fillId="0" borderId="57" xfId="1" applyFont="1" applyBorder="1"/>
    <xf numFmtId="0" fontId="8" fillId="0" borderId="57" xfId="1" applyFont="1" applyBorder="1" applyAlignment="1">
      <alignment horizontal="right"/>
    </xf>
    <xf numFmtId="4" fontId="8" fillId="0" borderId="57" xfId="1" applyNumberFormat="1" applyFont="1" applyBorder="1"/>
    <xf numFmtId="4" fontId="8" fillId="0" borderId="50" xfId="1" applyNumberFormat="1" applyFont="1" applyBorder="1"/>
    <xf numFmtId="4" fontId="8" fillId="0" borderId="45" xfId="1" applyNumberFormat="1" applyFont="1" applyBorder="1"/>
    <xf numFmtId="4" fontId="8" fillId="0" borderId="35" xfId="1" applyNumberFormat="1" applyFont="1" applyBorder="1"/>
    <xf numFmtId="3" fontId="0" fillId="0" borderId="7" xfId="0" applyNumberFormat="1" applyFill="1" applyBorder="1" applyAlignment="1">
      <alignment horizontal="right" vertical="center"/>
    </xf>
    <xf numFmtId="3" fontId="0" fillId="0" borderId="22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3" fontId="52" fillId="0" borderId="13" xfId="0" applyNumberFormat="1" applyFont="1" applyFill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0" fillId="0" borderId="17" xfId="0" applyNumberFormat="1" applyFill="1" applyBorder="1" applyAlignment="1">
      <alignment horizontal="right" vertical="center"/>
    </xf>
    <xf numFmtId="0" fontId="0" fillId="0" borderId="0" xfId="0"/>
    <xf numFmtId="0" fontId="5" fillId="0" borderId="0" xfId="0" applyNumberFormat="1" applyFont="1"/>
    <xf numFmtId="0" fontId="7" fillId="4" borderId="0" xfId="0" applyFont="1" applyFill="1"/>
    <xf numFmtId="0" fontId="53" fillId="4" borderId="0" xfId="0" applyFont="1" applyFill="1"/>
    <xf numFmtId="0" fontId="8" fillId="0" borderId="1" xfId="0" applyNumberFormat="1" applyFont="1" applyBorder="1"/>
    <xf numFmtId="0" fontId="53" fillId="0" borderId="1" xfId="0" applyFont="1" applyBorder="1"/>
    <xf numFmtId="0" fontId="4" fillId="0" borderId="1" xfId="0" applyNumberFormat="1" applyFont="1" applyBorder="1" applyAlignment="1">
      <alignment horizontal="left"/>
    </xf>
    <xf numFmtId="0" fontId="54" fillId="0" borderId="1" xfId="0" applyFont="1" applyBorder="1" applyAlignment="1">
      <alignment horizontal="left"/>
    </xf>
    <xf numFmtId="0" fontId="54" fillId="0" borderId="1" xfId="0" applyFont="1" applyFill="1" applyBorder="1"/>
    <xf numFmtId="0" fontId="8" fillId="0" borderId="1" xfId="0" applyNumberFormat="1" applyFont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53" fillId="6" borderId="1" xfId="0" applyFont="1" applyFill="1" applyBorder="1"/>
    <xf numFmtId="16" fontId="0" fillId="0" borderId="1" xfId="0" applyNumberFormat="1" applyFont="1" applyBorder="1" applyAlignment="1">
      <alignment horizontal="left"/>
    </xf>
    <xf numFmtId="0" fontId="5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16" fontId="4" fillId="0" borderId="1" xfId="0" applyNumberFormat="1" applyFont="1" applyFill="1" applyBorder="1" applyAlignment="1">
      <alignment horizontal="left"/>
    </xf>
    <xf numFmtId="16" fontId="4" fillId="0" borderId="1" xfId="0" applyNumberFormat="1" applyFont="1" applyBorder="1" applyAlignment="1">
      <alignment horizontal="left"/>
    </xf>
    <xf numFmtId="0" fontId="53" fillId="0" borderId="1" xfId="0" applyFont="1" applyBorder="1" applyAlignment="1">
      <alignment horizontal="left"/>
    </xf>
    <xf numFmtId="0" fontId="54" fillId="0" borderId="1" xfId="0" applyFont="1" applyFill="1" applyBorder="1" applyAlignment="1">
      <alignment wrapText="1"/>
    </xf>
    <xf numFmtId="16" fontId="4" fillId="0" borderId="1" xfId="0" applyNumberFormat="1" applyFont="1" applyFill="1" applyBorder="1" applyAlignment="1">
      <alignment horizontal="left" wrapText="1"/>
    </xf>
    <xf numFmtId="0" fontId="54" fillId="0" borderId="1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/>
    </xf>
    <xf numFmtId="16" fontId="0" fillId="0" borderId="1" xfId="0" applyNumberFormat="1" applyFont="1" applyFill="1" applyBorder="1" applyAlignment="1">
      <alignment horizontal="left"/>
    </xf>
    <xf numFmtId="0" fontId="58" fillId="0" borderId="1" xfId="0" applyFont="1" applyFill="1" applyBorder="1"/>
    <xf numFmtId="3" fontId="79" fillId="0" borderId="0" xfId="0" applyNumberFormat="1" applyFont="1"/>
    <xf numFmtId="0" fontId="0" fillId="0" borderId="43" xfId="0" applyBorder="1"/>
    <xf numFmtId="0" fontId="8" fillId="0" borderId="43" xfId="0" applyFont="1" applyBorder="1"/>
    <xf numFmtId="0" fontId="8" fillId="11" borderId="43" xfId="0" applyFont="1" applyFill="1" applyBorder="1"/>
    <xf numFmtId="3" fontId="0" fillId="11" borderId="43" xfId="0" applyNumberFormat="1" applyFill="1" applyBorder="1"/>
    <xf numFmtId="3" fontId="48" fillId="0" borderId="43" xfId="0" applyNumberFormat="1" applyFont="1" applyFill="1" applyBorder="1"/>
    <xf numFmtId="3" fontId="0" fillId="11" borderId="43" xfId="0" applyNumberFormat="1" applyFont="1" applyFill="1" applyBorder="1"/>
    <xf numFmtId="3" fontId="47" fillId="0" borderId="43" xfId="0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/>
    </xf>
    <xf numFmtId="3" fontId="0" fillId="11" borderId="43" xfId="0" applyNumberFormat="1" applyFill="1" applyBorder="1" applyAlignment="1">
      <alignment horizontal="right"/>
    </xf>
    <xf numFmtId="0" fontId="54" fillId="0" borderId="2" xfId="0" applyFont="1" applyFill="1" applyBorder="1"/>
    <xf numFmtId="4" fontId="41" fillId="15" borderId="43" xfId="4" applyNumberFormat="1" applyFont="1" applyFill="1" applyBorder="1"/>
    <xf numFmtId="4" fontId="41" fillId="0" borderId="43" xfId="4" applyNumberFormat="1" applyFont="1" applyBorder="1"/>
    <xf numFmtId="4" fontId="41" fillId="0" borderId="43" xfId="4" applyNumberFormat="1" applyFont="1" applyFill="1" applyBorder="1"/>
    <xf numFmtId="4" fontId="90" fillId="0" borderId="43" xfId="4" applyNumberFormat="1" applyFont="1" applyFill="1" applyBorder="1"/>
    <xf numFmtId="4" fontId="90" fillId="15" borderId="43" xfId="4" applyNumberFormat="1" applyFont="1" applyFill="1" applyBorder="1"/>
    <xf numFmtId="4" fontId="90" fillId="15" borderId="54" xfId="4" applyNumberFormat="1" applyFont="1" applyFill="1" applyBorder="1"/>
    <xf numFmtId="4" fontId="91" fillId="0" borderId="40" xfId="0" applyNumberFormat="1" applyFont="1" applyBorder="1"/>
    <xf numFmtId="4" fontId="41" fillId="0" borderId="43" xfId="0" applyNumberFormat="1" applyFont="1" applyFill="1" applyBorder="1"/>
    <xf numFmtId="3" fontId="0" fillId="0" borderId="43" xfId="0" applyNumberFormat="1" applyFont="1" applyFill="1" applyBorder="1" applyAlignment="1">
      <alignment horizontal="right"/>
    </xf>
    <xf numFmtId="3" fontId="0" fillId="12" borderId="55" xfId="0" applyNumberFormat="1" applyFont="1" applyFill="1" applyBorder="1" applyAlignment="1">
      <alignment horizontal="right"/>
    </xf>
    <xf numFmtId="3" fontId="0" fillId="0" borderId="51" xfId="0" applyNumberFormat="1" applyFont="1" applyFill="1" applyBorder="1" applyAlignment="1">
      <alignment horizontal="center"/>
    </xf>
    <xf numFmtId="3" fontId="0" fillId="0" borderId="63" xfId="0" applyNumberFormat="1" applyFont="1" applyFill="1" applyBorder="1" applyAlignment="1">
      <alignment horizontal="right"/>
    </xf>
    <xf numFmtId="0" fontId="88" fillId="0" borderId="38" xfId="0" applyFont="1" applyBorder="1"/>
    <xf numFmtId="0" fontId="75" fillId="0" borderId="38" xfId="0" applyFont="1" applyBorder="1"/>
    <xf numFmtId="4" fontId="41" fillId="0" borderId="34" xfId="1" applyNumberFormat="1" applyBorder="1"/>
    <xf numFmtId="0" fontId="75" fillId="0" borderId="44" xfId="0" applyFont="1" applyBorder="1"/>
    <xf numFmtId="4" fontId="41" fillId="0" borderId="45" xfId="1" applyNumberFormat="1" applyBorder="1"/>
    <xf numFmtId="4" fontId="41" fillId="0" borderId="35" xfId="1" applyNumberFormat="1" applyBorder="1"/>
    <xf numFmtId="0" fontId="88" fillId="0" borderId="36" xfId="0" applyFont="1" applyBorder="1"/>
    <xf numFmtId="0" fontId="0" fillId="0" borderId="63" xfId="0" applyBorder="1"/>
    <xf numFmtId="0" fontId="0" fillId="0" borderId="63" xfId="0" applyFill="1" applyBorder="1"/>
    <xf numFmtId="0" fontId="0" fillId="0" borderId="52" xfId="0" applyBorder="1"/>
    <xf numFmtId="0" fontId="77" fillId="0" borderId="11" xfId="0" applyFont="1" applyBorder="1"/>
    <xf numFmtId="0" fontId="0" fillId="0" borderId="12" xfId="0" applyFill="1" applyBorder="1"/>
    <xf numFmtId="0" fontId="0" fillId="0" borderId="13" xfId="0" applyBorder="1"/>
    <xf numFmtId="0" fontId="43" fillId="0" borderId="23" xfId="0" applyFont="1" applyFill="1" applyBorder="1" applyAlignment="1">
      <alignment horizontal="center"/>
    </xf>
    <xf numFmtId="3" fontId="0" fillId="0" borderId="25" xfId="0" applyNumberFormat="1" applyFill="1" applyBorder="1" applyAlignment="1">
      <alignment horizontal="right" vertical="center"/>
    </xf>
    <xf numFmtId="4" fontId="41" fillId="0" borderId="55" xfId="1" applyNumberFormat="1" applyFill="1" applyBorder="1" applyAlignment="1">
      <alignment horizontal="right"/>
    </xf>
    <xf numFmtId="4" fontId="41" fillId="0" borderId="1" xfId="1" applyNumberFormat="1" applyFill="1" applyBorder="1" applyAlignment="1">
      <alignment horizontal="right"/>
    </xf>
    <xf numFmtId="4" fontId="41" fillId="0" borderId="20" xfId="1" applyNumberFormat="1" applyFill="1" applyBorder="1" applyAlignment="1">
      <alignment horizontal="right"/>
    </xf>
    <xf numFmtId="4" fontId="41" fillId="0" borderId="55" xfId="1" applyNumberFormat="1" applyFill="1" applyBorder="1"/>
    <xf numFmtId="4" fontId="41" fillId="0" borderId="1" xfId="1" applyNumberFormat="1" applyFill="1" applyBorder="1"/>
    <xf numFmtId="4" fontId="41" fillId="0" borderId="20" xfId="1" applyNumberFormat="1" applyFill="1" applyBorder="1"/>
    <xf numFmtId="0" fontId="0" fillId="0" borderId="1" xfId="0" applyNumberFormat="1" applyFont="1" applyFill="1" applyBorder="1" applyAlignment="1">
      <alignment horizontal="left"/>
    </xf>
    <xf numFmtId="3" fontId="0" fillId="17" borderId="1" xfId="0" applyNumberFormat="1" applyFill="1" applyBorder="1"/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27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24" fillId="2" borderId="42" xfId="0" applyFont="1" applyFill="1" applyBorder="1" applyAlignment="1">
      <alignment horizontal="left" vertical="center"/>
    </xf>
    <xf numFmtId="0" fontId="24" fillId="2" borderId="32" xfId="0" applyFont="1" applyFill="1" applyBorder="1" applyAlignment="1">
      <alignment horizontal="left" vertical="center"/>
    </xf>
    <xf numFmtId="0" fontId="24" fillId="2" borderId="44" xfId="0" applyFont="1" applyFill="1" applyBorder="1" applyAlignment="1">
      <alignment horizontal="left" vertical="center"/>
    </xf>
    <xf numFmtId="0" fontId="24" fillId="2" borderId="3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71" fillId="0" borderId="11" xfId="0" applyFont="1" applyBorder="1" applyAlignment="1">
      <alignment horizontal="left"/>
    </xf>
    <xf numFmtId="0" fontId="71" fillId="0" borderId="12" xfId="0" applyFont="1" applyBorder="1" applyAlignment="1">
      <alignment horizontal="left"/>
    </xf>
    <xf numFmtId="0" fontId="71" fillId="0" borderId="13" xfId="0" applyFont="1" applyBorder="1" applyAlignment="1">
      <alignment horizontal="left"/>
    </xf>
    <xf numFmtId="49" fontId="0" fillId="16" borderId="11" xfId="0" applyNumberFormat="1" applyFill="1" applyBorder="1" applyAlignment="1">
      <alignment horizontal="left"/>
    </xf>
    <xf numFmtId="49" fontId="0" fillId="16" borderId="12" xfId="0" applyNumberFormat="1" applyFill="1" applyBorder="1" applyAlignment="1">
      <alignment horizontal="left"/>
    </xf>
    <xf numFmtId="49" fontId="0" fillId="16" borderId="13" xfId="0" applyNumberFormat="1" applyFill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49" fontId="0" fillId="0" borderId="12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28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11" xfId="0" applyFont="1" applyBorder="1" applyAlignment="1"/>
    <xf numFmtId="0" fontId="26" fillId="0" borderId="12" xfId="0" applyFont="1" applyBorder="1" applyAlignment="1"/>
    <xf numFmtId="0" fontId="26" fillId="0" borderId="13" xfId="0" applyFont="1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4" fillId="2" borderId="8" xfId="0" applyFont="1" applyFill="1" applyBorder="1" applyAlignment="1">
      <alignment horizontal="left" vertical="center"/>
    </xf>
    <xf numFmtId="0" fontId="24" fillId="2" borderId="29" xfId="0" applyFont="1" applyFill="1" applyBorder="1" applyAlignment="1">
      <alignment horizontal="left" vertical="center"/>
    </xf>
    <xf numFmtId="0" fontId="55" fillId="0" borderId="3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55" fillId="0" borderId="2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0" borderId="27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35" xfId="0" applyBorder="1" applyAlignment="1">
      <alignment horizontal="left"/>
    </xf>
    <xf numFmtId="0" fontId="71" fillId="0" borderId="11" xfId="0" applyFont="1" applyFill="1" applyBorder="1" applyAlignment="1">
      <alignment horizontal="left"/>
    </xf>
    <xf numFmtId="0" fontId="71" fillId="0" borderId="12" xfId="0" applyFont="1" applyFill="1" applyBorder="1" applyAlignment="1">
      <alignment horizontal="left"/>
    </xf>
    <xf numFmtId="0" fontId="71" fillId="0" borderId="13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4" fontId="0" fillId="0" borderId="11" xfId="0" applyNumberFormat="1" applyFont="1" applyBorder="1" applyAlignment="1">
      <alignment horizontal="left"/>
    </xf>
    <xf numFmtId="14" fontId="0" fillId="0" borderId="12" xfId="0" applyNumberFormat="1" applyFont="1" applyBorder="1" applyAlignment="1">
      <alignment horizontal="left"/>
    </xf>
    <xf numFmtId="14" fontId="0" fillId="0" borderId="13" xfId="0" applyNumberFormat="1" applyFont="1" applyBorder="1" applyAlignment="1">
      <alignment horizontal="left"/>
    </xf>
    <xf numFmtId="0" fontId="72" fillId="0" borderId="11" xfId="0" applyFont="1" applyBorder="1" applyAlignment="1">
      <alignment horizontal="left"/>
    </xf>
    <xf numFmtId="0" fontId="72" fillId="0" borderId="12" xfId="0" applyFont="1" applyBorder="1" applyAlignment="1">
      <alignment horizontal="left"/>
    </xf>
    <xf numFmtId="0" fontId="72" fillId="0" borderId="13" xfId="0" applyFont="1" applyBorder="1" applyAlignment="1">
      <alignment horizontal="left"/>
    </xf>
    <xf numFmtId="14" fontId="71" fillId="0" borderId="11" xfId="0" applyNumberFormat="1" applyFont="1" applyBorder="1" applyAlignment="1">
      <alignment horizontal="left"/>
    </xf>
    <xf numFmtId="14" fontId="71" fillId="0" borderId="12" xfId="0" applyNumberFormat="1" applyFont="1" applyBorder="1" applyAlignment="1">
      <alignment horizontal="left"/>
    </xf>
    <xf numFmtId="14" fontId="71" fillId="0" borderId="13" xfId="0" applyNumberFormat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78" fillId="0" borderId="0" xfId="1" applyFont="1" applyAlignment="1">
      <alignment horizontal="left"/>
    </xf>
    <xf numFmtId="0" fontId="7" fillId="0" borderId="11" xfId="1" applyFont="1" applyBorder="1" applyAlignment="1">
      <alignment horizontal="left"/>
    </xf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59" fillId="0" borderId="11" xfId="1" applyFont="1" applyBorder="1" applyAlignment="1">
      <alignment horizontal="left"/>
    </xf>
    <xf numFmtId="0" fontId="66" fillId="0" borderId="12" xfId="1" applyFont="1" applyBorder="1" applyAlignment="1">
      <alignment horizontal="left"/>
    </xf>
    <xf numFmtId="0" fontId="66" fillId="0" borderId="13" xfId="1" applyFont="1" applyBorder="1" applyAlignment="1">
      <alignment horizontal="left"/>
    </xf>
    <xf numFmtId="0" fontId="0" fillId="17" borderId="0" xfId="0" applyFill="1"/>
  </cellXfs>
  <cellStyles count="8">
    <cellStyle name="Hypertextové prepojenie" xfId="3" builtinId="8"/>
    <cellStyle name="Normálna 2" xfId="2"/>
    <cellStyle name="Normálne" xfId="0" builtinId="0"/>
    <cellStyle name="Normálne 2" xfId="4"/>
    <cellStyle name="Normálne 2 2" xfId="5"/>
    <cellStyle name="Normálne 2 2 2" xfId="7"/>
    <cellStyle name="Normálne 2 3" xfId="6"/>
    <cellStyle name="normálne_Hárok1" xfId="1"/>
  </cellStyles>
  <dxfs count="0"/>
  <tableStyles count="0" defaultTableStyle="TableStyleMedium2" defaultPivotStyle="PivotStyleLight16"/>
  <colors>
    <mruColors>
      <color rgb="FFFF00FF"/>
      <color rgb="FF070B05"/>
      <color rgb="FFA18F98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135"/>
  <sheetViews>
    <sheetView tabSelected="1" zoomScaleNormal="100" workbookViewId="0">
      <selection activeCell="C2" sqref="C2"/>
    </sheetView>
  </sheetViews>
  <sheetFormatPr defaultRowHeight="13.2" x14ac:dyDescent="0.25"/>
  <cols>
    <col min="1" max="2" width="8.5546875" customWidth="1"/>
    <col min="3" max="3" width="45.88671875" customWidth="1"/>
    <col min="4" max="4" width="10.109375" customWidth="1"/>
    <col min="5" max="5" width="10.109375" style="609" customWidth="1"/>
    <col min="6" max="6" width="10.109375" customWidth="1"/>
    <col min="7" max="7" width="10.109375" style="609" customWidth="1"/>
    <col min="8" max="9" width="10.109375" customWidth="1"/>
    <col min="10" max="10" width="10.109375" style="609" customWidth="1"/>
  </cols>
  <sheetData>
    <row r="1" spans="1:19" ht="17.399999999999999" x14ac:dyDescent="0.3">
      <c r="A1" s="1" t="s">
        <v>0</v>
      </c>
      <c r="B1" s="1"/>
      <c r="C1" s="1"/>
    </row>
    <row r="2" spans="1:19" ht="17.399999999999999" x14ac:dyDescent="0.3">
      <c r="C2" s="3" t="s">
        <v>1</v>
      </c>
      <c r="D2" s="4"/>
      <c r="E2" s="4"/>
      <c r="F2" s="4"/>
      <c r="G2" s="4"/>
      <c r="H2" s="4"/>
      <c r="I2" s="4"/>
      <c r="J2" s="4"/>
    </row>
    <row r="3" spans="1:19" ht="15.6" x14ac:dyDescent="0.3">
      <c r="A3" s="5"/>
      <c r="B3" s="5"/>
      <c r="C3" s="5" t="s">
        <v>2</v>
      </c>
      <c r="D3" s="270" t="s">
        <v>212</v>
      </c>
      <c r="E3" s="270" t="s">
        <v>218</v>
      </c>
      <c r="F3" s="315" t="s">
        <v>220</v>
      </c>
      <c r="G3" s="326" t="s">
        <v>220</v>
      </c>
      <c r="H3" s="335" t="s">
        <v>419</v>
      </c>
      <c r="I3" s="7" t="s">
        <v>512</v>
      </c>
      <c r="J3" s="7" t="s">
        <v>568</v>
      </c>
      <c r="K3" s="461"/>
      <c r="L3" s="461"/>
      <c r="M3" s="461"/>
      <c r="N3" s="462"/>
      <c r="O3" s="460"/>
      <c r="P3" s="463"/>
      <c r="Q3" s="463"/>
      <c r="R3" s="463"/>
      <c r="S3" s="463"/>
    </row>
    <row r="4" spans="1:19" ht="15.6" x14ac:dyDescent="0.3">
      <c r="A4" s="8" t="s">
        <v>3</v>
      </c>
      <c r="B4" s="8"/>
      <c r="C4" s="5" t="s">
        <v>4</v>
      </c>
      <c r="D4" s="271" t="s">
        <v>5</v>
      </c>
      <c r="E4" s="271" t="s">
        <v>5</v>
      </c>
      <c r="F4" s="316" t="s">
        <v>6</v>
      </c>
      <c r="G4" s="327" t="s">
        <v>31</v>
      </c>
      <c r="H4" s="336" t="s">
        <v>6</v>
      </c>
      <c r="I4" s="167" t="s">
        <v>6</v>
      </c>
      <c r="J4" s="167" t="s">
        <v>6</v>
      </c>
    </row>
    <row r="5" spans="1:19" ht="13.8" x14ac:dyDescent="0.25">
      <c r="A5" s="9">
        <v>111003</v>
      </c>
      <c r="B5" s="9"/>
      <c r="C5" s="10" t="s">
        <v>7</v>
      </c>
      <c r="D5" s="174">
        <v>1049644</v>
      </c>
      <c r="E5" s="174">
        <v>1125969</v>
      </c>
      <c r="F5" s="317">
        <v>1102363</v>
      </c>
      <c r="G5" s="328">
        <v>1152996</v>
      </c>
      <c r="H5" s="337">
        <v>1224887</v>
      </c>
      <c r="I5" s="174">
        <v>1311359</v>
      </c>
      <c r="J5" s="174">
        <v>1401180</v>
      </c>
    </row>
    <row r="6" spans="1:19" ht="13.8" x14ac:dyDescent="0.25">
      <c r="A6" s="9">
        <v>121001</v>
      </c>
      <c r="B6" s="9"/>
      <c r="C6" s="10" t="s">
        <v>8</v>
      </c>
      <c r="D6" s="174">
        <v>243116</v>
      </c>
      <c r="E6" s="174">
        <v>265092</v>
      </c>
      <c r="F6" s="317">
        <v>270000</v>
      </c>
      <c r="G6" s="328">
        <v>265610</v>
      </c>
      <c r="H6" s="337">
        <v>265600</v>
      </c>
      <c r="I6" s="168">
        <v>267000</v>
      </c>
      <c r="J6" s="168">
        <v>268000</v>
      </c>
    </row>
    <row r="7" spans="1:19" ht="13.8" x14ac:dyDescent="0.25">
      <c r="A7" s="9">
        <v>121002</v>
      </c>
      <c r="B7" s="9"/>
      <c r="C7" s="10" t="s">
        <v>9</v>
      </c>
      <c r="D7" s="174">
        <v>2387986</v>
      </c>
      <c r="E7" s="174">
        <v>2545902</v>
      </c>
      <c r="F7" s="317">
        <v>2583400</v>
      </c>
      <c r="G7" s="328">
        <v>2528782</v>
      </c>
      <c r="H7" s="337">
        <v>2528700</v>
      </c>
      <c r="I7" s="168">
        <v>2526000</v>
      </c>
      <c r="J7" s="168">
        <v>2524000</v>
      </c>
    </row>
    <row r="8" spans="1:19" ht="13.8" x14ac:dyDescent="0.25">
      <c r="A8" s="9">
        <v>121033</v>
      </c>
      <c r="B8" s="9"/>
      <c r="C8" s="10" t="s">
        <v>10</v>
      </c>
      <c r="D8" s="174">
        <v>3403</v>
      </c>
      <c r="E8" s="174">
        <v>3782</v>
      </c>
      <c r="F8" s="317">
        <v>3781</v>
      </c>
      <c r="G8" s="328">
        <v>3723</v>
      </c>
      <c r="H8" s="337">
        <v>3720</v>
      </c>
      <c r="I8" s="168">
        <v>3720</v>
      </c>
      <c r="J8" s="168">
        <v>3720</v>
      </c>
    </row>
    <row r="9" spans="1:19" ht="13.8" x14ac:dyDescent="0.25">
      <c r="A9" s="9">
        <v>133001</v>
      </c>
      <c r="B9" s="9"/>
      <c r="C9" s="10" t="s">
        <v>11</v>
      </c>
      <c r="D9" s="174">
        <v>2228</v>
      </c>
      <c r="E9" s="174">
        <v>2310</v>
      </c>
      <c r="F9" s="317">
        <v>2250</v>
      </c>
      <c r="G9" s="328">
        <v>2289</v>
      </c>
      <c r="H9" s="337">
        <v>2250</v>
      </c>
      <c r="I9" s="168">
        <v>2250</v>
      </c>
      <c r="J9" s="168">
        <v>2250</v>
      </c>
    </row>
    <row r="10" spans="1:19" ht="13.8" x14ac:dyDescent="0.25">
      <c r="A10" s="9">
        <v>133003</v>
      </c>
      <c r="B10" s="9"/>
      <c r="C10" s="10" t="s">
        <v>12</v>
      </c>
      <c r="D10" s="174">
        <v>70</v>
      </c>
      <c r="E10" s="174">
        <v>70</v>
      </c>
      <c r="F10" s="317">
        <v>70</v>
      </c>
      <c r="G10" s="328">
        <v>70</v>
      </c>
      <c r="H10" s="337">
        <v>70</v>
      </c>
      <c r="I10" s="168">
        <v>70</v>
      </c>
      <c r="J10" s="168">
        <v>70</v>
      </c>
    </row>
    <row r="11" spans="1:19" ht="13.8" x14ac:dyDescent="0.25">
      <c r="A11" s="9">
        <v>133006</v>
      </c>
      <c r="B11" s="9"/>
      <c r="C11" s="10" t="s">
        <v>13</v>
      </c>
      <c r="D11" s="174">
        <v>9537</v>
      </c>
      <c r="E11" s="174">
        <v>4648</v>
      </c>
      <c r="F11" s="317">
        <v>8000</v>
      </c>
      <c r="G11" s="328">
        <v>5200</v>
      </c>
      <c r="H11" s="337">
        <v>6000</v>
      </c>
      <c r="I11" s="168">
        <v>6500</v>
      </c>
      <c r="J11" s="168">
        <v>6500</v>
      </c>
    </row>
    <row r="12" spans="1:19" ht="13.8" x14ac:dyDescent="0.25">
      <c r="A12" s="9">
        <v>133012</v>
      </c>
      <c r="B12" s="9"/>
      <c r="C12" s="11" t="s">
        <v>14</v>
      </c>
      <c r="D12" s="174">
        <v>3191</v>
      </c>
      <c r="E12" s="174">
        <v>2431</v>
      </c>
      <c r="F12" s="317">
        <v>5850</v>
      </c>
      <c r="G12" s="328">
        <v>5500</v>
      </c>
      <c r="H12" s="337">
        <v>5850</v>
      </c>
      <c r="I12" s="168">
        <v>5850</v>
      </c>
      <c r="J12" s="168">
        <v>5850</v>
      </c>
    </row>
    <row r="13" spans="1:19" ht="13.8" x14ac:dyDescent="0.25">
      <c r="A13" s="9">
        <v>133013</v>
      </c>
      <c r="B13" s="9"/>
      <c r="C13" s="11" t="s">
        <v>589</v>
      </c>
      <c r="D13" s="174">
        <v>68555</v>
      </c>
      <c r="E13" s="174">
        <v>76392</v>
      </c>
      <c r="F13" s="317">
        <v>76570</v>
      </c>
      <c r="G13" s="328">
        <v>75341</v>
      </c>
      <c r="H13" s="337">
        <v>76300</v>
      </c>
      <c r="I13" s="168">
        <v>76500</v>
      </c>
      <c r="J13" s="168">
        <v>77000</v>
      </c>
    </row>
    <row r="14" spans="1:19" ht="13.8" x14ac:dyDescent="0.25">
      <c r="A14" s="9">
        <v>133015</v>
      </c>
      <c r="B14" s="9"/>
      <c r="C14" s="11" t="s">
        <v>413</v>
      </c>
      <c r="D14" s="174"/>
      <c r="E14" s="174">
        <v>6740</v>
      </c>
      <c r="F14" s="317">
        <v>7000</v>
      </c>
      <c r="G14" s="328">
        <v>15800</v>
      </c>
      <c r="H14" s="337">
        <v>11000</v>
      </c>
      <c r="I14" s="168">
        <v>11000</v>
      </c>
      <c r="J14" s="168">
        <v>11000</v>
      </c>
    </row>
    <row r="15" spans="1:19" ht="13.8" x14ac:dyDescent="0.25">
      <c r="A15" s="9">
        <v>133014</v>
      </c>
      <c r="B15" s="9"/>
      <c r="C15" s="10" t="s">
        <v>15</v>
      </c>
      <c r="D15" s="174">
        <v>78322</v>
      </c>
      <c r="E15" s="174">
        <v>78322</v>
      </c>
      <c r="F15" s="317">
        <v>78322</v>
      </c>
      <c r="G15" s="328">
        <v>78322</v>
      </c>
      <c r="H15" s="337">
        <v>78322</v>
      </c>
      <c r="I15" s="168">
        <v>78322</v>
      </c>
      <c r="J15" s="168">
        <v>78322</v>
      </c>
    </row>
    <row r="16" spans="1:19" ht="13.8" x14ac:dyDescent="0.25">
      <c r="A16" s="9">
        <v>134001</v>
      </c>
      <c r="B16" s="9"/>
      <c r="C16" s="10" t="s">
        <v>213</v>
      </c>
      <c r="D16" s="174">
        <v>2012</v>
      </c>
      <c r="E16" s="174">
        <v>2012</v>
      </c>
      <c r="F16" s="317">
        <v>2000</v>
      </c>
      <c r="G16" s="328">
        <v>2011</v>
      </c>
      <c r="H16" s="337">
        <v>2011</v>
      </c>
      <c r="I16" s="168">
        <v>2011</v>
      </c>
      <c r="J16" s="168">
        <v>2011</v>
      </c>
    </row>
    <row r="17" spans="1:10" ht="15.6" x14ac:dyDescent="0.3">
      <c r="A17" s="10"/>
      <c r="B17" s="10"/>
      <c r="C17" s="5" t="s">
        <v>16</v>
      </c>
      <c r="D17" s="266">
        <f t="shared" ref="D17:F17" si="0">SUM(D5:D16)</f>
        <v>3848064</v>
      </c>
      <c r="E17" s="266">
        <f>SUM(E5:E16)</f>
        <v>4113670</v>
      </c>
      <c r="F17" s="319">
        <f t="shared" si="0"/>
        <v>4139606</v>
      </c>
      <c r="G17" s="330">
        <f>SUM(G5:G16)</f>
        <v>4135644</v>
      </c>
      <c r="H17" s="338">
        <f>SUM(H5:H16)</f>
        <v>4204710</v>
      </c>
      <c r="I17" s="266">
        <f>SUM(I5:I16)</f>
        <v>4290582</v>
      </c>
      <c r="J17" s="266">
        <f>SUM(J5:J16)</f>
        <v>4379903</v>
      </c>
    </row>
    <row r="18" spans="1:10" ht="13.8" x14ac:dyDescent="0.25">
      <c r="A18" s="10"/>
      <c r="B18" s="10"/>
      <c r="C18" s="10"/>
      <c r="D18" s="268"/>
      <c r="E18" s="268"/>
      <c r="F18" s="319"/>
      <c r="G18" s="330"/>
      <c r="H18" s="339"/>
      <c r="I18" s="6"/>
      <c r="J18" s="6"/>
    </row>
    <row r="19" spans="1:10" ht="15.6" x14ac:dyDescent="0.3">
      <c r="A19" s="13" t="s">
        <v>3</v>
      </c>
      <c r="B19" s="13"/>
      <c r="C19" s="5" t="s">
        <v>17</v>
      </c>
      <c r="D19" s="268"/>
      <c r="E19" s="268"/>
      <c r="F19" s="319"/>
      <c r="G19" s="330"/>
      <c r="H19" s="339"/>
      <c r="I19" s="6"/>
      <c r="J19" s="6"/>
    </row>
    <row r="20" spans="1:10" ht="13.8" x14ac:dyDescent="0.25">
      <c r="A20" s="346">
        <v>211004</v>
      </c>
      <c r="B20" s="346"/>
      <c r="C20" s="347" t="s">
        <v>418</v>
      </c>
      <c r="D20" s="348">
        <v>29477</v>
      </c>
      <c r="E20" s="348">
        <v>21724</v>
      </c>
      <c r="F20" s="348">
        <v>35000</v>
      </c>
      <c r="G20" s="348">
        <v>32000</v>
      </c>
      <c r="H20" s="348">
        <v>35000</v>
      </c>
      <c r="I20" s="348">
        <v>35000</v>
      </c>
      <c r="J20" s="348">
        <v>35000</v>
      </c>
    </row>
    <row r="21" spans="1:10" ht="13.8" x14ac:dyDescent="0.25">
      <c r="A21" s="9">
        <v>212002</v>
      </c>
      <c r="B21" s="9"/>
      <c r="C21" s="11" t="s">
        <v>18</v>
      </c>
      <c r="D21" s="174">
        <v>1636</v>
      </c>
      <c r="E21" s="174">
        <v>3979</v>
      </c>
      <c r="F21" s="317">
        <v>4037</v>
      </c>
      <c r="G21" s="328">
        <v>6015</v>
      </c>
      <c r="H21" s="337">
        <v>6200</v>
      </c>
      <c r="I21" s="168">
        <v>6386</v>
      </c>
      <c r="J21" s="168">
        <v>6577</v>
      </c>
    </row>
    <row r="22" spans="1:10" ht="13.8" x14ac:dyDescent="0.25">
      <c r="A22" s="9">
        <v>212002</v>
      </c>
      <c r="B22" s="9"/>
      <c r="C22" s="10" t="s">
        <v>19</v>
      </c>
      <c r="D22" s="174">
        <v>478</v>
      </c>
      <c r="E22" s="174">
        <v>2635</v>
      </c>
      <c r="F22" s="317">
        <v>2700</v>
      </c>
      <c r="G22" s="328">
        <v>2320</v>
      </c>
      <c r="H22" s="337">
        <v>2600</v>
      </c>
      <c r="I22" s="168">
        <v>2600</v>
      </c>
      <c r="J22" s="168">
        <v>2600</v>
      </c>
    </row>
    <row r="23" spans="1:10" ht="13.8" hidden="1" x14ac:dyDescent="0.25">
      <c r="A23" s="9"/>
      <c r="B23" s="9"/>
      <c r="C23" s="10"/>
      <c r="D23" s="174"/>
      <c r="E23" s="174"/>
      <c r="F23" s="318"/>
      <c r="G23" s="328"/>
      <c r="H23" s="337"/>
      <c r="I23" s="168"/>
      <c r="J23" s="168"/>
    </row>
    <row r="24" spans="1:10" ht="13.8" x14ac:dyDescent="0.25">
      <c r="A24" s="9">
        <v>212003</v>
      </c>
      <c r="B24" s="9"/>
      <c r="C24" s="10" t="s">
        <v>20</v>
      </c>
      <c r="D24" s="174">
        <v>81460</v>
      </c>
      <c r="E24" s="174">
        <v>82801</v>
      </c>
      <c r="F24" s="317">
        <f>65000+17200</f>
        <v>82200</v>
      </c>
      <c r="G24" s="328">
        <v>81750</v>
      </c>
      <c r="H24" s="337">
        <v>83900</v>
      </c>
      <c r="I24" s="168">
        <v>83900</v>
      </c>
      <c r="J24" s="168">
        <v>83900</v>
      </c>
    </row>
    <row r="25" spans="1:10" ht="13.8" x14ac:dyDescent="0.25">
      <c r="A25" s="9">
        <v>212003</v>
      </c>
      <c r="B25" s="9"/>
      <c r="C25" s="10" t="s">
        <v>21</v>
      </c>
      <c r="D25" s="174">
        <v>95688</v>
      </c>
      <c r="E25" s="174">
        <v>96422</v>
      </c>
      <c r="F25" s="317">
        <v>101500</v>
      </c>
      <c r="G25" s="328">
        <v>99700</v>
      </c>
      <c r="H25" s="337">
        <v>101500</v>
      </c>
      <c r="I25" s="168">
        <v>101500</v>
      </c>
      <c r="J25" s="168">
        <v>101500</v>
      </c>
    </row>
    <row r="26" spans="1:10" ht="13.8" x14ac:dyDescent="0.25">
      <c r="A26" s="10"/>
      <c r="B26" s="10"/>
      <c r="C26" s="10" t="s">
        <v>22</v>
      </c>
      <c r="D26" s="174">
        <v>71178</v>
      </c>
      <c r="E26" s="174">
        <v>78035</v>
      </c>
      <c r="F26" s="317">
        <v>74200</v>
      </c>
      <c r="G26" s="328">
        <v>76000</v>
      </c>
      <c r="H26" s="337">
        <v>74200</v>
      </c>
      <c r="I26" s="168">
        <v>74200</v>
      </c>
      <c r="J26" s="168">
        <v>74200</v>
      </c>
    </row>
    <row r="27" spans="1:10" ht="13.8" x14ac:dyDescent="0.25">
      <c r="A27" s="10"/>
      <c r="B27" s="10"/>
      <c r="C27" s="10" t="s">
        <v>23</v>
      </c>
      <c r="D27" s="174">
        <v>21302</v>
      </c>
      <c r="E27" s="174">
        <v>21963</v>
      </c>
      <c r="F27" s="317">
        <v>22600</v>
      </c>
      <c r="G27" s="328">
        <v>22300</v>
      </c>
      <c r="H27" s="337">
        <v>22600</v>
      </c>
      <c r="I27" s="168">
        <v>22600</v>
      </c>
      <c r="J27" s="168">
        <v>22600</v>
      </c>
    </row>
    <row r="28" spans="1:10" ht="13.8" x14ac:dyDescent="0.25">
      <c r="A28" s="349">
        <v>212003</v>
      </c>
      <c r="B28" s="346"/>
      <c r="C28" s="346" t="s">
        <v>227</v>
      </c>
      <c r="D28" s="348">
        <v>111201</v>
      </c>
      <c r="E28" s="348">
        <v>54301</v>
      </c>
      <c r="F28" s="348">
        <v>97500</v>
      </c>
      <c r="G28" s="348">
        <v>98705</v>
      </c>
      <c r="H28" s="348">
        <v>99000</v>
      </c>
      <c r="I28" s="348">
        <v>99000</v>
      </c>
      <c r="J28" s="348">
        <v>99000</v>
      </c>
    </row>
    <row r="29" spans="1:10" ht="13.8" x14ac:dyDescent="0.25">
      <c r="A29" s="9">
        <v>212004</v>
      </c>
      <c r="B29" s="9"/>
      <c r="C29" s="10" t="s">
        <v>24</v>
      </c>
      <c r="D29" s="174">
        <v>3482</v>
      </c>
      <c r="E29" s="174">
        <v>3593</v>
      </c>
      <c r="F29" s="317">
        <v>3500</v>
      </c>
      <c r="G29" s="328">
        <v>3800</v>
      </c>
      <c r="H29" s="337">
        <v>3800</v>
      </c>
      <c r="I29" s="168">
        <v>3800</v>
      </c>
      <c r="J29" s="168">
        <v>3800</v>
      </c>
    </row>
    <row r="30" spans="1:10" ht="13.8" x14ac:dyDescent="0.25">
      <c r="A30" s="9">
        <v>221004</v>
      </c>
      <c r="B30" s="9"/>
      <c r="C30" s="10" t="s">
        <v>25</v>
      </c>
      <c r="D30" s="174">
        <v>8215</v>
      </c>
      <c r="E30" s="174">
        <v>8149</v>
      </c>
      <c r="F30" s="317">
        <v>8000</v>
      </c>
      <c r="G30" s="328">
        <v>8500</v>
      </c>
      <c r="H30" s="337">
        <v>8000</v>
      </c>
      <c r="I30" s="168">
        <v>8500</v>
      </c>
      <c r="J30" s="168">
        <v>9000</v>
      </c>
    </row>
    <row r="31" spans="1:10" ht="13.8" x14ac:dyDescent="0.25">
      <c r="A31" s="9">
        <v>222003</v>
      </c>
      <c r="B31" s="9"/>
      <c r="C31" s="10" t="s">
        <v>26</v>
      </c>
      <c r="D31" s="174">
        <v>149</v>
      </c>
      <c r="E31" s="174">
        <v>1362</v>
      </c>
      <c r="F31" s="321">
        <v>100</v>
      </c>
      <c r="G31" s="328">
        <v>600</v>
      </c>
      <c r="H31" s="337">
        <v>100</v>
      </c>
      <c r="I31" s="168">
        <v>100</v>
      </c>
      <c r="J31" s="168">
        <v>100</v>
      </c>
    </row>
    <row r="32" spans="1:10" ht="13.8" x14ac:dyDescent="0.25">
      <c r="A32" s="9">
        <v>223001</v>
      </c>
      <c r="B32" s="9"/>
      <c r="C32" s="10" t="s">
        <v>27</v>
      </c>
      <c r="D32" s="174">
        <v>122568</v>
      </c>
      <c r="E32" s="174">
        <v>136728</v>
      </c>
      <c r="F32" s="317">
        <v>139000</v>
      </c>
      <c r="G32" s="328">
        <v>137200</v>
      </c>
      <c r="H32" s="337">
        <v>136900</v>
      </c>
      <c r="I32" s="168">
        <v>136900</v>
      </c>
      <c r="J32" s="168">
        <v>136900</v>
      </c>
    </row>
    <row r="33" spans="1:10" ht="13.8" x14ac:dyDescent="0.25">
      <c r="A33" s="9">
        <v>223001</v>
      </c>
      <c r="B33" s="9"/>
      <c r="C33" s="10" t="s">
        <v>28</v>
      </c>
      <c r="D33" s="174">
        <v>4308</v>
      </c>
      <c r="E33" s="174">
        <v>2634</v>
      </c>
      <c r="F33" s="317">
        <v>3000</v>
      </c>
      <c r="G33" s="328">
        <v>800</v>
      </c>
      <c r="H33" s="337">
        <v>1000</v>
      </c>
      <c r="I33" s="168">
        <v>1000</v>
      </c>
      <c r="J33" s="168">
        <v>1000</v>
      </c>
    </row>
    <row r="34" spans="1:10" ht="13.8" x14ac:dyDescent="0.25">
      <c r="A34" s="9">
        <v>223001</v>
      </c>
      <c r="B34" s="9"/>
      <c r="C34" s="10" t="s">
        <v>29</v>
      </c>
      <c r="D34" s="174">
        <v>106</v>
      </c>
      <c r="E34" s="174">
        <v>0</v>
      </c>
      <c r="F34" s="317">
        <v>100</v>
      </c>
      <c r="G34" s="328">
        <v>0</v>
      </c>
      <c r="H34" s="337">
        <v>100</v>
      </c>
      <c r="I34" s="168">
        <v>100</v>
      </c>
      <c r="J34" s="168">
        <v>100</v>
      </c>
    </row>
    <row r="35" spans="1:10" ht="13.8" x14ac:dyDescent="0.25">
      <c r="A35" s="9">
        <v>223001</v>
      </c>
      <c r="B35" s="9"/>
      <c r="C35" s="10" t="s">
        <v>30</v>
      </c>
      <c r="D35" s="174">
        <v>18236</v>
      </c>
      <c r="E35" s="174">
        <v>20437</v>
      </c>
      <c r="F35" s="317">
        <v>20000</v>
      </c>
      <c r="G35" s="328">
        <v>11650</v>
      </c>
      <c r="H35" s="337">
        <v>20000</v>
      </c>
      <c r="I35" s="168">
        <v>20000</v>
      </c>
      <c r="J35" s="168">
        <v>20000</v>
      </c>
    </row>
    <row r="36" spans="1:10" ht="13.8" x14ac:dyDescent="0.25">
      <c r="A36" s="14"/>
      <c r="B36" s="14"/>
      <c r="C36" s="15"/>
      <c r="D36" s="269"/>
      <c r="E36" s="269"/>
      <c r="F36" s="269"/>
      <c r="G36" s="269"/>
      <c r="H36" s="443"/>
      <c r="I36" s="443"/>
      <c r="J36" s="443"/>
    </row>
    <row r="37" spans="1:10" ht="13.8" x14ac:dyDescent="0.25">
      <c r="A37" s="14"/>
      <c r="B37" s="14"/>
      <c r="C37" s="15"/>
      <c r="D37" s="269"/>
      <c r="E37" s="269"/>
      <c r="F37" s="269"/>
      <c r="G37" s="269"/>
      <c r="H37" s="443"/>
      <c r="I37" s="443"/>
      <c r="J37" s="443"/>
    </row>
    <row r="38" spans="1:10" ht="13.8" x14ac:dyDescent="0.25">
      <c r="A38" s="14"/>
      <c r="B38" s="14"/>
      <c r="C38" s="15"/>
      <c r="D38" s="269"/>
      <c r="E38" s="269"/>
      <c r="F38" s="269"/>
      <c r="G38" s="269"/>
      <c r="H38" s="443"/>
      <c r="I38" s="443"/>
      <c r="J38" s="443"/>
    </row>
    <row r="39" spans="1:10" ht="13.8" x14ac:dyDescent="0.25">
      <c r="A39" s="14"/>
      <c r="B39" s="14"/>
      <c r="C39" s="15"/>
      <c r="D39" s="269"/>
      <c r="E39" s="269"/>
      <c r="F39" s="269"/>
      <c r="G39" s="269"/>
      <c r="H39" s="443"/>
      <c r="I39" s="443"/>
      <c r="J39" s="443"/>
    </row>
    <row r="40" spans="1:10" ht="13.8" x14ac:dyDescent="0.25">
      <c r="A40" s="14"/>
      <c r="B40" s="14"/>
      <c r="C40" s="15"/>
      <c r="D40" s="269"/>
      <c r="E40" s="269"/>
      <c r="F40" s="269"/>
      <c r="G40" s="269"/>
      <c r="H40" s="443"/>
      <c r="I40" s="443"/>
      <c r="J40" s="443"/>
    </row>
    <row r="41" spans="1:10" ht="13.8" x14ac:dyDescent="0.25">
      <c r="A41" s="14"/>
      <c r="B41" s="14"/>
      <c r="C41" s="15"/>
      <c r="D41" s="269"/>
      <c r="E41" s="269"/>
      <c r="F41" s="269"/>
      <c r="G41" s="269"/>
      <c r="H41" s="443"/>
      <c r="I41" s="443"/>
      <c r="J41" s="443"/>
    </row>
    <row r="42" spans="1:10" ht="13.8" x14ac:dyDescent="0.25">
      <c r="A42" s="9"/>
      <c r="B42" s="9"/>
      <c r="C42" s="10"/>
      <c r="D42" s="270" t="s">
        <v>212</v>
      </c>
      <c r="E42" s="270" t="s">
        <v>218</v>
      </c>
      <c r="F42" s="315" t="s">
        <v>220</v>
      </c>
      <c r="G42" s="326" t="s">
        <v>220</v>
      </c>
      <c r="H42" s="335" t="s">
        <v>419</v>
      </c>
      <c r="I42" s="7" t="s">
        <v>512</v>
      </c>
      <c r="J42" s="7" t="s">
        <v>568</v>
      </c>
    </row>
    <row r="43" spans="1:10" ht="13.8" x14ac:dyDescent="0.25">
      <c r="A43" s="9"/>
      <c r="B43" s="9"/>
      <c r="C43" s="10"/>
      <c r="D43" s="271" t="s">
        <v>5</v>
      </c>
      <c r="E43" s="271" t="s">
        <v>5</v>
      </c>
      <c r="F43" s="316" t="s">
        <v>6</v>
      </c>
      <c r="G43" s="327" t="s">
        <v>31</v>
      </c>
      <c r="H43" s="336" t="s">
        <v>6</v>
      </c>
      <c r="I43" s="167" t="s">
        <v>6</v>
      </c>
      <c r="J43" s="167" t="s">
        <v>6</v>
      </c>
    </row>
    <row r="44" spans="1:10" ht="13.8" x14ac:dyDescent="0.25">
      <c r="A44" s="9">
        <v>223001</v>
      </c>
      <c r="B44" s="9"/>
      <c r="C44" s="10" t="s">
        <v>32</v>
      </c>
      <c r="D44" s="174">
        <v>0</v>
      </c>
      <c r="E44" s="174">
        <v>299</v>
      </c>
      <c r="F44" s="317">
        <v>0</v>
      </c>
      <c r="G44" s="328">
        <v>0</v>
      </c>
      <c r="H44" s="337">
        <v>0</v>
      </c>
      <c r="I44" s="168">
        <v>0</v>
      </c>
      <c r="J44" s="168">
        <v>0</v>
      </c>
    </row>
    <row r="45" spans="1:10" ht="13.8" x14ac:dyDescent="0.25">
      <c r="A45" s="9">
        <v>223001</v>
      </c>
      <c r="B45" s="9"/>
      <c r="C45" s="10" t="s">
        <v>33</v>
      </c>
      <c r="D45" s="174">
        <v>31662</v>
      </c>
      <c r="E45" s="174">
        <v>367</v>
      </c>
      <c r="F45" s="317">
        <v>40000</v>
      </c>
      <c r="G45" s="328">
        <v>14238</v>
      </c>
      <c r="H45" s="337">
        <v>40000</v>
      </c>
      <c r="I45" s="168">
        <v>40000</v>
      </c>
      <c r="J45" s="168">
        <v>40000</v>
      </c>
    </row>
    <row r="46" spans="1:10" ht="13.8" x14ac:dyDescent="0.25">
      <c r="A46" s="9">
        <v>223001</v>
      </c>
      <c r="B46" s="9"/>
      <c r="C46" s="10" t="s">
        <v>34</v>
      </c>
      <c r="D46" s="174">
        <v>80</v>
      </c>
      <c r="E46" s="174">
        <v>35</v>
      </c>
      <c r="F46" s="317">
        <v>100</v>
      </c>
      <c r="G46" s="328">
        <v>0</v>
      </c>
      <c r="H46" s="337">
        <v>100</v>
      </c>
      <c r="I46" s="168">
        <v>100</v>
      </c>
      <c r="J46" s="168">
        <v>100</v>
      </c>
    </row>
    <row r="47" spans="1:10" ht="13.8" x14ac:dyDescent="0.25">
      <c r="A47" s="9">
        <v>223001</v>
      </c>
      <c r="B47" s="9"/>
      <c r="C47" s="10" t="s">
        <v>217</v>
      </c>
      <c r="D47" s="174">
        <v>851</v>
      </c>
      <c r="E47" s="174">
        <v>1003</v>
      </c>
      <c r="F47" s="317">
        <v>1000</v>
      </c>
      <c r="G47" s="328">
        <v>1350</v>
      </c>
      <c r="H47" s="337">
        <v>1300</v>
      </c>
      <c r="I47" s="168">
        <v>1300</v>
      </c>
      <c r="J47" s="168">
        <v>1300</v>
      </c>
    </row>
    <row r="48" spans="1:10" ht="13.8" x14ac:dyDescent="0.25">
      <c r="A48" s="9">
        <v>223001</v>
      </c>
      <c r="B48" s="9"/>
      <c r="C48" s="10" t="s">
        <v>222</v>
      </c>
      <c r="D48" s="174">
        <v>14</v>
      </c>
      <c r="E48" s="174">
        <v>13</v>
      </c>
      <c r="F48" s="317">
        <v>20</v>
      </c>
      <c r="G48" s="328">
        <v>26</v>
      </c>
      <c r="H48" s="337">
        <v>25</v>
      </c>
      <c r="I48" s="168">
        <v>25</v>
      </c>
      <c r="J48" s="168">
        <v>25</v>
      </c>
    </row>
    <row r="49" spans="1:10" ht="13.8" x14ac:dyDescent="0.25">
      <c r="A49" s="9">
        <v>223001</v>
      </c>
      <c r="B49" s="9"/>
      <c r="C49" s="10" t="s">
        <v>35</v>
      </c>
      <c r="D49" s="174">
        <v>9480</v>
      </c>
      <c r="E49" s="174">
        <v>2403</v>
      </c>
      <c r="F49" s="317">
        <v>3000</v>
      </c>
      <c r="G49" s="328">
        <v>5891</v>
      </c>
      <c r="H49" s="337">
        <v>5000</v>
      </c>
      <c r="I49" s="168">
        <v>5000</v>
      </c>
      <c r="J49" s="168">
        <v>5000</v>
      </c>
    </row>
    <row r="50" spans="1:10" s="374" customFormat="1" ht="13.8" x14ac:dyDescent="0.25">
      <c r="A50" s="9">
        <v>223001</v>
      </c>
      <c r="B50" s="9"/>
      <c r="C50" s="553" t="s">
        <v>530</v>
      </c>
      <c r="D50" s="174"/>
      <c r="E50" s="174">
        <v>2562</v>
      </c>
      <c r="F50" s="317">
        <v>0</v>
      </c>
      <c r="G50" s="328">
        <v>0</v>
      </c>
      <c r="H50" s="337"/>
      <c r="I50" s="168"/>
      <c r="J50" s="168"/>
    </row>
    <row r="51" spans="1:10" ht="13.8" x14ac:dyDescent="0.25">
      <c r="A51" s="349">
        <v>223003</v>
      </c>
      <c r="B51" s="349"/>
      <c r="C51" s="346" t="s">
        <v>226</v>
      </c>
      <c r="D51" s="348">
        <v>47326</v>
      </c>
      <c r="E51" s="348">
        <v>50154</v>
      </c>
      <c r="F51" s="348">
        <v>50000</v>
      </c>
      <c r="G51" s="348">
        <v>48000</v>
      </c>
      <c r="H51" s="348">
        <v>50000</v>
      </c>
      <c r="I51" s="348">
        <v>50000</v>
      </c>
      <c r="J51" s="348">
        <v>50000</v>
      </c>
    </row>
    <row r="52" spans="1:10" ht="13.8" x14ac:dyDescent="0.25">
      <c r="A52" s="9">
        <v>229005</v>
      </c>
      <c r="B52" s="9"/>
      <c r="C52" s="10" t="s">
        <v>420</v>
      </c>
      <c r="D52" s="174">
        <v>172</v>
      </c>
      <c r="E52" s="174">
        <v>96</v>
      </c>
      <c r="F52" s="317">
        <v>100</v>
      </c>
      <c r="G52" s="328">
        <v>156</v>
      </c>
      <c r="H52" s="337">
        <v>100</v>
      </c>
      <c r="I52" s="168">
        <v>100</v>
      </c>
      <c r="J52" s="168">
        <v>100</v>
      </c>
    </row>
    <row r="53" spans="1:10" ht="13.8" x14ac:dyDescent="0.25">
      <c r="A53" s="10">
        <v>242</v>
      </c>
      <c r="B53" s="10"/>
      <c r="C53" s="10" t="s">
        <v>405</v>
      </c>
      <c r="D53" s="174">
        <v>5553</v>
      </c>
      <c r="E53" s="174">
        <v>153</v>
      </c>
      <c r="F53" s="317">
        <v>150</v>
      </c>
      <c r="G53" s="328">
        <v>0</v>
      </c>
      <c r="H53" s="337">
        <v>0</v>
      </c>
      <c r="I53" s="168">
        <v>0</v>
      </c>
      <c r="J53" s="168">
        <v>0</v>
      </c>
    </row>
    <row r="54" spans="1:10" ht="13.8" x14ac:dyDescent="0.25">
      <c r="A54" s="346">
        <v>242</v>
      </c>
      <c r="B54" s="346"/>
      <c r="C54" s="346" t="s">
        <v>406</v>
      </c>
      <c r="D54" s="348">
        <v>450</v>
      </c>
      <c r="E54" s="348">
        <v>16</v>
      </c>
      <c r="F54" s="348">
        <v>25</v>
      </c>
      <c r="G54" s="348">
        <v>0</v>
      </c>
      <c r="H54" s="348">
        <v>0</v>
      </c>
      <c r="I54" s="348">
        <v>0</v>
      </c>
      <c r="J54" s="348">
        <v>0</v>
      </c>
    </row>
    <row r="55" spans="1:10" ht="13.8" x14ac:dyDescent="0.25">
      <c r="A55" s="10">
        <v>292</v>
      </c>
      <c r="B55" s="10"/>
      <c r="C55" s="10" t="s">
        <v>36</v>
      </c>
      <c r="D55" s="174">
        <v>12149</v>
      </c>
      <c r="E55" s="174">
        <v>7564</v>
      </c>
      <c r="F55" s="317">
        <v>6000</v>
      </c>
      <c r="G55" s="328">
        <v>5400</v>
      </c>
      <c r="H55" s="337">
        <v>5500</v>
      </c>
      <c r="I55" s="168">
        <v>5500</v>
      </c>
      <c r="J55" s="168">
        <v>5500</v>
      </c>
    </row>
    <row r="56" spans="1:10" ht="15.6" x14ac:dyDescent="0.3">
      <c r="A56" s="10"/>
      <c r="B56" s="10"/>
      <c r="C56" s="5" t="s">
        <v>37</v>
      </c>
      <c r="D56" s="266">
        <f t="shared" ref="D56:G56" si="1">SUM(D20:D55)</f>
        <v>677221</v>
      </c>
      <c r="E56" s="266">
        <f t="shared" si="1"/>
        <v>599428</v>
      </c>
      <c r="F56" s="318">
        <f t="shared" si="1"/>
        <v>693832</v>
      </c>
      <c r="G56" s="330">
        <f t="shared" si="1"/>
        <v>656401</v>
      </c>
      <c r="H56" s="338">
        <f>SUM(H20:H55)</f>
        <v>696925</v>
      </c>
      <c r="I56" s="168">
        <f>SUM(I20:I55)</f>
        <v>697611</v>
      </c>
      <c r="J56" s="168">
        <f>SUM(J20:J55)</f>
        <v>698302</v>
      </c>
    </row>
    <row r="57" spans="1:10" ht="15.6" x14ac:dyDescent="0.3">
      <c r="A57" s="10"/>
      <c r="B57" s="10"/>
      <c r="C57" s="5"/>
      <c r="D57" s="266"/>
      <c r="E57" s="266"/>
      <c r="F57" s="266"/>
      <c r="G57" s="266"/>
      <c r="H57" s="266"/>
      <c r="I57" s="12"/>
      <c r="J57" s="12"/>
    </row>
    <row r="58" spans="1:10" ht="15.6" x14ac:dyDescent="0.3">
      <c r="A58" s="13" t="s">
        <v>3</v>
      </c>
      <c r="B58" s="13"/>
      <c r="C58" s="5" t="s">
        <v>38</v>
      </c>
      <c r="D58" s="268">
        <v>7450</v>
      </c>
      <c r="E58" s="268">
        <v>10550</v>
      </c>
      <c r="F58" s="319">
        <v>500</v>
      </c>
      <c r="G58" s="330">
        <v>4000</v>
      </c>
      <c r="H58" s="338">
        <v>5000</v>
      </c>
      <c r="I58" s="12">
        <v>5000</v>
      </c>
      <c r="J58" s="12">
        <v>5000</v>
      </c>
    </row>
    <row r="59" spans="1:10" ht="13.8" x14ac:dyDescent="0.25">
      <c r="A59" s="13"/>
      <c r="B59" s="13"/>
      <c r="C59" s="10"/>
      <c r="D59" s="268"/>
      <c r="E59" s="268"/>
      <c r="F59" s="268"/>
      <c r="G59" s="268"/>
      <c r="H59" s="268"/>
      <c r="I59" s="6"/>
      <c r="J59" s="6"/>
    </row>
    <row r="60" spans="1:10" ht="15.6" x14ac:dyDescent="0.3">
      <c r="A60" s="13" t="s">
        <v>3</v>
      </c>
      <c r="B60" s="13"/>
      <c r="C60" s="5" t="s">
        <v>39</v>
      </c>
      <c r="D60" s="268"/>
      <c r="E60" s="268"/>
      <c r="F60" s="268"/>
      <c r="G60" s="268"/>
      <c r="H60" s="268"/>
      <c r="I60" s="6"/>
      <c r="J60" s="6"/>
    </row>
    <row r="61" spans="1:10" ht="13.8" x14ac:dyDescent="0.25">
      <c r="A61" s="9">
        <v>312001</v>
      </c>
      <c r="B61" s="9"/>
      <c r="C61" s="10" t="s">
        <v>40</v>
      </c>
      <c r="D61" s="174">
        <v>73</v>
      </c>
      <c r="E61" s="174">
        <v>0</v>
      </c>
      <c r="F61" s="317">
        <v>100</v>
      </c>
      <c r="G61" s="328">
        <v>782</v>
      </c>
      <c r="H61" s="337">
        <v>100</v>
      </c>
      <c r="I61" s="168">
        <v>100</v>
      </c>
      <c r="J61" s="168">
        <v>100</v>
      </c>
    </row>
    <row r="62" spans="1:10" s="609" customFormat="1" ht="13.5" customHeight="1" x14ac:dyDescent="0.25">
      <c r="A62" s="9">
        <v>312001</v>
      </c>
      <c r="B62" s="9"/>
      <c r="C62" s="10" t="s">
        <v>593</v>
      </c>
      <c r="D62" s="174"/>
      <c r="E62" s="174"/>
      <c r="F62" s="317"/>
      <c r="G62" s="328">
        <v>85945</v>
      </c>
      <c r="H62" s="337">
        <v>0</v>
      </c>
      <c r="I62" s="168">
        <v>0</v>
      </c>
      <c r="J62" s="168">
        <v>0</v>
      </c>
    </row>
    <row r="63" spans="1:10" s="609" customFormat="1" ht="13.8" x14ac:dyDescent="0.25">
      <c r="A63" s="9">
        <v>312002</v>
      </c>
      <c r="B63" s="9"/>
      <c r="C63" s="10" t="s">
        <v>592</v>
      </c>
      <c r="D63" s="174"/>
      <c r="E63" s="174"/>
      <c r="F63" s="317"/>
      <c r="G63" s="328">
        <v>3917</v>
      </c>
      <c r="H63" s="337">
        <v>3500</v>
      </c>
      <c r="I63" s="168">
        <v>3500</v>
      </c>
      <c r="J63" s="168">
        <v>3500</v>
      </c>
    </row>
    <row r="64" spans="1:10" ht="13.8" x14ac:dyDescent="0.25">
      <c r="A64" s="9">
        <v>312012</v>
      </c>
      <c r="B64" s="9"/>
      <c r="C64" s="10" t="s">
        <v>41</v>
      </c>
      <c r="D64" s="174">
        <v>3307</v>
      </c>
      <c r="E64" s="174">
        <v>3738</v>
      </c>
      <c r="F64" s="317">
        <v>4000</v>
      </c>
      <c r="G64" s="328">
        <v>3383</v>
      </c>
      <c r="H64" s="337">
        <v>3500</v>
      </c>
      <c r="I64" s="168">
        <v>3700</v>
      </c>
      <c r="J64" s="168">
        <v>3900</v>
      </c>
    </row>
    <row r="65" spans="1:10" ht="13.8" x14ac:dyDescent="0.25">
      <c r="A65" s="9">
        <v>312012</v>
      </c>
      <c r="B65" s="9"/>
      <c r="C65" s="10" t="s">
        <v>42</v>
      </c>
      <c r="D65" s="174">
        <v>3680</v>
      </c>
      <c r="E65" s="174">
        <v>4019</v>
      </c>
      <c r="F65" s="317">
        <v>4200</v>
      </c>
      <c r="G65" s="328">
        <v>4042</v>
      </c>
      <c r="H65" s="337">
        <v>4100</v>
      </c>
      <c r="I65" s="168">
        <v>4200</v>
      </c>
      <c r="J65" s="168">
        <v>4300</v>
      </c>
    </row>
    <row r="66" spans="1:10" ht="13.8" x14ac:dyDescent="0.25">
      <c r="A66" s="9">
        <v>312012</v>
      </c>
      <c r="B66" s="9"/>
      <c r="C66" s="10" t="s">
        <v>215</v>
      </c>
      <c r="D66" s="174">
        <v>71</v>
      </c>
      <c r="E66" s="174">
        <v>71</v>
      </c>
      <c r="F66" s="317">
        <v>70</v>
      </c>
      <c r="G66" s="328">
        <v>55</v>
      </c>
      <c r="H66" s="337">
        <v>70</v>
      </c>
      <c r="I66" s="168">
        <v>70</v>
      </c>
      <c r="J66" s="168">
        <v>70</v>
      </c>
    </row>
    <row r="67" spans="1:10" ht="13.8" x14ac:dyDescent="0.25">
      <c r="A67" s="9">
        <v>312012</v>
      </c>
      <c r="B67" s="9"/>
      <c r="C67" s="10" t="s">
        <v>43</v>
      </c>
      <c r="D67" s="174">
        <v>756</v>
      </c>
      <c r="E67" s="174">
        <v>772</v>
      </c>
      <c r="F67" s="317">
        <v>780</v>
      </c>
      <c r="G67" s="328">
        <v>777</v>
      </c>
      <c r="H67" s="337">
        <v>780</v>
      </c>
      <c r="I67" s="168">
        <v>790</v>
      </c>
      <c r="J67" s="168">
        <v>800</v>
      </c>
    </row>
    <row r="68" spans="1:10" ht="13.8" x14ac:dyDescent="0.25">
      <c r="A68" s="9">
        <v>312012</v>
      </c>
      <c r="B68" s="9"/>
      <c r="C68" s="10" t="s">
        <v>44</v>
      </c>
      <c r="D68" s="174">
        <v>1685</v>
      </c>
      <c r="E68" s="174">
        <v>2159</v>
      </c>
      <c r="F68" s="317">
        <v>0</v>
      </c>
      <c r="G68" s="328">
        <v>0</v>
      </c>
      <c r="H68" s="337">
        <v>2000</v>
      </c>
      <c r="I68" s="174"/>
      <c r="J68" s="174">
        <v>2000</v>
      </c>
    </row>
    <row r="69" spans="1:10" ht="13.8" x14ac:dyDescent="0.25">
      <c r="A69" s="9">
        <v>312012</v>
      </c>
      <c r="B69" s="9"/>
      <c r="C69" s="10" t="s">
        <v>567</v>
      </c>
      <c r="D69" s="174">
        <v>250</v>
      </c>
      <c r="E69" s="174">
        <v>12394</v>
      </c>
      <c r="F69" s="317">
        <v>250</v>
      </c>
      <c r="G69" s="328">
        <v>250</v>
      </c>
      <c r="H69" s="337">
        <v>250</v>
      </c>
      <c r="I69" s="168">
        <v>250</v>
      </c>
      <c r="J69" s="168">
        <v>250</v>
      </c>
    </row>
    <row r="70" spans="1:10" s="374" customFormat="1" ht="13.8" x14ac:dyDescent="0.25">
      <c r="A70" s="9">
        <v>312012</v>
      </c>
      <c r="B70" s="9"/>
      <c r="C70" s="553" t="s">
        <v>529</v>
      </c>
      <c r="D70" s="174"/>
      <c r="E70" s="174">
        <v>3976</v>
      </c>
      <c r="F70" s="317">
        <v>0</v>
      </c>
      <c r="G70" s="328">
        <v>4906</v>
      </c>
      <c r="H70" s="337">
        <v>0</v>
      </c>
      <c r="I70" s="168">
        <v>0</v>
      </c>
      <c r="J70" s="168">
        <v>0</v>
      </c>
    </row>
    <row r="71" spans="1:10" ht="15.6" x14ac:dyDescent="0.3">
      <c r="A71" s="10"/>
      <c r="B71" s="10"/>
      <c r="C71" s="5" t="s">
        <v>45</v>
      </c>
      <c r="D71" s="266">
        <f>SUM(D61:D69)</f>
        <v>9822</v>
      </c>
      <c r="E71" s="266">
        <f t="shared" ref="E71:J71" si="2">SUM(E61:E70)</f>
        <v>27129</v>
      </c>
      <c r="F71" s="318">
        <f t="shared" si="2"/>
        <v>9400</v>
      </c>
      <c r="G71" s="329">
        <f t="shared" si="2"/>
        <v>104057</v>
      </c>
      <c r="H71" s="338">
        <f>SUM(H61:H70)</f>
        <v>14300</v>
      </c>
      <c r="I71" s="266">
        <f t="shared" si="2"/>
        <v>12610</v>
      </c>
      <c r="J71" s="266">
        <f t="shared" si="2"/>
        <v>14920</v>
      </c>
    </row>
    <row r="72" spans="1:10" ht="15.6" x14ac:dyDescent="0.3">
      <c r="A72" s="5"/>
      <c r="B72" s="5"/>
      <c r="C72" s="16" t="s">
        <v>46</v>
      </c>
      <c r="D72" s="17">
        <f t="shared" ref="D72:J72" si="3">SUM(D17+D56+D58+D71)</f>
        <v>4542557</v>
      </c>
      <c r="E72" s="17">
        <f t="shared" si="3"/>
        <v>4750777</v>
      </c>
      <c r="F72" s="647">
        <f t="shared" si="3"/>
        <v>4843338</v>
      </c>
      <c r="G72" s="648">
        <f t="shared" si="3"/>
        <v>4900102</v>
      </c>
      <c r="H72" s="649">
        <f>SUM(H17+H56+H58+H71)</f>
        <v>4920935</v>
      </c>
      <c r="I72" s="17">
        <f>SUM(I17+I56+I58+I71)</f>
        <v>5005803</v>
      </c>
      <c r="J72" s="17">
        <f t="shared" si="3"/>
        <v>5098125</v>
      </c>
    </row>
    <row r="73" spans="1:10" ht="15.6" x14ac:dyDescent="0.3">
      <c r="A73" s="5"/>
      <c r="B73" s="5"/>
      <c r="C73" s="16"/>
      <c r="D73" s="272"/>
      <c r="E73" s="272"/>
      <c r="F73" s="272"/>
      <c r="G73" s="272"/>
      <c r="H73" s="266"/>
      <c r="I73" s="12"/>
      <c r="J73" s="12"/>
    </row>
    <row r="74" spans="1:10" ht="15.6" x14ac:dyDescent="0.3">
      <c r="A74" s="18"/>
      <c r="B74" s="18"/>
      <c r="C74" s="5" t="s">
        <v>47</v>
      </c>
      <c r="D74" s="270" t="s">
        <v>212</v>
      </c>
      <c r="E74" s="270" t="s">
        <v>218</v>
      </c>
      <c r="F74" s="315" t="s">
        <v>220</v>
      </c>
      <c r="G74" s="326" t="s">
        <v>220</v>
      </c>
      <c r="H74" s="335" t="s">
        <v>419</v>
      </c>
      <c r="I74" s="7" t="s">
        <v>512</v>
      </c>
      <c r="J74" s="7" t="s">
        <v>568</v>
      </c>
    </row>
    <row r="75" spans="1:10" ht="15.6" x14ac:dyDescent="0.3">
      <c r="A75" s="18"/>
      <c r="B75" s="18"/>
      <c r="C75" s="5"/>
      <c r="D75" s="271" t="s">
        <v>5</v>
      </c>
      <c r="E75" s="271" t="s">
        <v>5</v>
      </c>
      <c r="F75" s="316" t="s">
        <v>6</v>
      </c>
      <c r="G75" s="327" t="s">
        <v>31</v>
      </c>
      <c r="H75" s="336" t="s">
        <v>6</v>
      </c>
      <c r="I75" s="167" t="s">
        <v>6</v>
      </c>
      <c r="J75" s="167" t="s">
        <v>6</v>
      </c>
    </row>
    <row r="76" spans="1:10" ht="13.8" x14ac:dyDescent="0.25">
      <c r="A76" s="9">
        <v>312012</v>
      </c>
      <c r="B76" s="10"/>
      <c r="C76" s="10" t="s">
        <v>48</v>
      </c>
      <c r="D76" s="446">
        <v>201600</v>
      </c>
      <c r="E76" s="273">
        <v>261120</v>
      </c>
      <c r="F76" s="321">
        <v>273528</v>
      </c>
      <c r="G76" s="566">
        <v>289141</v>
      </c>
      <c r="H76" s="341">
        <v>288912</v>
      </c>
      <c r="I76" s="169">
        <v>288912</v>
      </c>
      <c r="J76" s="169">
        <v>288912</v>
      </c>
    </row>
    <row r="77" spans="1:10" ht="13.8" x14ac:dyDescent="0.25">
      <c r="A77" s="9">
        <v>223001</v>
      </c>
      <c r="B77" s="10"/>
      <c r="C77" s="10" t="s">
        <v>49</v>
      </c>
      <c r="D77" s="375">
        <v>242581</v>
      </c>
      <c r="E77" s="273">
        <v>254750</v>
      </c>
      <c r="F77" s="321">
        <v>256000</v>
      </c>
      <c r="G77" s="289">
        <v>256000</v>
      </c>
      <c r="H77" s="341">
        <v>256000</v>
      </c>
      <c r="I77" s="169">
        <v>256000</v>
      </c>
      <c r="J77" s="169">
        <v>256000</v>
      </c>
    </row>
    <row r="78" spans="1:10" ht="13.8" x14ac:dyDescent="0.25">
      <c r="A78" s="9">
        <v>292006</v>
      </c>
      <c r="B78" s="10"/>
      <c r="C78" s="10" t="s">
        <v>223</v>
      </c>
      <c r="D78" s="375"/>
      <c r="E78" s="273"/>
      <c r="F78" s="321"/>
      <c r="G78" s="289">
        <v>36</v>
      </c>
      <c r="H78" s="341"/>
      <c r="I78" s="169"/>
      <c r="J78" s="169"/>
    </row>
    <row r="79" spans="1:10" ht="13.8" x14ac:dyDescent="0.25">
      <c r="A79" s="9">
        <v>312011</v>
      </c>
      <c r="B79" s="10"/>
      <c r="C79" s="10" t="s">
        <v>219</v>
      </c>
      <c r="D79" s="375"/>
      <c r="E79" s="644"/>
      <c r="F79" s="322"/>
      <c r="G79" s="289">
        <v>2661</v>
      </c>
      <c r="H79" s="341"/>
      <c r="I79" s="169"/>
      <c r="J79" s="169"/>
    </row>
    <row r="80" spans="1:10" ht="13.8" x14ac:dyDescent="0.25">
      <c r="A80" s="567" t="s">
        <v>224</v>
      </c>
      <c r="B80" s="10"/>
      <c r="C80" s="10" t="s">
        <v>225</v>
      </c>
      <c r="D80" s="375">
        <v>1288</v>
      </c>
      <c r="E80" s="273">
        <v>2189</v>
      </c>
      <c r="F80" s="322"/>
      <c r="G80" s="566">
        <v>1950</v>
      </c>
      <c r="H80" s="341"/>
      <c r="I80" s="169"/>
      <c r="J80" s="169"/>
    </row>
    <row r="81" spans="1:10" ht="13.8" x14ac:dyDescent="0.25">
      <c r="A81" s="18"/>
      <c r="B81" s="18"/>
      <c r="C81" s="18" t="s">
        <v>50</v>
      </c>
      <c r="D81" s="272">
        <f t="shared" ref="D81:F81" si="4">SUM(D76:D80)</f>
        <v>445469</v>
      </c>
      <c r="E81" s="272">
        <f>SUM(E76:E80)</f>
        <v>518059</v>
      </c>
      <c r="F81" s="320">
        <f t="shared" si="4"/>
        <v>529528</v>
      </c>
      <c r="G81" s="331">
        <f>SUM(G76:G80)</f>
        <v>549788</v>
      </c>
      <c r="H81" s="340">
        <f>SUM(H76:H80)</f>
        <v>544912</v>
      </c>
      <c r="I81" s="272">
        <f>SUM(I76:I80)</f>
        <v>544912</v>
      </c>
      <c r="J81" s="272">
        <f>SUM(J76:J80)</f>
        <v>544912</v>
      </c>
    </row>
    <row r="82" spans="1:10" ht="13.8" x14ac:dyDescent="0.25">
      <c r="A82" s="15"/>
      <c r="B82" s="15"/>
      <c r="C82" s="15"/>
      <c r="D82" s="175"/>
      <c r="E82" s="175"/>
      <c r="F82" s="175"/>
      <c r="G82" s="175"/>
      <c r="H82" s="650"/>
      <c r="I82" s="20"/>
      <c r="J82" s="20"/>
    </row>
    <row r="83" spans="1:10" ht="13.8" x14ac:dyDescent="0.25">
      <c r="A83" s="10"/>
      <c r="B83" s="10"/>
      <c r="C83" s="10"/>
      <c r="D83" s="270" t="s">
        <v>212</v>
      </c>
      <c r="E83" s="270" t="s">
        <v>218</v>
      </c>
      <c r="F83" s="315" t="s">
        <v>220</v>
      </c>
      <c r="G83" s="326" t="s">
        <v>220</v>
      </c>
      <c r="H83" s="335" t="s">
        <v>419</v>
      </c>
      <c r="I83" s="7" t="s">
        <v>512</v>
      </c>
      <c r="J83" s="7" t="s">
        <v>512</v>
      </c>
    </row>
    <row r="84" spans="1:10" ht="15.6" x14ac:dyDescent="0.3">
      <c r="A84" s="9"/>
      <c r="B84" s="9"/>
      <c r="C84" s="5" t="s">
        <v>51</v>
      </c>
      <c r="D84" s="271" t="s">
        <v>5</v>
      </c>
      <c r="E84" s="762" t="s">
        <v>5</v>
      </c>
      <c r="F84" s="316" t="s">
        <v>6</v>
      </c>
      <c r="G84" s="327" t="s">
        <v>31</v>
      </c>
      <c r="H84" s="336" t="s">
        <v>6</v>
      </c>
      <c r="I84" s="167" t="s">
        <v>6</v>
      </c>
      <c r="J84" s="167" t="s">
        <v>6</v>
      </c>
    </row>
    <row r="85" spans="1:10" ht="13.8" x14ac:dyDescent="0.25">
      <c r="A85" s="9">
        <v>312012</v>
      </c>
      <c r="B85" s="9"/>
      <c r="C85" s="10" t="s">
        <v>214</v>
      </c>
      <c r="D85" s="760">
        <v>493903</v>
      </c>
      <c r="E85" s="174">
        <v>576290</v>
      </c>
      <c r="F85" s="761">
        <v>612300</v>
      </c>
      <c r="G85" s="328">
        <v>612300</v>
      </c>
      <c r="H85" s="337">
        <v>650400</v>
      </c>
      <c r="I85" s="168">
        <v>660000</v>
      </c>
      <c r="J85" s="168">
        <v>666600</v>
      </c>
    </row>
    <row r="86" spans="1:10" ht="13.8" x14ac:dyDescent="0.25">
      <c r="A86" s="9">
        <v>312012</v>
      </c>
      <c r="B86" s="10"/>
      <c r="C86" s="10" t="s">
        <v>416</v>
      </c>
      <c r="D86" s="760">
        <v>25638</v>
      </c>
      <c r="E86" s="174">
        <v>69303</v>
      </c>
      <c r="F86" s="761">
        <v>42200</v>
      </c>
      <c r="G86" s="328">
        <v>45200</v>
      </c>
      <c r="H86" s="337">
        <v>60780</v>
      </c>
      <c r="I86" s="168">
        <v>57780</v>
      </c>
      <c r="J86" s="168">
        <v>57780</v>
      </c>
    </row>
    <row r="87" spans="1:10" ht="13.8" x14ac:dyDescent="0.25">
      <c r="A87" s="9">
        <v>223001</v>
      </c>
      <c r="B87" s="10"/>
      <c r="C87" s="10" t="s">
        <v>52</v>
      </c>
      <c r="D87" s="174">
        <v>20137</v>
      </c>
      <c r="E87" s="763">
        <v>21970</v>
      </c>
      <c r="F87" s="317">
        <v>28700</v>
      </c>
      <c r="G87" s="328">
        <v>28700</v>
      </c>
      <c r="H87" s="337">
        <v>28900</v>
      </c>
      <c r="I87" s="168">
        <v>30100</v>
      </c>
      <c r="J87" s="168">
        <v>30100</v>
      </c>
    </row>
    <row r="88" spans="1:10" ht="13.8" x14ac:dyDescent="0.25">
      <c r="A88" s="9">
        <v>223001</v>
      </c>
      <c r="B88" s="10"/>
      <c r="C88" s="10" t="s">
        <v>53</v>
      </c>
      <c r="D88" s="174">
        <v>10613</v>
      </c>
      <c r="E88" s="174">
        <v>7135</v>
      </c>
      <c r="F88" s="317">
        <v>11000</v>
      </c>
      <c r="G88" s="328">
        <v>11000</v>
      </c>
      <c r="H88" s="337">
        <v>11000</v>
      </c>
      <c r="I88" s="168">
        <v>12000</v>
      </c>
      <c r="J88" s="168">
        <v>12000</v>
      </c>
    </row>
    <row r="89" spans="1:10" ht="13.8" x14ac:dyDescent="0.25">
      <c r="A89" s="9">
        <v>223003</v>
      </c>
      <c r="B89" s="10"/>
      <c r="C89" s="553" t="s">
        <v>565</v>
      </c>
      <c r="D89" s="174">
        <v>48817</v>
      </c>
      <c r="E89" s="174">
        <v>6665</v>
      </c>
      <c r="F89" s="317">
        <v>17000</v>
      </c>
      <c r="G89" s="328">
        <v>17000</v>
      </c>
      <c r="H89" s="337">
        <v>81000</v>
      </c>
      <c r="I89" s="168">
        <v>81000</v>
      </c>
      <c r="J89" s="168">
        <v>81000</v>
      </c>
    </row>
    <row r="90" spans="1:10" ht="13.8" x14ac:dyDescent="0.25">
      <c r="A90" s="9">
        <v>312012</v>
      </c>
      <c r="B90" s="10"/>
      <c r="C90" s="10" t="s">
        <v>543</v>
      </c>
      <c r="D90" s="174"/>
      <c r="E90" s="174"/>
      <c r="F90" s="317">
        <v>700</v>
      </c>
      <c r="G90" s="328">
        <v>700</v>
      </c>
      <c r="H90" s="337">
        <v>700</v>
      </c>
      <c r="I90" s="168">
        <v>700</v>
      </c>
      <c r="J90" s="168">
        <v>700</v>
      </c>
    </row>
    <row r="91" spans="1:10" ht="13.8" x14ac:dyDescent="0.25">
      <c r="A91" s="9">
        <v>312001</v>
      </c>
      <c r="B91" s="10"/>
      <c r="C91" s="600" t="s">
        <v>417</v>
      </c>
      <c r="D91" s="174">
        <v>35282</v>
      </c>
      <c r="E91" s="174">
        <v>47430</v>
      </c>
      <c r="F91" s="317">
        <v>66030</v>
      </c>
      <c r="G91" s="328">
        <v>66030</v>
      </c>
      <c r="H91" s="337">
        <v>2000</v>
      </c>
      <c r="I91" s="168">
        <v>2000</v>
      </c>
      <c r="J91" s="168">
        <v>2000</v>
      </c>
    </row>
    <row r="92" spans="1:10" ht="15.6" x14ac:dyDescent="0.3">
      <c r="A92" s="5"/>
      <c r="B92" s="5"/>
      <c r="C92" s="16" t="s">
        <v>54</v>
      </c>
      <c r="D92" s="170">
        <f t="shared" ref="D92:I92" si="5">SUM(D85:D91)</f>
        <v>634390</v>
      </c>
      <c r="E92" s="645">
        <f>SUM(E85:E91)</f>
        <v>728793</v>
      </c>
      <c r="F92" s="603">
        <f>SUM(F85:F91)</f>
        <v>777930</v>
      </c>
      <c r="G92" s="604">
        <f t="shared" ref="G92" si="6">SUM(G85:G91)</f>
        <v>780930</v>
      </c>
      <c r="H92" s="373">
        <f>SUM(H85:H91)</f>
        <v>834780</v>
      </c>
      <c r="I92" s="170">
        <f t="shared" si="5"/>
        <v>843580</v>
      </c>
      <c r="J92" s="170">
        <f t="shared" ref="J92" si="7">SUM(J85:J91)</f>
        <v>850180</v>
      </c>
    </row>
    <row r="93" spans="1:10" ht="15.6" x14ac:dyDescent="0.3">
      <c r="A93" s="5"/>
      <c r="B93" s="5"/>
      <c r="C93" s="5"/>
      <c r="D93" s="272"/>
      <c r="E93" s="272"/>
      <c r="F93" s="272"/>
      <c r="G93" s="272"/>
      <c r="H93" s="266"/>
      <c r="I93" s="12"/>
      <c r="J93" s="12"/>
    </row>
    <row r="94" spans="1:10" ht="15.6" x14ac:dyDescent="0.3">
      <c r="A94" s="10"/>
      <c r="B94" s="10"/>
      <c r="C94" s="22" t="s">
        <v>55</v>
      </c>
      <c r="D94" s="370">
        <f t="shared" ref="D94:J94" si="8">SUM(D72+D81+D92)</f>
        <v>5622416</v>
      </c>
      <c r="E94" s="370">
        <f t="shared" si="8"/>
        <v>5997629</v>
      </c>
      <c r="F94" s="371">
        <f t="shared" si="8"/>
        <v>6150796</v>
      </c>
      <c r="G94" s="372">
        <f t="shared" si="8"/>
        <v>6230820</v>
      </c>
      <c r="H94" s="373">
        <f t="shared" si="8"/>
        <v>6300627</v>
      </c>
      <c r="I94" s="370">
        <f t="shared" si="8"/>
        <v>6394295</v>
      </c>
      <c r="J94" s="370">
        <f t="shared" si="8"/>
        <v>6493217</v>
      </c>
    </row>
    <row r="95" spans="1:10" ht="13.8" x14ac:dyDescent="0.25">
      <c r="A95" s="10"/>
      <c r="B95" s="10"/>
      <c r="C95" s="10"/>
      <c r="D95" s="267"/>
      <c r="E95" s="267"/>
      <c r="F95" s="267"/>
      <c r="G95" s="267"/>
      <c r="H95" s="268"/>
      <c r="I95" s="6"/>
      <c r="J95" s="6"/>
    </row>
    <row r="96" spans="1:10" ht="15.6" x14ac:dyDescent="0.3">
      <c r="A96" s="10"/>
      <c r="B96" s="10"/>
      <c r="C96" s="5" t="s">
        <v>56</v>
      </c>
      <c r="D96" s="267"/>
      <c r="E96" s="267"/>
      <c r="F96" s="267"/>
      <c r="G96" s="267"/>
      <c r="H96" s="268"/>
      <c r="I96" s="6"/>
      <c r="J96" s="6"/>
    </row>
    <row r="97" spans="1:10" ht="13.8" x14ac:dyDescent="0.25">
      <c r="A97" s="10">
        <v>325</v>
      </c>
      <c r="B97" s="10"/>
      <c r="C97" s="10" t="s">
        <v>554</v>
      </c>
      <c r="D97" s="174">
        <v>10000</v>
      </c>
      <c r="E97" s="174">
        <v>0</v>
      </c>
      <c r="F97" s="317">
        <v>10000</v>
      </c>
      <c r="G97" s="328">
        <v>10000</v>
      </c>
      <c r="H97" s="337"/>
      <c r="I97" s="174"/>
      <c r="J97" s="174"/>
    </row>
    <row r="98" spans="1:10" s="609" customFormat="1" ht="13.8" x14ac:dyDescent="0.25">
      <c r="A98" s="9">
        <v>231</v>
      </c>
      <c r="B98" s="9"/>
      <c r="C98" s="10" t="s">
        <v>590</v>
      </c>
      <c r="D98" s="174"/>
      <c r="E98" s="174"/>
      <c r="F98" s="317"/>
      <c r="G98" s="328">
        <v>1000</v>
      </c>
      <c r="H98" s="337">
        <v>0</v>
      </c>
      <c r="I98" s="168">
        <v>0</v>
      </c>
      <c r="J98" s="168">
        <v>0</v>
      </c>
    </row>
    <row r="99" spans="1:10" ht="13.8" x14ac:dyDescent="0.25">
      <c r="A99" s="9">
        <v>233001</v>
      </c>
      <c r="B99" s="9"/>
      <c r="C99" s="10" t="s">
        <v>591</v>
      </c>
      <c r="D99" s="174">
        <v>439155</v>
      </c>
      <c r="E99" s="174">
        <v>157825</v>
      </c>
      <c r="F99" s="317">
        <v>555850</v>
      </c>
      <c r="G99" s="328">
        <v>649187</v>
      </c>
      <c r="H99" s="337">
        <v>36960</v>
      </c>
      <c r="I99" s="174">
        <v>0</v>
      </c>
      <c r="J99" s="174">
        <v>0</v>
      </c>
    </row>
    <row r="100" spans="1:10" ht="15" x14ac:dyDescent="0.25">
      <c r="A100" s="9">
        <v>322001</v>
      </c>
      <c r="B100" s="9"/>
      <c r="C100" s="21" t="s">
        <v>555</v>
      </c>
      <c r="D100" s="174">
        <v>13871</v>
      </c>
      <c r="E100" s="174">
        <v>74132</v>
      </c>
      <c r="F100" s="317">
        <v>20008</v>
      </c>
      <c r="G100" s="328">
        <v>0</v>
      </c>
      <c r="H100" s="337">
        <v>20008</v>
      </c>
      <c r="I100" s="168"/>
      <c r="J100" s="168"/>
    </row>
    <row r="101" spans="1:10" s="374" customFormat="1" ht="15" x14ac:dyDescent="0.25">
      <c r="A101" s="544">
        <v>322001</v>
      </c>
      <c r="B101" s="9"/>
      <c r="C101" s="21" t="s">
        <v>556</v>
      </c>
      <c r="D101" s="174"/>
      <c r="E101" s="174">
        <v>143444</v>
      </c>
      <c r="F101" s="317"/>
      <c r="G101" s="328"/>
      <c r="H101" s="337"/>
      <c r="I101" s="168"/>
      <c r="J101" s="168"/>
    </row>
    <row r="102" spans="1:10" s="374" customFormat="1" ht="15" x14ac:dyDescent="0.25">
      <c r="A102" s="544"/>
      <c r="B102" s="9"/>
      <c r="C102" s="21"/>
      <c r="D102" s="174"/>
      <c r="E102" s="174"/>
      <c r="F102" s="174"/>
      <c r="G102" s="174"/>
      <c r="H102" s="174"/>
      <c r="I102" s="168"/>
      <c r="J102" s="168"/>
    </row>
    <row r="103" spans="1:10" ht="15.6" x14ac:dyDescent="0.3">
      <c r="A103" s="10"/>
      <c r="B103" s="10"/>
      <c r="C103" s="23" t="s">
        <v>57</v>
      </c>
      <c r="D103" s="277">
        <f t="shared" ref="D103:I103" si="9">SUM(D97:D100)</f>
        <v>463026</v>
      </c>
      <c r="E103" s="277">
        <f>SUM(E97:E101)</f>
        <v>375401</v>
      </c>
      <c r="F103" s="324">
        <f>SUM(F97:F100)</f>
        <v>585858</v>
      </c>
      <c r="G103" s="333">
        <f>SUM(G97:G101)</f>
        <v>660187</v>
      </c>
      <c r="H103" s="342">
        <f>SUM(H97:H101)</f>
        <v>56968</v>
      </c>
      <c r="I103" s="276">
        <f t="shared" si="9"/>
        <v>0</v>
      </c>
      <c r="J103" s="276">
        <f t="shared" ref="J103" si="10">SUM(J97:J100)</f>
        <v>0</v>
      </c>
    </row>
    <row r="104" spans="1:10" ht="15.6" x14ac:dyDescent="0.3">
      <c r="A104" s="263"/>
      <c r="B104" s="10"/>
      <c r="C104" s="23"/>
      <c r="D104" s="274"/>
      <c r="E104" s="616"/>
      <c r="F104" s="616"/>
      <c r="G104" s="616"/>
      <c r="H104" s="266"/>
      <c r="I104" s="12"/>
      <c r="J104" s="12"/>
    </row>
    <row r="105" spans="1:10" ht="13.8" x14ac:dyDescent="0.25">
      <c r="A105" s="263"/>
      <c r="B105" s="10"/>
      <c r="C105" s="10"/>
      <c r="D105" s="267"/>
      <c r="E105" s="268"/>
      <c r="F105" s="268"/>
      <c r="G105" s="268"/>
      <c r="H105" s="268"/>
      <c r="I105" s="6"/>
      <c r="J105" s="6"/>
    </row>
    <row r="106" spans="1:10" ht="15.6" x14ac:dyDescent="0.3">
      <c r="A106" s="263"/>
      <c r="B106" s="24"/>
      <c r="C106" s="5" t="s">
        <v>58</v>
      </c>
      <c r="D106" s="267"/>
      <c r="E106" s="268"/>
      <c r="F106" s="268"/>
      <c r="G106" s="268"/>
      <c r="H106" s="268"/>
      <c r="I106" s="6"/>
      <c r="J106" s="6"/>
    </row>
    <row r="107" spans="1:10" ht="27.6" x14ac:dyDescent="0.25">
      <c r="A107" s="263">
        <v>453</v>
      </c>
      <c r="B107" s="24"/>
      <c r="C107" s="689" t="s">
        <v>563</v>
      </c>
      <c r="D107" s="174">
        <v>1532</v>
      </c>
      <c r="E107" s="174">
        <v>9954</v>
      </c>
      <c r="F107" s="317"/>
      <c r="G107" s="328">
        <v>1131</v>
      </c>
      <c r="H107" s="337"/>
      <c r="I107" s="168"/>
      <c r="J107" s="168"/>
    </row>
    <row r="108" spans="1:10" ht="13.8" hidden="1" x14ac:dyDescent="0.25">
      <c r="A108" s="263">
        <v>513</v>
      </c>
      <c r="B108" s="24"/>
      <c r="C108" s="10" t="s">
        <v>59</v>
      </c>
      <c r="D108" s="174"/>
      <c r="E108" s="174"/>
      <c r="F108" s="317"/>
      <c r="G108" s="328"/>
      <c r="H108" s="337"/>
      <c r="I108" s="168"/>
      <c r="J108" s="168"/>
    </row>
    <row r="109" spans="1:10" s="374" customFormat="1" ht="13.8" x14ac:dyDescent="0.25">
      <c r="A109" s="263">
        <v>453</v>
      </c>
      <c r="B109" s="24"/>
      <c r="C109" s="10" t="s">
        <v>531</v>
      </c>
      <c r="D109" s="174"/>
      <c r="E109" s="174">
        <v>0</v>
      </c>
      <c r="F109" s="317">
        <v>30000</v>
      </c>
      <c r="G109" s="328">
        <v>0</v>
      </c>
      <c r="H109" s="337">
        <v>30000</v>
      </c>
      <c r="I109" s="168"/>
      <c r="J109" s="168"/>
    </row>
    <row r="110" spans="1:10" s="374" customFormat="1" ht="27.6" x14ac:dyDescent="0.25">
      <c r="A110" s="263">
        <v>453</v>
      </c>
      <c r="B110" s="24"/>
      <c r="C110" s="11" t="s">
        <v>532</v>
      </c>
      <c r="D110" s="174"/>
      <c r="E110" s="174">
        <v>0</v>
      </c>
      <c r="F110" s="317">
        <v>3976</v>
      </c>
      <c r="G110" s="328">
        <v>3976</v>
      </c>
      <c r="H110" s="337">
        <v>2798</v>
      </c>
      <c r="I110" s="168"/>
      <c r="J110" s="168"/>
    </row>
    <row r="111" spans="1:10" s="609" customFormat="1" ht="13.8" x14ac:dyDescent="0.25">
      <c r="A111" s="567">
        <v>453</v>
      </c>
      <c r="B111" s="10"/>
      <c r="C111" s="689" t="s">
        <v>564</v>
      </c>
      <c r="D111" s="673">
        <v>5248</v>
      </c>
      <c r="E111" s="174">
        <v>11047</v>
      </c>
      <c r="F111" s="317">
        <v>0</v>
      </c>
      <c r="G111" s="566">
        <v>18350</v>
      </c>
      <c r="H111" s="341"/>
      <c r="I111" s="169"/>
      <c r="J111" s="169"/>
    </row>
    <row r="112" spans="1:10" ht="13.8" x14ac:dyDescent="0.25">
      <c r="A112" s="278">
        <v>454001</v>
      </c>
      <c r="B112" s="24"/>
      <c r="C112" s="10" t="s">
        <v>60</v>
      </c>
      <c r="D112" s="174">
        <v>2887048</v>
      </c>
      <c r="E112" s="174">
        <v>0</v>
      </c>
      <c r="F112" s="317">
        <f>750000</f>
        <v>750000</v>
      </c>
      <c r="G112" s="566">
        <v>755008</v>
      </c>
      <c r="H112" s="341">
        <v>2300000</v>
      </c>
      <c r="I112" s="169">
        <v>500000</v>
      </c>
      <c r="J112" s="169"/>
    </row>
    <row r="113" spans="1:10" ht="13.8" x14ac:dyDescent="0.25">
      <c r="A113" s="278">
        <v>454002</v>
      </c>
      <c r="B113" s="24"/>
      <c r="C113" s="10" t="s">
        <v>61</v>
      </c>
      <c r="D113" s="174"/>
      <c r="E113" s="174">
        <v>0</v>
      </c>
      <c r="F113" s="317"/>
      <c r="G113" s="328"/>
      <c r="H113" s="337"/>
      <c r="I113" s="168"/>
      <c r="J113" s="168"/>
    </row>
    <row r="114" spans="1:10" ht="13.8" x14ac:dyDescent="0.25">
      <c r="A114" s="263">
        <v>456</v>
      </c>
      <c r="B114" s="24"/>
      <c r="C114" s="10" t="s">
        <v>502</v>
      </c>
      <c r="D114" s="174">
        <v>117500</v>
      </c>
      <c r="E114" s="174">
        <v>65672</v>
      </c>
      <c r="F114" s="317"/>
      <c r="G114" s="328">
        <v>562</v>
      </c>
      <c r="H114" s="337"/>
      <c r="I114" s="174"/>
      <c r="J114" s="174"/>
    </row>
    <row r="115" spans="1:10" s="374" customFormat="1" ht="13.8" x14ac:dyDescent="0.25">
      <c r="A115" s="263">
        <v>514002</v>
      </c>
      <c r="B115" s="24"/>
      <c r="C115" s="553" t="s">
        <v>525</v>
      </c>
      <c r="D115" s="174"/>
      <c r="E115" s="174">
        <v>62174</v>
      </c>
      <c r="F115" s="317"/>
      <c r="G115" s="328"/>
      <c r="H115" s="337"/>
      <c r="I115" s="174"/>
      <c r="J115" s="174"/>
    </row>
    <row r="116" spans="1:10" ht="15.6" x14ac:dyDescent="0.3">
      <c r="A116" s="25"/>
      <c r="B116" s="25"/>
      <c r="C116" s="26" t="s">
        <v>62</v>
      </c>
      <c r="D116" s="275">
        <f>SUM(D107:D114)</f>
        <v>3011328</v>
      </c>
      <c r="E116" s="275">
        <f t="shared" ref="E116:J116" si="11">SUM(E107:E115)</f>
        <v>148847</v>
      </c>
      <c r="F116" s="325">
        <f t="shared" si="11"/>
        <v>783976</v>
      </c>
      <c r="G116" s="334">
        <f t="shared" si="11"/>
        <v>779027</v>
      </c>
      <c r="H116" s="343">
        <f t="shared" si="11"/>
        <v>2332798</v>
      </c>
      <c r="I116" s="275">
        <f t="shared" si="11"/>
        <v>500000</v>
      </c>
      <c r="J116" s="275">
        <f t="shared" si="11"/>
        <v>0</v>
      </c>
    </row>
    <row r="117" spans="1:10" ht="13.8" x14ac:dyDescent="0.25">
      <c r="A117" s="10"/>
      <c r="B117" s="10"/>
      <c r="C117" s="10"/>
      <c r="D117" s="267"/>
      <c r="E117" s="267"/>
      <c r="F117" s="323"/>
      <c r="G117" s="332"/>
      <c r="H117" s="339"/>
      <c r="I117" s="6"/>
      <c r="J117" s="6"/>
    </row>
    <row r="118" spans="1:10" ht="17.399999999999999" x14ac:dyDescent="0.3">
      <c r="A118" s="27" t="s">
        <v>63</v>
      </c>
      <c r="B118" s="27"/>
      <c r="C118" s="28"/>
      <c r="D118" s="29">
        <f t="shared" ref="D118:J118" si="12">SUM(D94+D103+D116)</f>
        <v>9096770</v>
      </c>
      <c r="E118" s="646">
        <f t="shared" si="12"/>
        <v>6521877</v>
      </c>
      <c r="F118" s="444">
        <f t="shared" si="12"/>
        <v>7520630</v>
      </c>
      <c r="G118" s="445">
        <f t="shared" si="12"/>
        <v>7670034</v>
      </c>
      <c r="H118" s="643">
        <f>SUM(H94+H103+H116)</f>
        <v>8690393</v>
      </c>
      <c r="I118" s="29">
        <f t="shared" si="12"/>
        <v>6894295</v>
      </c>
      <c r="J118" s="29">
        <f t="shared" si="12"/>
        <v>6493217</v>
      </c>
    </row>
    <row r="119" spans="1:1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3.8" x14ac:dyDescent="0.25">
      <c r="C120" s="30"/>
    </row>
    <row r="121" spans="1:10" ht="13.8" x14ac:dyDescent="0.25">
      <c r="C121" s="30"/>
    </row>
    <row r="122" spans="1:10" ht="13.8" x14ac:dyDescent="0.25">
      <c r="C122" s="30"/>
      <c r="D122" s="344"/>
    </row>
    <row r="123" spans="1:10" ht="13.8" x14ac:dyDescent="0.25">
      <c r="C123" s="30"/>
      <c r="D123" s="552"/>
    </row>
    <row r="124" spans="1:10" ht="13.8" x14ac:dyDescent="0.25">
      <c r="C124" s="30"/>
    </row>
    <row r="125" spans="1:10" ht="14.25" customHeight="1" x14ac:dyDescent="0.25">
      <c r="C125" s="30"/>
      <c r="E125" s="439"/>
      <c r="F125" s="439"/>
      <c r="G125" s="439"/>
      <c r="H125" s="439"/>
      <c r="I125" s="439"/>
      <c r="J125" s="439"/>
    </row>
    <row r="126" spans="1:10" ht="13.8" x14ac:dyDescent="0.25">
      <c r="C126" s="30"/>
      <c r="E126" s="439"/>
      <c r="F126" s="439"/>
      <c r="G126" s="439"/>
      <c r="H126" s="439"/>
      <c r="I126" s="439"/>
      <c r="J126" s="439"/>
    </row>
    <row r="127" spans="1:10" ht="13.8" x14ac:dyDescent="0.25">
      <c r="C127" s="30"/>
      <c r="E127" s="439"/>
      <c r="F127" s="439"/>
      <c r="G127" s="439"/>
      <c r="H127" s="439"/>
      <c r="I127" s="439"/>
      <c r="J127" s="439"/>
    </row>
    <row r="128" spans="1:10" ht="13.8" x14ac:dyDescent="0.25">
      <c r="C128" s="30"/>
      <c r="E128" s="439"/>
      <c r="F128" s="439"/>
      <c r="G128" s="439"/>
      <c r="H128" s="439"/>
      <c r="I128" s="439"/>
      <c r="J128" s="439"/>
    </row>
    <row r="129" spans="3:10" ht="13.8" x14ac:dyDescent="0.25">
      <c r="C129" s="30"/>
      <c r="E129" s="439"/>
      <c r="F129" s="439"/>
      <c r="G129" s="439"/>
      <c r="H129" s="439"/>
      <c r="I129" s="439"/>
      <c r="J129" s="439"/>
    </row>
    <row r="130" spans="3:10" ht="13.8" x14ac:dyDescent="0.25">
      <c r="C130" s="30"/>
      <c r="E130" s="439"/>
      <c r="F130" s="439"/>
      <c r="G130" s="439"/>
      <c r="H130" s="439"/>
      <c r="I130" s="439"/>
      <c r="J130" s="439"/>
    </row>
    <row r="131" spans="3:10" ht="13.8" x14ac:dyDescent="0.25">
      <c r="C131" s="30"/>
    </row>
    <row r="132" spans="3:10" ht="13.8" x14ac:dyDescent="0.25">
      <c r="C132" s="30"/>
    </row>
    <row r="133" spans="3:10" ht="13.8" x14ac:dyDescent="0.25">
      <c r="C133" s="30"/>
    </row>
    <row r="134" spans="3:10" ht="13.8" x14ac:dyDescent="0.25">
      <c r="C134" s="30"/>
    </row>
    <row r="135" spans="3:10" ht="13.8" x14ac:dyDescent="0.25">
      <c r="C135" s="30"/>
    </row>
  </sheetData>
  <printOptions horizontalCentered="1"/>
  <pageMargins left="0" right="0" top="0.23958333333333334" bottom="0.71" header="0.33" footer="0.51181102362204722"/>
  <pageSetup paperSize="9" scale="50" orientation="landscape" r:id="rId1"/>
  <headerFooter alignWithMargins="0">
    <oddFooter>&amp;CStrana &amp;P</oddFooter>
  </headerFooter>
  <rowBreaks count="1" manualBreakCount="1">
    <brk id="72" max="27" man="1"/>
  </rowBreaks>
  <ignoredErrors>
    <ignoredError sqref="E10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Q711"/>
  <sheetViews>
    <sheetView zoomScaleNormal="100" workbookViewId="0">
      <selection activeCell="B1" sqref="B1"/>
    </sheetView>
  </sheetViews>
  <sheetFormatPr defaultRowHeight="13.2" x14ac:dyDescent="0.25"/>
  <cols>
    <col min="1" max="1" width="16.5546875" customWidth="1"/>
    <col min="2" max="2" width="30.44140625" customWidth="1"/>
    <col min="3" max="3" width="10.33203125" style="32" hidden="1" customWidth="1"/>
    <col min="4" max="5" width="10.33203125" style="32" customWidth="1"/>
    <col min="6" max="6" width="12" bestFit="1" customWidth="1"/>
    <col min="7" max="7" width="12" style="609" customWidth="1"/>
    <col min="8" max="8" width="12" style="374" customWidth="1"/>
    <col min="9" max="9" width="12" bestFit="1" customWidth="1"/>
    <col min="10" max="10" width="12" style="609" bestFit="1" customWidth="1"/>
  </cols>
  <sheetData>
    <row r="1" spans="1:10" ht="18" thickBot="1" x14ac:dyDescent="0.35">
      <c r="A1" s="31"/>
      <c r="B1" s="1" t="s">
        <v>64</v>
      </c>
    </row>
    <row r="2" spans="1:10" x14ac:dyDescent="0.25">
      <c r="A2" s="790" t="s">
        <v>65</v>
      </c>
      <c r="B2" s="791"/>
      <c r="C2" s="33" t="s">
        <v>66</v>
      </c>
      <c r="D2" s="33" t="s">
        <v>66</v>
      </c>
      <c r="E2" s="33" t="s">
        <v>66</v>
      </c>
      <c r="F2" s="33" t="s">
        <v>6</v>
      </c>
      <c r="G2" s="33" t="s">
        <v>31</v>
      </c>
      <c r="H2" s="33" t="s">
        <v>67</v>
      </c>
      <c r="I2" s="33" t="s">
        <v>67</v>
      </c>
      <c r="J2" s="33" t="s">
        <v>6</v>
      </c>
    </row>
    <row r="3" spans="1:10" ht="21" customHeight="1" thickBot="1" x14ac:dyDescent="0.3">
      <c r="A3" s="792"/>
      <c r="B3" s="793"/>
      <c r="C3" s="34">
        <v>2018</v>
      </c>
      <c r="D3" s="34" t="s">
        <v>212</v>
      </c>
      <c r="E3" s="34" t="s">
        <v>218</v>
      </c>
      <c r="F3" s="34" t="s">
        <v>220</v>
      </c>
      <c r="G3" s="34" t="s">
        <v>220</v>
      </c>
      <c r="H3" s="34" t="s">
        <v>419</v>
      </c>
      <c r="I3" s="34" t="s">
        <v>512</v>
      </c>
      <c r="J3" s="34" t="s">
        <v>568</v>
      </c>
    </row>
    <row r="4" spans="1:10" ht="16.8" thickBot="1" x14ac:dyDescent="0.4">
      <c r="A4" s="35" t="s">
        <v>68</v>
      </c>
      <c r="B4" s="787" t="s">
        <v>427</v>
      </c>
      <c r="C4" s="788"/>
      <c r="D4" s="788"/>
      <c r="E4" s="788"/>
      <c r="F4" s="788"/>
      <c r="G4" s="788"/>
      <c r="H4" s="788"/>
      <c r="I4" s="788"/>
      <c r="J4" s="789"/>
    </row>
    <row r="5" spans="1:10" ht="15.6" x14ac:dyDescent="0.3">
      <c r="A5" s="42">
        <v>610</v>
      </c>
      <c r="B5" s="36" t="s">
        <v>69</v>
      </c>
      <c r="C5" s="41">
        <v>37999</v>
      </c>
      <c r="D5" s="41">
        <v>45238</v>
      </c>
      <c r="E5" s="41">
        <v>49798</v>
      </c>
      <c r="F5" s="41">
        <v>54000</v>
      </c>
      <c r="G5" s="41">
        <v>52500</v>
      </c>
      <c r="H5" s="41">
        <v>54500</v>
      </c>
      <c r="I5" s="41">
        <v>55000</v>
      </c>
      <c r="J5" s="41">
        <v>55500</v>
      </c>
    </row>
    <row r="6" spans="1:10" ht="15.6" x14ac:dyDescent="0.3">
      <c r="A6" s="42">
        <v>620</v>
      </c>
      <c r="B6" s="43" t="s">
        <v>70</v>
      </c>
      <c r="C6" s="44">
        <v>15313</v>
      </c>
      <c r="D6" s="44">
        <v>19559</v>
      </c>
      <c r="E6" s="44">
        <v>20228</v>
      </c>
      <c r="F6" s="44">
        <v>22400</v>
      </c>
      <c r="G6" s="44">
        <v>21500</v>
      </c>
      <c r="H6" s="44">
        <v>23000</v>
      </c>
      <c r="I6" s="44">
        <v>23300</v>
      </c>
      <c r="J6" s="44">
        <v>23600</v>
      </c>
    </row>
    <row r="7" spans="1:10" ht="15.6" x14ac:dyDescent="0.3">
      <c r="A7" s="42">
        <v>630</v>
      </c>
      <c r="B7" s="43" t="s">
        <v>71</v>
      </c>
      <c r="C7" s="44">
        <v>36150</v>
      </c>
      <c r="D7" s="44">
        <v>26259</v>
      </c>
      <c r="E7" s="44">
        <v>25982</v>
      </c>
      <c r="F7" s="44">
        <v>28000</v>
      </c>
      <c r="G7" s="44">
        <v>27500</v>
      </c>
      <c r="H7" s="44">
        <v>29000</v>
      </c>
      <c r="I7" s="44">
        <v>29000</v>
      </c>
      <c r="J7" s="44">
        <v>29000</v>
      </c>
    </row>
    <row r="8" spans="1:10" ht="16.2" thickBot="1" x14ac:dyDescent="0.35">
      <c r="A8" s="138">
        <v>640</v>
      </c>
      <c r="B8" s="485" t="s">
        <v>72</v>
      </c>
      <c r="C8" s="118">
        <v>0</v>
      </c>
      <c r="D8" s="118">
        <v>71</v>
      </c>
      <c r="E8" s="118">
        <v>2500</v>
      </c>
      <c r="F8" s="118">
        <v>1200</v>
      </c>
      <c r="G8" s="118">
        <v>1167</v>
      </c>
      <c r="H8" s="118">
        <v>1200</v>
      </c>
      <c r="I8" s="118">
        <v>1230</v>
      </c>
      <c r="J8" s="118">
        <v>1250</v>
      </c>
    </row>
    <row r="9" spans="1:10" ht="16.8" thickBot="1" x14ac:dyDescent="0.4">
      <c r="A9" s="180"/>
      <c r="B9" s="479" t="s">
        <v>73</v>
      </c>
      <c r="C9" s="53">
        <f>SUM(C5:C8)</f>
        <v>89462</v>
      </c>
      <c r="D9" s="53">
        <f t="shared" ref="D9:J9" si="0">SUM(D5:D8)</f>
        <v>91127</v>
      </c>
      <c r="E9" s="53">
        <f>SUM(E5:E8)</f>
        <v>98508</v>
      </c>
      <c r="F9" s="53">
        <f t="shared" si="0"/>
        <v>105600</v>
      </c>
      <c r="G9" s="53">
        <f t="shared" si="0"/>
        <v>102667</v>
      </c>
      <c r="H9" s="53">
        <f>SUM(H5:H8)</f>
        <v>107700</v>
      </c>
      <c r="I9" s="53">
        <f t="shared" si="0"/>
        <v>108530</v>
      </c>
      <c r="J9" s="53">
        <f t="shared" si="0"/>
        <v>109350</v>
      </c>
    </row>
    <row r="10" spans="1:10" ht="16.8" thickBot="1" x14ac:dyDescent="0.4">
      <c r="A10" s="54" t="s">
        <v>74</v>
      </c>
      <c r="B10" s="787" t="s">
        <v>428</v>
      </c>
      <c r="C10" s="788"/>
      <c r="D10" s="788"/>
      <c r="E10" s="788"/>
      <c r="F10" s="788"/>
      <c r="G10" s="788"/>
      <c r="H10" s="788"/>
      <c r="I10" s="788"/>
      <c r="J10" s="789"/>
    </row>
    <row r="11" spans="1:10" ht="16.2" thickBot="1" x14ac:dyDescent="0.35">
      <c r="A11" s="129">
        <v>640</v>
      </c>
      <c r="B11" s="484" t="s">
        <v>72</v>
      </c>
      <c r="C11" s="58">
        <v>7096</v>
      </c>
      <c r="D11" s="58">
        <v>7309</v>
      </c>
      <c r="E11" s="58">
        <v>7638</v>
      </c>
      <c r="F11" s="58">
        <v>8000</v>
      </c>
      <c r="G11" s="58">
        <v>8000</v>
      </c>
      <c r="H11" s="58">
        <v>8100</v>
      </c>
      <c r="I11" s="58">
        <v>8100</v>
      </c>
      <c r="J11" s="58">
        <v>8100</v>
      </c>
    </row>
    <row r="12" spans="1:10" ht="16.8" thickBot="1" x14ac:dyDescent="0.4">
      <c r="A12" s="487"/>
      <c r="B12" s="51" t="s">
        <v>75</v>
      </c>
      <c r="C12" s="60">
        <f>SUM(C11)</f>
        <v>7096</v>
      </c>
      <c r="D12" s="60">
        <f t="shared" ref="D12:J12" si="1">SUM(D11)</f>
        <v>7309</v>
      </c>
      <c r="E12" s="60">
        <f t="shared" si="1"/>
        <v>7638</v>
      </c>
      <c r="F12" s="60">
        <f t="shared" si="1"/>
        <v>8000</v>
      </c>
      <c r="G12" s="60">
        <f t="shared" si="1"/>
        <v>8000</v>
      </c>
      <c r="H12" s="60">
        <f t="shared" si="1"/>
        <v>8100</v>
      </c>
      <c r="I12" s="60">
        <f t="shared" si="1"/>
        <v>8100</v>
      </c>
      <c r="J12" s="60">
        <f t="shared" si="1"/>
        <v>8100</v>
      </c>
    </row>
    <row r="13" spans="1:10" ht="16.2" thickBot="1" x14ac:dyDescent="0.35">
      <c r="A13" s="114"/>
      <c r="B13" s="153" t="s">
        <v>76</v>
      </c>
      <c r="C13" s="63">
        <f>SUM(C9+C12)</f>
        <v>96558</v>
      </c>
      <c r="D13" s="63">
        <f t="shared" ref="D13:G13" si="2">SUM(D9+D12)</f>
        <v>98436</v>
      </c>
      <c r="E13" s="63">
        <f t="shared" si="2"/>
        <v>106146</v>
      </c>
      <c r="F13" s="63">
        <f t="shared" si="2"/>
        <v>113600</v>
      </c>
      <c r="G13" s="63">
        <f t="shared" si="2"/>
        <v>110667</v>
      </c>
      <c r="H13" s="63">
        <f>SUM(H9+H12)</f>
        <v>115800</v>
      </c>
      <c r="I13" s="63">
        <f>SUM(I9+I12)</f>
        <v>116630</v>
      </c>
      <c r="J13" s="63">
        <f>SUM(J9+J12)</f>
        <v>117450</v>
      </c>
    </row>
    <row r="14" spans="1:10" ht="16.2" thickBot="1" x14ac:dyDescent="0.35">
      <c r="A14" s="50"/>
      <c r="B14" s="522" t="s">
        <v>77</v>
      </c>
      <c r="C14" s="449"/>
      <c r="D14" s="481">
        <v>0</v>
      </c>
      <c r="E14" s="481">
        <v>0</v>
      </c>
      <c r="F14" s="481">
        <v>0</v>
      </c>
      <c r="G14" s="481">
        <v>0</v>
      </c>
      <c r="H14" s="481">
        <v>0</v>
      </c>
      <c r="I14" s="481">
        <v>0</v>
      </c>
      <c r="J14" s="481">
        <v>0</v>
      </c>
    </row>
    <row r="15" spans="1:10" ht="13.8" thickBot="1" x14ac:dyDescent="0.3">
      <c r="A15" s="160"/>
      <c r="B15" s="65" t="s">
        <v>78</v>
      </c>
      <c r="C15" s="68">
        <f>SUM(C13:C14)</f>
        <v>96558</v>
      </c>
      <c r="D15" s="68">
        <f t="shared" ref="D15:J15" si="3">SUM(D13:D14)</f>
        <v>98436</v>
      </c>
      <c r="E15" s="68">
        <f t="shared" si="3"/>
        <v>106146</v>
      </c>
      <c r="F15" s="68">
        <f t="shared" si="3"/>
        <v>113600</v>
      </c>
      <c r="G15" s="68">
        <f t="shared" si="3"/>
        <v>110667</v>
      </c>
      <c r="H15" s="68">
        <f t="shared" si="3"/>
        <v>115800</v>
      </c>
      <c r="I15" s="68">
        <f t="shared" si="3"/>
        <v>116630</v>
      </c>
      <c r="J15" s="68">
        <f t="shared" si="3"/>
        <v>117450</v>
      </c>
    </row>
    <row r="16" spans="1:10" ht="25.5" customHeight="1" thickBot="1" x14ac:dyDescent="0.3">
      <c r="A16" s="4"/>
      <c r="B16" s="19"/>
    </row>
    <row r="17" spans="1:10" ht="16.5" customHeight="1" x14ac:dyDescent="0.25">
      <c r="A17" s="808" t="s">
        <v>79</v>
      </c>
      <c r="B17" s="809"/>
      <c r="C17" s="33" t="s">
        <v>66</v>
      </c>
      <c r="D17" s="33" t="s">
        <v>66</v>
      </c>
      <c r="E17" s="33" t="s">
        <v>66</v>
      </c>
      <c r="F17" s="33" t="s">
        <v>6</v>
      </c>
      <c r="G17" s="33" t="s">
        <v>31</v>
      </c>
      <c r="H17" s="33" t="s">
        <v>67</v>
      </c>
      <c r="I17" s="33" t="s">
        <v>67</v>
      </c>
      <c r="J17" s="33" t="s">
        <v>6</v>
      </c>
    </row>
    <row r="18" spans="1:10" ht="13.8" thickBot="1" x14ac:dyDescent="0.3">
      <c r="A18" s="833"/>
      <c r="B18" s="832"/>
      <c r="C18" s="34">
        <v>2018</v>
      </c>
      <c r="D18" s="34" t="s">
        <v>212</v>
      </c>
      <c r="E18" s="34" t="s">
        <v>218</v>
      </c>
      <c r="F18" s="34" t="s">
        <v>220</v>
      </c>
      <c r="G18" s="34" t="s">
        <v>220</v>
      </c>
      <c r="H18" s="34" t="s">
        <v>419</v>
      </c>
      <c r="I18" s="34" t="s">
        <v>512</v>
      </c>
      <c r="J18" s="34" t="s">
        <v>568</v>
      </c>
    </row>
    <row r="19" spans="1:10" ht="16.8" thickBot="1" x14ac:dyDescent="0.4">
      <c r="A19" s="310" t="s">
        <v>429</v>
      </c>
      <c r="B19" s="787" t="s">
        <v>430</v>
      </c>
      <c r="C19" s="788"/>
      <c r="D19" s="788"/>
      <c r="E19" s="788"/>
      <c r="F19" s="788"/>
      <c r="G19" s="788"/>
      <c r="H19" s="788"/>
      <c r="I19" s="788"/>
      <c r="J19" s="789"/>
    </row>
    <row r="20" spans="1:10" ht="15.6" x14ac:dyDescent="0.3">
      <c r="A20" s="178">
        <v>620</v>
      </c>
      <c r="B20" s="189" t="s">
        <v>70</v>
      </c>
      <c r="C20" s="41">
        <v>0</v>
      </c>
      <c r="D20" s="41"/>
      <c r="E20" s="41">
        <v>0</v>
      </c>
      <c r="F20" s="556">
        <v>300</v>
      </c>
      <c r="G20" s="556">
        <v>70</v>
      </c>
      <c r="H20" s="41">
        <v>300</v>
      </c>
      <c r="I20" s="41">
        <v>300</v>
      </c>
      <c r="J20" s="41">
        <v>300</v>
      </c>
    </row>
    <row r="21" spans="1:10" x14ac:dyDescent="0.25">
      <c r="A21" s="179">
        <v>630</v>
      </c>
      <c r="B21" s="486" t="s">
        <v>71</v>
      </c>
      <c r="C21" s="44">
        <v>22511</v>
      </c>
      <c r="D21" s="44">
        <v>21316</v>
      </c>
      <c r="E21" s="44">
        <v>15750</v>
      </c>
      <c r="F21" s="44">
        <v>19000</v>
      </c>
      <c r="G21" s="44">
        <v>18500</v>
      </c>
      <c r="H21" s="44">
        <v>19000</v>
      </c>
      <c r="I21" s="44">
        <v>19000</v>
      </c>
      <c r="J21" s="44">
        <v>19000</v>
      </c>
    </row>
    <row r="22" spans="1:10" ht="13.8" thickBot="1" x14ac:dyDescent="0.3">
      <c r="A22" s="262">
        <v>640</v>
      </c>
      <c r="B22" s="489" t="s">
        <v>72</v>
      </c>
      <c r="C22" s="49">
        <v>5780</v>
      </c>
      <c r="D22" s="49">
        <v>520</v>
      </c>
      <c r="E22" s="49">
        <v>1300</v>
      </c>
      <c r="F22" s="49">
        <v>3000</v>
      </c>
      <c r="G22" s="49">
        <v>5000</v>
      </c>
      <c r="H22" s="49">
        <v>4000</v>
      </c>
      <c r="I22" s="49">
        <v>4000</v>
      </c>
      <c r="J22" s="49">
        <v>4000</v>
      </c>
    </row>
    <row r="23" spans="1:10" ht="16.2" thickBot="1" x14ac:dyDescent="0.35">
      <c r="A23" s="523"/>
      <c r="B23" s="153" t="s">
        <v>80</v>
      </c>
      <c r="C23" s="488">
        <f>SUM(C20:C22)</f>
        <v>28291</v>
      </c>
      <c r="D23" s="488">
        <f t="shared" ref="D23:F23" si="4">SUM(D19:D22)</f>
        <v>21836</v>
      </c>
      <c r="E23" s="488">
        <f t="shared" si="4"/>
        <v>17050</v>
      </c>
      <c r="F23" s="488">
        <f t="shared" si="4"/>
        <v>22300</v>
      </c>
      <c r="G23" s="488">
        <f>SUM(G19:G22)</f>
        <v>23570</v>
      </c>
      <c r="H23" s="488">
        <f>SUM(H20:H22)</f>
        <v>23300</v>
      </c>
      <c r="I23" s="488">
        <f>SUM(I20:I22)</f>
        <v>23300</v>
      </c>
      <c r="J23" s="488">
        <f>SUM(J20:J22)</f>
        <v>23300</v>
      </c>
    </row>
    <row r="24" spans="1:10" ht="16.2" thickBot="1" x14ac:dyDescent="0.35">
      <c r="A24" s="526"/>
      <c r="B24" s="525" t="s">
        <v>81</v>
      </c>
      <c r="C24" s="450"/>
      <c r="D24" s="450">
        <v>5826</v>
      </c>
      <c r="E24" s="74">
        <v>0</v>
      </c>
      <c r="F24" s="74">
        <v>10000</v>
      </c>
      <c r="G24" s="74">
        <v>0</v>
      </c>
      <c r="H24" s="74">
        <f>'kap.výdavky 2022-2024'!J8</f>
        <v>10000</v>
      </c>
      <c r="I24" s="74">
        <f>'kap.výdavky 2022-2024'!K8</f>
        <v>10000</v>
      </c>
      <c r="J24" s="74">
        <f>'kap.výdavky 2022-2024'!L8</f>
        <v>10000</v>
      </c>
    </row>
    <row r="25" spans="1:10" ht="27.75" customHeight="1" thickBot="1" x14ac:dyDescent="0.35">
      <c r="A25" s="524"/>
      <c r="B25" s="155" t="s">
        <v>82</v>
      </c>
      <c r="C25" s="66">
        <f>SUM(C23:C24)</f>
        <v>28291</v>
      </c>
      <c r="D25" s="66">
        <f t="shared" ref="D25:J25" si="5">SUM(D23:D24)</f>
        <v>27662</v>
      </c>
      <c r="E25" s="66">
        <f t="shared" si="5"/>
        <v>17050</v>
      </c>
      <c r="F25" s="66">
        <f t="shared" si="5"/>
        <v>32300</v>
      </c>
      <c r="G25" s="66">
        <f t="shared" si="5"/>
        <v>23570</v>
      </c>
      <c r="H25" s="66">
        <f t="shared" si="5"/>
        <v>33300</v>
      </c>
      <c r="I25" s="66">
        <f t="shared" si="5"/>
        <v>33300</v>
      </c>
      <c r="J25" s="66">
        <f t="shared" si="5"/>
        <v>33300</v>
      </c>
    </row>
    <row r="26" spans="1:10" ht="27.75" customHeight="1" x14ac:dyDescent="0.3">
      <c r="A26" s="77"/>
      <c r="B26" s="78"/>
      <c r="C26" s="79"/>
      <c r="D26" s="79"/>
      <c r="E26" s="79"/>
    </row>
    <row r="27" spans="1:10" ht="81" customHeight="1" thickBot="1" x14ac:dyDescent="0.3">
      <c r="A27" s="4"/>
      <c r="B27" s="4"/>
    </row>
    <row r="28" spans="1:10" ht="16.5" customHeight="1" x14ac:dyDescent="0.25">
      <c r="A28" s="808" t="s">
        <v>83</v>
      </c>
      <c r="B28" s="809"/>
      <c r="C28" s="33" t="s">
        <v>66</v>
      </c>
      <c r="D28" s="33" t="s">
        <v>66</v>
      </c>
      <c r="E28" s="33" t="s">
        <v>66</v>
      </c>
      <c r="F28" s="33" t="s">
        <v>6</v>
      </c>
      <c r="G28" s="33" t="s">
        <v>31</v>
      </c>
      <c r="H28" s="33" t="s">
        <v>67</v>
      </c>
      <c r="I28" s="33" t="s">
        <v>67</v>
      </c>
      <c r="J28" s="33" t="s">
        <v>6</v>
      </c>
    </row>
    <row r="29" spans="1:10" ht="13.8" thickBot="1" x14ac:dyDescent="0.3">
      <c r="A29" s="810"/>
      <c r="B29" s="811"/>
      <c r="C29" s="34">
        <v>2018</v>
      </c>
      <c r="D29" s="34" t="s">
        <v>212</v>
      </c>
      <c r="E29" s="34" t="s">
        <v>218</v>
      </c>
      <c r="F29" s="34" t="s">
        <v>220</v>
      </c>
      <c r="G29" s="34" t="s">
        <v>220</v>
      </c>
      <c r="H29" s="34" t="s">
        <v>419</v>
      </c>
      <c r="I29" s="34" t="s">
        <v>512</v>
      </c>
      <c r="J29" s="34" t="s">
        <v>568</v>
      </c>
    </row>
    <row r="30" spans="1:10" ht="16.8" thickBot="1" x14ac:dyDescent="0.4">
      <c r="A30" s="81" t="s">
        <v>84</v>
      </c>
      <c r="B30" s="787" t="s">
        <v>431</v>
      </c>
      <c r="C30" s="788"/>
      <c r="D30" s="788"/>
      <c r="E30" s="788"/>
      <c r="F30" s="788"/>
      <c r="G30" s="788"/>
      <c r="H30" s="788"/>
      <c r="I30" s="788"/>
      <c r="J30" s="789"/>
    </row>
    <row r="31" spans="1:10" ht="15.6" x14ac:dyDescent="0.3">
      <c r="A31" s="492">
        <v>620</v>
      </c>
      <c r="B31" s="189" t="s">
        <v>70</v>
      </c>
      <c r="C31" s="84">
        <v>311</v>
      </c>
      <c r="D31" s="84">
        <v>19</v>
      </c>
      <c r="E31" s="41">
        <v>19</v>
      </c>
      <c r="F31" s="282">
        <v>300</v>
      </c>
      <c r="G31" s="282">
        <v>100</v>
      </c>
      <c r="H31" s="282">
        <v>300</v>
      </c>
      <c r="I31" s="152">
        <v>300</v>
      </c>
      <c r="J31" s="152">
        <v>300</v>
      </c>
    </row>
    <row r="32" spans="1:10" ht="15.6" x14ac:dyDescent="0.3">
      <c r="A32" s="42">
        <v>630</v>
      </c>
      <c r="B32" s="85" t="s">
        <v>71</v>
      </c>
      <c r="C32" s="86">
        <v>11647</v>
      </c>
      <c r="D32" s="86">
        <v>4185</v>
      </c>
      <c r="E32" s="44">
        <v>4737</v>
      </c>
      <c r="F32" s="546">
        <v>7200</v>
      </c>
      <c r="G32" s="546">
        <v>6500</v>
      </c>
      <c r="H32" s="546">
        <v>7200</v>
      </c>
      <c r="I32" s="283">
        <v>6000</v>
      </c>
      <c r="J32" s="283">
        <v>6000</v>
      </c>
    </row>
    <row r="33" spans="1:10" ht="16.2" thickBot="1" x14ac:dyDescent="0.35">
      <c r="A33" s="138">
        <v>640</v>
      </c>
      <c r="B33" s="190" t="s">
        <v>85</v>
      </c>
      <c r="C33" s="493">
        <v>1000</v>
      </c>
      <c r="D33" s="493">
        <v>2325</v>
      </c>
      <c r="E33" s="49">
        <v>2128</v>
      </c>
      <c r="F33" s="494">
        <v>1500</v>
      </c>
      <c r="G33" s="494">
        <v>2005</v>
      </c>
      <c r="H33" s="494">
        <v>1700</v>
      </c>
      <c r="I33" s="64">
        <v>1700</v>
      </c>
      <c r="J33" s="64">
        <v>1700</v>
      </c>
    </row>
    <row r="34" spans="1:10" ht="16.8" thickBot="1" x14ac:dyDescent="0.4">
      <c r="A34" s="50"/>
      <c r="B34" s="279" t="s">
        <v>86</v>
      </c>
      <c r="C34" s="491">
        <f t="shared" ref="C34:J34" si="6">SUM(C31:C33)</f>
        <v>12958</v>
      </c>
      <c r="D34" s="491">
        <f t="shared" si="6"/>
        <v>6529</v>
      </c>
      <c r="E34" s="491">
        <f t="shared" si="6"/>
        <v>6884</v>
      </c>
      <c r="F34" s="491">
        <f t="shared" si="6"/>
        <v>9000</v>
      </c>
      <c r="G34" s="491">
        <f t="shared" si="6"/>
        <v>8605</v>
      </c>
      <c r="H34" s="491">
        <f>SUM(H31:H33)</f>
        <v>9200</v>
      </c>
      <c r="I34" s="491">
        <f t="shared" si="6"/>
        <v>8000</v>
      </c>
      <c r="J34" s="59">
        <f t="shared" si="6"/>
        <v>8000</v>
      </c>
    </row>
    <row r="35" spans="1:10" ht="15.75" customHeight="1" thickBot="1" x14ac:dyDescent="0.4">
      <c r="A35" s="89" t="s">
        <v>87</v>
      </c>
      <c r="B35" s="787" t="s">
        <v>432</v>
      </c>
      <c r="C35" s="788"/>
      <c r="D35" s="788"/>
      <c r="E35" s="788"/>
      <c r="F35" s="788"/>
      <c r="G35" s="788"/>
      <c r="H35" s="788"/>
      <c r="I35" s="788"/>
      <c r="J35" s="789"/>
    </row>
    <row r="36" spans="1:10" ht="16.2" thickBot="1" x14ac:dyDescent="0.35">
      <c r="A36" s="129">
        <v>640</v>
      </c>
      <c r="B36" s="121" t="s">
        <v>72</v>
      </c>
      <c r="C36" s="58">
        <v>10630</v>
      </c>
      <c r="D36" s="58">
        <v>2708</v>
      </c>
      <c r="E36" s="495">
        <v>0</v>
      </c>
      <c r="F36" s="284">
        <v>0</v>
      </c>
      <c r="G36" s="284">
        <v>0</v>
      </c>
      <c r="H36" s="284">
        <v>0</v>
      </c>
      <c r="I36" s="123">
        <v>0</v>
      </c>
      <c r="J36" s="123">
        <v>0</v>
      </c>
    </row>
    <row r="37" spans="1:10" ht="16.8" thickBot="1" x14ac:dyDescent="0.4">
      <c r="A37" s="50"/>
      <c r="B37" s="87" t="s">
        <v>88</v>
      </c>
      <c r="C37" s="53">
        <f>SUM(C36)</f>
        <v>10630</v>
      </c>
      <c r="D37" s="53">
        <f>SUM(D36)</f>
        <v>2708</v>
      </c>
      <c r="E37" s="53">
        <f t="shared" ref="E37:J37" si="7">SUM(E36)</f>
        <v>0</v>
      </c>
      <c r="F37" s="53">
        <f t="shared" si="7"/>
        <v>0</v>
      </c>
      <c r="G37" s="53">
        <f t="shared" si="7"/>
        <v>0</v>
      </c>
      <c r="H37" s="53">
        <f t="shared" si="7"/>
        <v>0</v>
      </c>
      <c r="I37" s="53">
        <f t="shared" si="7"/>
        <v>0</v>
      </c>
      <c r="J37" s="53">
        <f t="shared" si="7"/>
        <v>0</v>
      </c>
    </row>
    <row r="38" spans="1:10" ht="16.8" thickBot="1" x14ac:dyDescent="0.4">
      <c r="A38" s="496" t="s">
        <v>89</v>
      </c>
      <c r="B38" s="787" t="s">
        <v>433</v>
      </c>
      <c r="C38" s="788"/>
      <c r="D38" s="788"/>
      <c r="E38" s="788"/>
      <c r="F38" s="788"/>
      <c r="G38" s="788"/>
      <c r="H38" s="788"/>
      <c r="I38" s="788"/>
      <c r="J38" s="789"/>
    </row>
    <row r="39" spans="1:10" ht="15.6" x14ac:dyDescent="0.3">
      <c r="A39" s="95">
        <v>610</v>
      </c>
      <c r="B39" s="119" t="s">
        <v>90</v>
      </c>
      <c r="C39" s="41">
        <v>1725</v>
      </c>
      <c r="D39" s="41">
        <v>1812</v>
      </c>
      <c r="E39" s="83">
        <v>1993</v>
      </c>
      <c r="F39" s="398">
        <v>2040</v>
      </c>
      <c r="G39" s="398">
        <v>2040</v>
      </c>
      <c r="H39" s="398">
        <v>2100</v>
      </c>
      <c r="I39" s="400">
        <v>2150</v>
      </c>
      <c r="J39" s="400">
        <v>2200</v>
      </c>
    </row>
    <row r="40" spans="1:10" ht="15.6" x14ac:dyDescent="0.3">
      <c r="A40" s="42">
        <v>620</v>
      </c>
      <c r="B40" s="85" t="s">
        <v>70</v>
      </c>
      <c r="C40" s="44">
        <v>602</v>
      </c>
      <c r="D40" s="44">
        <v>633</v>
      </c>
      <c r="E40" s="46">
        <v>697</v>
      </c>
      <c r="F40" s="399">
        <v>730</v>
      </c>
      <c r="G40" s="399">
        <v>730</v>
      </c>
      <c r="H40" s="399">
        <v>740</v>
      </c>
      <c r="I40" s="401">
        <v>755</v>
      </c>
      <c r="J40" s="401">
        <v>780</v>
      </c>
    </row>
    <row r="41" spans="1:10" ht="16.2" thickBot="1" x14ac:dyDescent="0.35">
      <c r="A41" s="92">
        <v>630</v>
      </c>
      <c r="B41" s="190" t="s">
        <v>71</v>
      </c>
      <c r="C41" s="49">
        <v>916</v>
      </c>
      <c r="D41" s="49">
        <v>1233</v>
      </c>
      <c r="E41" s="192">
        <v>1329</v>
      </c>
      <c r="F41" s="497">
        <v>1430</v>
      </c>
      <c r="G41" s="497">
        <v>1272</v>
      </c>
      <c r="H41" s="497">
        <v>1260</v>
      </c>
      <c r="I41" s="402">
        <v>1295</v>
      </c>
      <c r="J41" s="402">
        <v>1320</v>
      </c>
    </row>
    <row r="42" spans="1:10" ht="16.8" thickBot="1" x14ac:dyDescent="0.4">
      <c r="A42" s="114"/>
      <c r="B42" s="280" t="s">
        <v>91</v>
      </c>
      <c r="C42" s="498">
        <f t="shared" ref="C42:J42" si="8">SUM(C39:C41)</f>
        <v>3243</v>
      </c>
      <c r="D42" s="498">
        <f t="shared" si="8"/>
        <v>3678</v>
      </c>
      <c r="E42" s="498">
        <f>SUM(E39:E41)</f>
        <v>4019</v>
      </c>
      <c r="F42" s="498">
        <f t="shared" si="8"/>
        <v>4200</v>
      </c>
      <c r="G42" s="498">
        <f t="shared" si="8"/>
        <v>4042</v>
      </c>
      <c r="H42" s="498">
        <f>SUM(H39:H41)</f>
        <v>4100</v>
      </c>
      <c r="I42" s="498">
        <f t="shared" si="8"/>
        <v>4200</v>
      </c>
      <c r="J42" s="498">
        <f t="shared" si="8"/>
        <v>4300</v>
      </c>
    </row>
    <row r="43" spans="1:10" ht="16.8" thickBot="1" x14ac:dyDescent="0.4">
      <c r="A43" s="35" t="s">
        <v>92</v>
      </c>
      <c r="B43" s="787" t="s">
        <v>434</v>
      </c>
      <c r="C43" s="788"/>
      <c r="D43" s="788"/>
      <c r="E43" s="788"/>
      <c r="F43" s="788"/>
      <c r="G43" s="788"/>
      <c r="H43" s="788"/>
      <c r="I43" s="788"/>
      <c r="J43" s="789"/>
    </row>
    <row r="44" spans="1:10" ht="15.6" x14ac:dyDescent="0.3">
      <c r="A44" s="55">
        <v>610</v>
      </c>
      <c r="B44" s="120" t="s">
        <v>90</v>
      </c>
      <c r="C44" s="37">
        <v>430</v>
      </c>
      <c r="D44" s="37">
        <v>440</v>
      </c>
      <c r="E44" s="39">
        <v>571</v>
      </c>
      <c r="F44" s="403">
        <v>450</v>
      </c>
      <c r="G44" s="403">
        <v>450</v>
      </c>
      <c r="H44" s="403">
        <v>455</v>
      </c>
      <c r="I44" s="404">
        <v>465</v>
      </c>
      <c r="J44" s="404">
        <v>470</v>
      </c>
    </row>
    <row r="45" spans="1:10" ht="15.6" x14ac:dyDescent="0.3">
      <c r="A45" s="42">
        <v>620</v>
      </c>
      <c r="B45" s="85" t="s">
        <v>70</v>
      </c>
      <c r="C45" s="44">
        <v>150</v>
      </c>
      <c r="D45" s="44">
        <v>154</v>
      </c>
      <c r="E45" s="46">
        <v>201</v>
      </c>
      <c r="F45" s="405">
        <v>170</v>
      </c>
      <c r="G45" s="405">
        <v>170</v>
      </c>
      <c r="H45" s="405">
        <v>175</v>
      </c>
      <c r="I45" s="406">
        <v>175</v>
      </c>
      <c r="J45" s="406">
        <v>175</v>
      </c>
    </row>
    <row r="46" spans="1:10" ht="16.2" thickBot="1" x14ac:dyDescent="0.35">
      <c r="A46" s="61">
        <v>630</v>
      </c>
      <c r="B46" s="102" t="s">
        <v>71</v>
      </c>
      <c r="C46" s="49">
        <v>308</v>
      </c>
      <c r="D46" s="49">
        <v>234</v>
      </c>
      <c r="E46" s="192">
        <v>71</v>
      </c>
      <c r="F46" s="407">
        <v>230</v>
      </c>
      <c r="G46" s="407">
        <v>212</v>
      </c>
      <c r="H46" s="407">
        <v>220</v>
      </c>
      <c r="I46" s="408">
        <v>220</v>
      </c>
      <c r="J46" s="408">
        <v>225</v>
      </c>
    </row>
    <row r="47" spans="1:10" ht="16.8" thickBot="1" x14ac:dyDescent="0.4">
      <c r="A47" s="129"/>
      <c r="B47" s="81" t="s">
        <v>93</v>
      </c>
      <c r="C47" s="59">
        <f t="shared" ref="C47:J47" si="9">SUM(C44:C46)</f>
        <v>888</v>
      </c>
      <c r="D47" s="59">
        <f t="shared" si="9"/>
        <v>828</v>
      </c>
      <c r="E47" s="59">
        <f>SUM(E44:E46)</f>
        <v>843</v>
      </c>
      <c r="F47" s="59">
        <f t="shared" si="9"/>
        <v>850</v>
      </c>
      <c r="G47" s="59">
        <f t="shared" si="9"/>
        <v>832</v>
      </c>
      <c r="H47" s="59">
        <f>SUM(H44:H46)</f>
        <v>850</v>
      </c>
      <c r="I47" s="59">
        <f t="shared" si="9"/>
        <v>860</v>
      </c>
      <c r="J47" s="59">
        <f t="shared" si="9"/>
        <v>870</v>
      </c>
    </row>
    <row r="48" spans="1:10" s="374" customFormat="1" ht="16.8" thickBot="1" x14ac:dyDescent="0.4">
      <c r="A48" s="35" t="s">
        <v>489</v>
      </c>
      <c r="B48" s="794" t="s">
        <v>498</v>
      </c>
      <c r="C48" s="795"/>
      <c r="D48" s="795"/>
      <c r="E48" s="795"/>
      <c r="F48" s="795"/>
      <c r="G48" s="795"/>
      <c r="H48" s="795"/>
      <c r="I48" s="795"/>
      <c r="J48" s="795"/>
    </row>
    <row r="49" spans="1:10" s="374" customFormat="1" ht="16.2" thickBot="1" x14ac:dyDescent="0.35">
      <c r="A49" s="55">
        <v>610</v>
      </c>
      <c r="B49" s="120" t="s">
        <v>90</v>
      </c>
      <c r="C49" s="383"/>
      <c r="D49" s="655"/>
      <c r="E49" s="679">
        <v>2503</v>
      </c>
      <c r="F49" s="656">
        <v>2680</v>
      </c>
      <c r="G49" s="656">
        <v>2266</v>
      </c>
      <c r="H49" s="656">
        <v>2350</v>
      </c>
      <c r="I49" s="656">
        <v>2500</v>
      </c>
      <c r="J49" s="657">
        <v>2650</v>
      </c>
    </row>
    <row r="50" spans="1:10" s="374" customFormat="1" ht="16.2" thickBot="1" x14ac:dyDescent="0.35">
      <c r="A50" s="42">
        <v>620</v>
      </c>
      <c r="B50" s="85" t="s">
        <v>70</v>
      </c>
      <c r="C50" s="383"/>
      <c r="D50" s="71"/>
      <c r="E50" s="680">
        <v>875</v>
      </c>
      <c r="F50" s="660">
        <v>950</v>
      </c>
      <c r="G50" s="660">
        <v>804</v>
      </c>
      <c r="H50" s="660">
        <v>840</v>
      </c>
      <c r="I50" s="660">
        <v>930</v>
      </c>
      <c r="J50" s="661">
        <v>950</v>
      </c>
    </row>
    <row r="51" spans="1:10" s="374" customFormat="1" ht="16.2" thickBot="1" x14ac:dyDescent="0.35">
      <c r="A51" s="61">
        <v>630</v>
      </c>
      <c r="B51" s="102" t="s">
        <v>71</v>
      </c>
      <c r="C51" s="383"/>
      <c r="D51" s="383"/>
      <c r="E51" s="681">
        <v>359</v>
      </c>
      <c r="F51" s="658">
        <v>370</v>
      </c>
      <c r="G51" s="658">
        <v>313</v>
      </c>
      <c r="H51" s="658">
        <v>310</v>
      </c>
      <c r="I51" s="658">
        <v>270</v>
      </c>
      <c r="J51" s="659">
        <v>300</v>
      </c>
    </row>
    <row r="52" spans="1:10" s="374" customFormat="1" ht="16.8" thickBot="1" x14ac:dyDescent="0.4">
      <c r="A52" s="114"/>
      <c r="B52" s="142" t="s">
        <v>93</v>
      </c>
      <c r="C52" s="383"/>
      <c r="D52" s="409">
        <f t="shared" ref="D52" si="10">SUM(D49:D51)</f>
        <v>0</v>
      </c>
      <c r="E52" s="409">
        <f>SUM(E49:E51)</f>
        <v>3737</v>
      </c>
      <c r="F52" s="409">
        <f>SUM(F49:F51)</f>
        <v>4000</v>
      </c>
      <c r="G52" s="409">
        <f t="shared" ref="G52" si="11">SUM(G49:G51)</f>
        <v>3383</v>
      </c>
      <c r="H52" s="409">
        <f t="shared" ref="H52:I52" si="12">SUM(H49:H51)</f>
        <v>3500</v>
      </c>
      <c r="I52" s="409">
        <f t="shared" si="12"/>
        <v>3700</v>
      </c>
      <c r="J52" s="410">
        <f t="shared" ref="J52" si="13">SUM(J49:J51)</f>
        <v>3900</v>
      </c>
    </row>
    <row r="53" spans="1:10" ht="16.2" thickBot="1" x14ac:dyDescent="0.35">
      <c r="A53" s="50"/>
      <c r="B53" s="527" t="s">
        <v>94</v>
      </c>
      <c r="C53" s="91">
        <f>SUM(C34+C37+C42+C47)</f>
        <v>27719</v>
      </c>
      <c r="D53" s="91">
        <f>SUM(D34+D37+D42+D47)</f>
        <v>13743</v>
      </c>
      <c r="E53" s="91">
        <f>SUM(E34+E37+E42+E47+E52)</f>
        <v>15483</v>
      </c>
      <c r="F53" s="91">
        <f>SUM(F34+F37+F42+F47+F52)</f>
        <v>18050</v>
      </c>
      <c r="G53" s="91">
        <f t="shared" ref="G53:J53" si="14">SUM(G34+G37+G42+G47+G52)</f>
        <v>16862</v>
      </c>
      <c r="H53" s="91">
        <f>SUM(H34+H37+H42+H47+H52)</f>
        <v>17650</v>
      </c>
      <c r="I53" s="91">
        <f t="shared" si="14"/>
        <v>16760</v>
      </c>
      <c r="J53" s="91">
        <f t="shared" si="14"/>
        <v>17070</v>
      </c>
    </row>
    <row r="54" spans="1:10" ht="16.2" thickBot="1" x14ac:dyDescent="0.35">
      <c r="A54" s="50"/>
      <c r="B54" s="522" t="s">
        <v>95</v>
      </c>
      <c r="C54" s="451">
        <v>64222</v>
      </c>
      <c r="D54" s="451">
        <v>900</v>
      </c>
      <c r="E54" s="651">
        <v>2600</v>
      </c>
      <c r="F54" s="411">
        <f>3000+60000</f>
        <v>63000</v>
      </c>
      <c r="G54" s="411">
        <f>'kap.výdavky 2022-2024'!I38+'kap.výdavky 2022-2024'!I98</f>
        <v>20000</v>
      </c>
      <c r="H54" s="411">
        <f>'kap.výdavky 2022-2024'!J38+'kap.výdavky 2022-2024'!J98+'kap.výdavky 2022-2024'!J99</f>
        <v>43000</v>
      </c>
      <c r="I54" s="412">
        <f>'kap.výdavky 2022-2024'!K98</f>
        <v>30000</v>
      </c>
      <c r="J54" s="412">
        <v>0</v>
      </c>
    </row>
    <row r="55" spans="1:10" ht="16.2" thickBot="1" x14ac:dyDescent="0.35">
      <c r="A55" s="138"/>
      <c r="B55" s="188" t="s">
        <v>96</v>
      </c>
      <c r="C55" s="67">
        <f t="shared" ref="C55" si="15">SUM(C53:C54)</f>
        <v>91941</v>
      </c>
      <c r="D55" s="67">
        <f>SUM(D53:D54)</f>
        <v>14643</v>
      </c>
      <c r="E55" s="67">
        <f t="shared" ref="E55:J55" si="16">SUM(E53:E54)</f>
        <v>18083</v>
      </c>
      <c r="F55" s="67">
        <f t="shared" si="16"/>
        <v>81050</v>
      </c>
      <c r="G55" s="67">
        <f t="shared" si="16"/>
        <v>36862</v>
      </c>
      <c r="H55" s="67">
        <f>SUM(H53:H54)</f>
        <v>60650</v>
      </c>
      <c r="I55" s="67">
        <f t="shared" si="16"/>
        <v>46760</v>
      </c>
      <c r="J55" s="67">
        <f t="shared" si="16"/>
        <v>17070</v>
      </c>
    </row>
    <row r="56" spans="1:10" ht="15.6" x14ac:dyDescent="0.3">
      <c r="A56" s="93"/>
      <c r="B56" s="78"/>
      <c r="C56" s="79"/>
      <c r="D56" s="79"/>
      <c r="E56" s="79"/>
    </row>
    <row r="57" spans="1:10" ht="132" customHeight="1" thickBot="1" x14ac:dyDescent="0.35">
      <c r="A57" s="93"/>
      <c r="B57" s="94"/>
    </row>
    <row r="58" spans="1:10" ht="16.5" customHeight="1" x14ac:dyDescent="0.25">
      <c r="A58" s="808" t="s">
        <v>97</v>
      </c>
      <c r="B58" s="809"/>
      <c r="C58" s="33" t="s">
        <v>66</v>
      </c>
      <c r="D58" s="33" t="s">
        <v>66</v>
      </c>
      <c r="E58" s="33" t="s">
        <v>66</v>
      </c>
      <c r="F58" s="33" t="s">
        <v>6</v>
      </c>
      <c r="G58" s="33" t="s">
        <v>31</v>
      </c>
      <c r="H58" s="33" t="s">
        <v>67</v>
      </c>
      <c r="I58" s="33" t="s">
        <v>67</v>
      </c>
      <c r="J58" s="33" t="s">
        <v>6</v>
      </c>
    </row>
    <row r="59" spans="1:10" ht="13.8" thickBot="1" x14ac:dyDescent="0.3">
      <c r="A59" s="810"/>
      <c r="B59" s="811"/>
      <c r="C59" s="34">
        <v>2018</v>
      </c>
      <c r="D59" s="34" t="s">
        <v>212</v>
      </c>
      <c r="E59" s="34" t="s">
        <v>218</v>
      </c>
      <c r="F59" s="34" t="s">
        <v>220</v>
      </c>
      <c r="G59" s="34" t="s">
        <v>220</v>
      </c>
      <c r="H59" s="34" t="s">
        <v>419</v>
      </c>
      <c r="I59" s="34" t="s">
        <v>512</v>
      </c>
      <c r="J59" s="34" t="s">
        <v>568</v>
      </c>
    </row>
    <row r="60" spans="1:10" ht="16.8" thickBot="1" x14ac:dyDescent="0.4">
      <c r="A60" s="89" t="s">
        <v>98</v>
      </c>
      <c r="B60" s="787" t="s">
        <v>435</v>
      </c>
      <c r="C60" s="788"/>
      <c r="D60" s="788"/>
      <c r="E60" s="788"/>
      <c r="F60" s="788"/>
      <c r="G60" s="788"/>
      <c r="H60" s="788"/>
      <c r="I60" s="788"/>
      <c r="J60" s="789"/>
    </row>
    <row r="61" spans="1:10" ht="15.6" x14ac:dyDescent="0.3">
      <c r="A61" s="95">
        <v>610</v>
      </c>
      <c r="B61" s="96" t="s">
        <v>99</v>
      </c>
      <c r="C61" s="41">
        <v>3500</v>
      </c>
      <c r="D61" s="41">
        <v>9000</v>
      </c>
      <c r="E61" s="41">
        <v>7237</v>
      </c>
      <c r="F61" s="41">
        <v>9450</v>
      </c>
      <c r="G61" s="556">
        <v>7500</v>
      </c>
      <c r="H61" s="556">
        <v>9450</v>
      </c>
      <c r="I61" s="41">
        <v>9450</v>
      </c>
      <c r="J61" s="41">
        <v>9450</v>
      </c>
    </row>
    <row r="62" spans="1:10" ht="15.6" x14ac:dyDescent="0.3">
      <c r="A62" s="42">
        <v>620</v>
      </c>
      <c r="B62" s="97" t="s">
        <v>70</v>
      </c>
      <c r="C62" s="44">
        <v>1220</v>
      </c>
      <c r="D62" s="44">
        <v>3100</v>
      </c>
      <c r="E62" s="44">
        <v>2248</v>
      </c>
      <c r="F62" s="44">
        <v>3100</v>
      </c>
      <c r="G62" s="44">
        <v>2900</v>
      </c>
      <c r="H62" s="44">
        <v>3100</v>
      </c>
      <c r="I62" s="44">
        <v>3100</v>
      </c>
      <c r="J62" s="44">
        <v>3100</v>
      </c>
    </row>
    <row r="63" spans="1:10" ht="16.2" thickBot="1" x14ac:dyDescent="0.35">
      <c r="A63" s="92">
        <v>630</v>
      </c>
      <c r="B63" s="499" t="s">
        <v>71</v>
      </c>
      <c r="C63" s="49">
        <v>77946</v>
      </c>
      <c r="D63" s="49">
        <v>81752</v>
      </c>
      <c r="E63" s="49">
        <v>111517</v>
      </c>
      <c r="F63" s="545">
        <v>138000</v>
      </c>
      <c r="G63" s="545">
        <v>125000</v>
      </c>
      <c r="H63" s="545">
        <v>154500</v>
      </c>
      <c r="I63" s="545">
        <v>138000</v>
      </c>
      <c r="J63" s="545">
        <v>138000</v>
      </c>
    </row>
    <row r="64" spans="1:10" ht="16.8" thickBot="1" x14ac:dyDescent="0.4">
      <c r="A64" s="50"/>
      <c r="B64" s="87" t="s">
        <v>100</v>
      </c>
      <c r="C64" s="53">
        <f t="shared" ref="C64" si="17">SUM(C61:C63)</f>
        <v>82666</v>
      </c>
      <c r="D64" s="53">
        <f>SUM(D61:D63)</f>
        <v>93852</v>
      </c>
      <c r="E64" s="53">
        <f>SUM(E61:E63)</f>
        <v>121002</v>
      </c>
      <c r="F64" s="53">
        <f t="shared" ref="F64:J64" si="18">SUM(F61:F63)</f>
        <v>150550</v>
      </c>
      <c r="G64" s="53">
        <f t="shared" si="18"/>
        <v>135400</v>
      </c>
      <c r="H64" s="53">
        <f>SUM(H61:H63)</f>
        <v>167050</v>
      </c>
      <c r="I64" s="53">
        <f t="shared" si="18"/>
        <v>150550</v>
      </c>
      <c r="J64" s="53">
        <f t="shared" si="18"/>
        <v>150550</v>
      </c>
    </row>
    <row r="65" spans="1:10" ht="16.8" thickBot="1" x14ac:dyDescent="0.4">
      <c r="A65" s="35" t="s">
        <v>101</v>
      </c>
      <c r="B65" s="787" t="s">
        <v>436</v>
      </c>
      <c r="C65" s="788"/>
      <c r="D65" s="788"/>
      <c r="E65" s="788"/>
      <c r="F65" s="788"/>
      <c r="G65" s="788"/>
      <c r="H65" s="788"/>
      <c r="I65" s="788"/>
      <c r="J65" s="789"/>
    </row>
    <row r="66" spans="1:10" ht="15.6" x14ac:dyDescent="0.3">
      <c r="A66" s="95">
        <v>610</v>
      </c>
      <c r="B66" s="96" t="s">
        <v>99</v>
      </c>
      <c r="C66" s="41">
        <v>11493</v>
      </c>
      <c r="D66" s="41">
        <v>12730</v>
      </c>
      <c r="E66" s="41">
        <v>13472</v>
      </c>
      <c r="F66" s="556">
        <v>17500</v>
      </c>
      <c r="G66" s="556">
        <v>17000</v>
      </c>
      <c r="H66" s="41">
        <v>17500</v>
      </c>
      <c r="I66" s="41">
        <v>17500</v>
      </c>
      <c r="J66" s="41">
        <v>17500</v>
      </c>
    </row>
    <row r="67" spans="1:10" ht="15.6" x14ac:dyDescent="0.3">
      <c r="A67" s="42">
        <v>620</v>
      </c>
      <c r="B67" s="97" t="s">
        <v>70</v>
      </c>
      <c r="C67" s="44">
        <v>4385</v>
      </c>
      <c r="D67" s="44">
        <v>4786</v>
      </c>
      <c r="E67" s="44">
        <v>4714</v>
      </c>
      <c r="F67" s="44">
        <v>6000</v>
      </c>
      <c r="G67" s="44">
        <v>5800</v>
      </c>
      <c r="H67" s="44">
        <v>6000</v>
      </c>
      <c r="I67" s="44">
        <v>6000</v>
      </c>
      <c r="J67" s="44">
        <v>6000</v>
      </c>
    </row>
    <row r="68" spans="1:10" ht="15.6" x14ac:dyDescent="0.3">
      <c r="A68" s="42">
        <v>630</v>
      </c>
      <c r="B68" s="97" t="s">
        <v>71</v>
      </c>
      <c r="C68" s="44">
        <v>100115</v>
      </c>
      <c r="D68" s="44">
        <v>89363</v>
      </c>
      <c r="E68" s="44">
        <v>72530</v>
      </c>
      <c r="F68" s="549">
        <v>110000</v>
      </c>
      <c r="G68" s="549">
        <v>100000</v>
      </c>
      <c r="H68" s="549">
        <v>116000</v>
      </c>
      <c r="I68" s="549">
        <v>110000</v>
      </c>
      <c r="J68" s="549">
        <v>110000</v>
      </c>
    </row>
    <row r="69" spans="1:10" ht="16.2" thickBot="1" x14ac:dyDescent="0.35">
      <c r="A69" s="92">
        <v>640</v>
      </c>
      <c r="B69" s="190" t="s">
        <v>72</v>
      </c>
      <c r="C69" s="49">
        <v>0</v>
      </c>
      <c r="D69" s="49">
        <v>0</v>
      </c>
      <c r="E69" s="49">
        <v>0</v>
      </c>
      <c r="F69" s="49">
        <v>100</v>
      </c>
      <c r="G69" s="49">
        <v>0</v>
      </c>
      <c r="H69" s="49">
        <v>100</v>
      </c>
      <c r="I69" s="49">
        <v>0</v>
      </c>
      <c r="J69" s="49">
        <v>0</v>
      </c>
    </row>
    <row r="70" spans="1:10" ht="16.8" thickBot="1" x14ac:dyDescent="0.4">
      <c r="A70" s="50"/>
      <c r="B70" s="87" t="s">
        <v>102</v>
      </c>
      <c r="C70" s="53">
        <f t="shared" ref="C70:J70" si="19">SUM(C66:C69)</f>
        <v>115993</v>
      </c>
      <c r="D70" s="53">
        <f t="shared" si="19"/>
        <v>106879</v>
      </c>
      <c r="E70" s="53">
        <f t="shared" si="19"/>
        <v>90716</v>
      </c>
      <c r="F70" s="53">
        <f t="shared" si="19"/>
        <v>133600</v>
      </c>
      <c r="G70" s="53">
        <f t="shared" si="19"/>
        <v>122800</v>
      </c>
      <c r="H70" s="53">
        <f>SUM(H66:H69)</f>
        <v>139600</v>
      </c>
      <c r="I70" s="53">
        <f t="shared" si="19"/>
        <v>133500</v>
      </c>
      <c r="J70" s="53">
        <f t="shared" si="19"/>
        <v>133500</v>
      </c>
    </row>
    <row r="71" spans="1:10" ht="16.8" thickBot="1" x14ac:dyDescent="0.4">
      <c r="A71" s="35" t="s">
        <v>103</v>
      </c>
      <c r="B71" s="787" t="s">
        <v>437</v>
      </c>
      <c r="C71" s="788"/>
      <c r="D71" s="788"/>
      <c r="E71" s="788"/>
      <c r="F71" s="788"/>
      <c r="G71" s="788"/>
      <c r="H71" s="788"/>
      <c r="I71" s="788"/>
      <c r="J71" s="789"/>
    </row>
    <row r="72" spans="1:10" ht="16.2" thickBot="1" x14ac:dyDescent="0.35">
      <c r="A72" s="531">
        <v>630</v>
      </c>
      <c r="B72" s="121" t="s">
        <v>71</v>
      </c>
      <c r="C72" s="58">
        <v>0</v>
      </c>
      <c r="D72" s="58">
        <v>23799</v>
      </c>
      <c r="E72" s="58">
        <v>0</v>
      </c>
      <c r="F72" s="449">
        <v>10000</v>
      </c>
      <c r="G72" s="449">
        <v>0</v>
      </c>
      <c r="H72" s="449">
        <v>10000</v>
      </c>
      <c r="I72" s="449">
        <v>0</v>
      </c>
      <c r="J72" s="449"/>
    </row>
    <row r="73" spans="1:10" ht="16.8" thickBot="1" x14ac:dyDescent="0.4">
      <c r="A73" s="114"/>
      <c r="B73" s="528" t="s">
        <v>104</v>
      </c>
      <c r="C73" s="53">
        <f>SUM(C72)</f>
        <v>0</v>
      </c>
      <c r="D73" s="53">
        <f t="shared" ref="D73:J73" si="20">SUM(D72)</f>
        <v>23799</v>
      </c>
      <c r="E73" s="53">
        <f t="shared" si="20"/>
        <v>0</v>
      </c>
      <c r="F73" s="53">
        <f t="shared" si="20"/>
        <v>10000</v>
      </c>
      <c r="G73" s="53">
        <f t="shared" si="20"/>
        <v>0</v>
      </c>
      <c r="H73" s="53">
        <f t="shared" si="20"/>
        <v>10000</v>
      </c>
      <c r="I73" s="53">
        <f t="shared" si="20"/>
        <v>0</v>
      </c>
      <c r="J73" s="53">
        <f t="shared" si="20"/>
        <v>0</v>
      </c>
    </row>
    <row r="74" spans="1:10" ht="16.2" thickBot="1" x14ac:dyDescent="0.35">
      <c r="A74" s="50"/>
      <c r="B74" s="529" t="s">
        <v>105</v>
      </c>
      <c r="C74" s="110">
        <f t="shared" ref="C74" si="21">SUM(C64+C70+C73)</f>
        <v>198659</v>
      </c>
      <c r="D74" s="110">
        <f>SUM(D64+D70+D73)</f>
        <v>224530</v>
      </c>
      <c r="E74" s="110">
        <f>SUM(E64+E70+E73)</f>
        <v>211718</v>
      </c>
      <c r="F74" s="110">
        <f t="shared" ref="F74:J74" si="22">SUM(F64+F70+F73)</f>
        <v>294150</v>
      </c>
      <c r="G74" s="110">
        <f t="shared" si="22"/>
        <v>258200</v>
      </c>
      <c r="H74" s="110">
        <f>SUM(H64+H70+H73)</f>
        <v>316650</v>
      </c>
      <c r="I74" s="110">
        <f t="shared" si="22"/>
        <v>284050</v>
      </c>
      <c r="J74" s="110">
        <f t="shared" si="22"/>
        <v>284050</v>
      </c>
    </row>
    <row r="75" spans="1:10" ht="16.2" thickBot="1" x14ac:dyDescent="0.35">
      <c r="A75" s="50"/>
      <c r="B75" s="525" t="s">
        <v>106</v>
      </c>
      <c r="C75" s="452">
        <v>101491</v>
      </c>
      <c r="D75" s="452">
        <v>175729</v>
      </c>
      <c r="E75" s="452">
        <v>164719</v>
      </c>
      <c r="F75" s="113">
        <f>5900+500000+25000+10000</f>
        <v>540900</v>
      </c>
      <c r="G75" s="113">
        <f>'kap.výdavky 2022-2024'!I16+'kap.výdavky 2022-2024'!I17+'kap.výdavky 2022-2024'!I41+'kap.výdavky 2022-2024'!I43+'kap.výdavky 2022-2024'!I107</f>
        <v>115200</v>
      </c>
      <c r="H75" s="113">
        <f>'kap.výdavky 2022-2024'!J16+'kap.výdavky 2022-2024'!J17+'kap.výdavky 2022-2024'!J42+'kap.výdavky 2022-2024'!J43+'kap.výdavky 2022-2024'!J50+'kap.výdavky 2022-2024'!J100+'kap.výdavky 2022-2024'!J101+'kap.výdavky 2022-2024'!J104+'kap.výdavky 2022-2024'!J107</f>
        <v>139900</v>
      </c>
      <c r="I75" s="113">
        <f>'kap.výdavky 2022-2024'!K102+'kap.výdavky 2022-2024'!K107</f>
        <v>10000</v>
      </c>
      <c r="J75" s="113">
        <f>'kap.výdavky 2022-2024'!L107</f>
        <v>10000</v>
      </c>
    </row>
    <row r="76" spans="1:10" ht="16.2" thickBot="1" x14ac:dyDescent="0.35">
      <c r="A76" s="138"/>
      <c r="B76" s="530" t="s">
        <v>107</v>
      </c>
      <c r="C76" s="68">
        <f t="shared" ref="C76:J76" si="23">SUM(C74:C75)</f>
        <v>300150</v>
      </c>
      <c r="D76" s="68">
        <f t="shared" si="23"/>
        <v>400259</v>
      </c>
      <c r="E76" s="68">
        <f>SUM(E74:E75)</f>
        <v>376437</v>
      </c>
      <c r="F76" s="68">
        <f t="shared" si="23"/>
        <v>835050</v>
      </c>
      <c r="G76" s="68">
        <f t="shared" si="23"/>
        <v>373400</v>
      </c>
      <c r="H76" s="68">
        <f t="shared" si="23"/>
        <v>456550</v>
      </c>
      <c r="I76" s="68">
        <f t="shared" si="23"/>
        <v>294050</v>
      </c>
      <c r="J76" s="68">
        <f t="shared" si="23"/>
        <v>294050</v>
      </c>
    </row>
    <row r="77" spans="1:10" ht="105.75" customHeight="1" thickBot="1" x14ac:dyDescent="0.3">
      <c r="A77" s="618"/>
    </row>
    <row r="78" spans="1:10" ht="15.75" customHeight="1" x14ac:dyDescent="0.25">
      <c r="A78" s="808" t="s">
        <v>108</v>
      </c>
      <c r="B78" s="809"/>
      <c r="C78" s="33" t="s">
        <v>66</v>
      </c>
      <c r="D78" s="33" t="s">
        <v>66</v>
      </c>
      <c r="E78" s="33" t="s">
        <v>66</v>
      </c>
      <c r="F78" s="33" t="s">
        <v>6</v>
      </c>
      <c r="G78" s="33" t="s">
        <v>31</v>
      </c>
      <c r="H78" s="33" t="s">
        <v>67</v>
      </c>
      <c r="I78" s="33" t="s">
        <v>67</v>
      </c>
      <c r="J78" s="33" t="s">
        <v>6</v>
      </c>
    </row>
    <row r="79" spans="1:10" ht="13.8" thickBot="1" x14ac:dyDescent="0.3">
      <c r="A79" s="810"/>
      <c r="B79" s="832"/>
      <c r="C79" s="34">
        <v>2018</v>
      </c>
      <c r="D79" s="34" t="s">
        <v>212</v>
      </c>
      <c r="E79" s="34" t="s">
        <v>218</v>
      </c>
      <c r="F79" s="34" t="s">
        <v>220</v>
      </c>
      <c r="G79" s="34" t="s">
        <v>220</v>
      </c>
      <c r="H79" s="34" t="s">
        <v>419</v>
      </c>
      <c r="I79" s="34" t="s">
        <v>512</v>
      </c>
      <c r="J79" s="34" t="s">
        <v>568</v>
      </c>
    </row>
    <row r="80" spans="1:10" ht="16.8" thickBot="1" x14ac:dyDescent="0.4">
      <c r="A80" s="81" t="s">
        <v>438</v>
      </c>
      <c r="B80" s="787" t="s">
        <v>439</v>
      </c>
      <c r="C80" s="788"/>
      <c r="D80" s="788"/>
      <c r="E80" s="788"/>
      <c r="F80" s="788"/>
      <c r="G80" s="788"/>
      <c r="H80" s="788"/>
      <c r="I80" s="788"/>
      <c r="J80" s="789"/>
    </row>
    <row r="81" spans="1:10" ht="15.6" x14ac:dyDescent="0.3">
      <c r="A81" s="95">
        <v>630</v>
      </c>
      <c r="B81" s="96" t="s">
        <v>71</v>
      </c>
      <c r="C81" s="41">
        <v>182173</v>
      </c>
      <c r="D81" s="41">
        <v>54477</v>
      </c>
      <c r="E81" s="41">
        <v>27568</v>
      </c>
      <c r="F81" s="556">
        <v>30000</v>
      </c>
      <c r="G81" s="556">
        <v>29900</v>
      </c>
      <c r="H81" s="556">
        <v>30000</v>
      </c>
      <c r="I81" s="556">
        <v>30000</v>
      </c>
      <c r="J81" s="556">
        <v>30000</v>
      </c>
    </row>
    <row r="82" spans="1:10" ht="16.2" thickBot="1" x14ac:dyDescent="0.35">
      <c r="A82" s="50">
        <v>620</v>
      </c>
      <c r="B82" s="126" t="s">
        <v>70</v>
      </c>
      <c r="C82" s="118">
        <v>635</v>
      </c>
      <c r="D82" s="118">
        <v>0</v>
      </c>
      <c r="E82" s="118">
        <v>0</v>
      </c>
      <c r="F82" s="118">
        <v>0</v>
      </c>
      <c r="G82" s="118">
        <v>80</v>
      </c>
      <c r="H82" s="707">
        <v>150</v>
      </c>
      <c r="I82" s="118">
        <v>0</v>
      </c>
      <c r="J82" s="118">
        <v>0</v>
      </c>
    </row>
    <row r="83" spans="1:10" ht="16.2" thickBot="1" x14ac:dyDescent="0.35">
      <c r="A83" s="114"/>
      <c r="B83" s="527" t="s">
        <v>109</v>
      </c>
      <c r="C83" s="187">
        <f t="shared" ref="C83:J83" si="24">SUM(C81:C82)</f>
        <v>182808</v>
      </c>
      <c r="D83" s="187">
        <f t="shared" si="24"/>
        <v>54477</v>
      </c>
      <c r="E83" s="187">
        <f t="shared" si="24"/>
        <v>27568</v>
      </c>
      <c r="F83" s="187">
        <f t="shared" si="24"/>
        <v>30000</v>
      </c>
      <c r="G83" s="187">
        <f t="shared" si="24"/>
        <v>29980</v>
      </c>
      <c r="H83" s="187">
        <f t="shared" si="24"/>
        <v>30150</v>
      </c>
      <c r="I83" s="187">
        <f t="shared" si="24"/>
        <v>30000</v>
      </c>
      <c r="J83" s="187">
        <f t="shared" si="24"/>
        <v>30000</v>
      </c>
    </row>
    <row r="84" spans="1:10" ht="16.2" thickBot="1" x14ac:dyDescent="0.35">
      <c r="A84" s="50"/>
      <c r="B84" s="522" t="s">
        <v>110</v>
      </c>
      <c r="C84" s="453">
        <v>131622</v>
      </c>
      <c r="D84" s="453">
        <v>204861</v>
      </c>
      <c r="E84" s="453">
        <v>93142</v>
      </c>
      <c r="F84" s="186">
        <f>2000+5000+9000+6000+15000+15000+15000+52000</f>
        <v>119000</v>
      </c>
      <c r="G84" s="186">
        <f>'kap.výdavky 2022-2024'!I55+'kap.výdavky 2022-2024'!I56+'kap.výdavky 2022-2024'!I57+'kap.výdavky 2022-2024'!I58+'kap.výdavky 2022-2024'!I109+'kap.výdavky 2022-2024'!I110+'kap.výdavky 2022-2024'!I116+'kap.výdavky 2022-2024'!I117+'kap.výdavky 2022-2024'!I118</f>
        <v>60500</v>
      </c>
      <c r="H84" s="186">
        <f>'kap.výdavky 2022-2024'!J55+'kap.výdavky 2022-2024'!J56+'kap.výdavky 2022-2024'!J57+'kap.výdavky 2022-2024'!J58+'kap.výdavky 2022-2024'!J109+'kap.výdavky 2022-2024'!J110+'kap.výdavky 2022-2024'!J116+'kap.výdavky 2022-2024'!J117+'kap.výdavky 2022-2024'!J118</f>
        <v>127000</v>
      </c>
      <c r="I84" s="186">
        <f>'kap.výdavky 2022-2024'!K109+'kap.výdavky 2022-2024'!K110</f>
        <v>20000</v>
      </c>
      <c r="J84" s="186">
        <f>'kap.výdavky 2022-2024'!L109+'kap.výdavky 2022-2024'!L110</f>
        <v>20000</v>
      </c>
    </row>
    <row r="85" spans="1:10" ht="16.2" thickBot="1" x14ac:dyDescent="0.35">
      <c r="A85" s="138"/>
      <c r="B85" s="188" t="s">
        <v>111</v>
      </c>
      <c r="C85" s="66">
        <f t="shared" ref="C85:J85" si="25">SUM(C83:C84)</f>
        <v>314430</v>
      </c>
      <c r="D85" s="66">
        <f t="shared" si="25"/>
        <v>259338</v>
      </c>
      <c r="E85" s="66">
        <f>SUM(E83:E84)</f>
        <v>120710</v>
      </c>
      <c r="F85" s="66">
        <f t="shared" si="25"/>
        <v>149000</v>
      </c>
      <c r="G85" s="66">
        <f t="shared" si="25"/>
        <v>90480</v>
      </c>
      <c r="H85" s="66">
        <f t="shared" si="25"/>
        <v>157150</v>
      </c>
      <c r="I85" s="66">
        <f t="shared" si="25"/>
        <v>50000</v>
      </c>
      <c r="J85" s="66">
        <f t="shared" si="25"/>
        <v>50000</v>
      </c>
    </row>
    <row r="86" spans="1:10" ht="62.25" customHeight="1" thickBot="1" x14ac:dyDescent="0.3">
      <c r="A86" s="532"/>
      <c r="B86" s="116"/>
    </row>
    <row r="87" spans="1:10" ht="15.75" customHeight="1" x14ac:dyDescent="0.25">
      <c r="A87" s="790" t="s">
        <v>221</v>
      </c>
      <c r="B87" s="791"/>
      <c r="C87" s="33" t="s">
        <v>66</v>
      </c>
      <c r="D87" s="33" t="s">
        <v>66</v>
      </c>
      <c r="E87" s="33" t="s">
        <v>66</v>
      </c>
      <c r="F87" s="33" t="s">
        <v>6</v>
      </c>
      <c r="G87" s="33" t="s">
        <v>31</v>
      </c>
      <c r="H87" s="33" t="s">
        <v>67</v>
      </c>
      <c r="I87" s="33" t="s">
        <v>67</v>
      </c>
      <c r="J87" s="33" t="s">
        <v>6</v>
      </c>
    </row>
    <row r="88" spans="1:10" ht="16.5" customHeight="1" thickBot="1" x14ac:dyDescent="0.3">
      <c r="A88" s="792"/>
      <c r="B88" s="793"/>
      <c r="C88" s="34">
        <v>2018</v>
      </c>
      <c r="D88" s="34" t="s">
        <v>212</v>
      </c>
      <c r="E88" s="34" t="s">
        <v>218</v>
      </c>
      <c r="F88" s="34" t="s">
        <v>220</v>
      </c>
      <c r="G88" s="34" t="s">
        <v>220</v>
      </c>
      <c r="H88" s="34" t="s">
        <v>419</v>
      </c>
      <c r="I88" s="34" t="s">
        <v>512</v>
      </c>
      <c r="J88" s="34" t="s">
        <v>568</v>
      </c>
    </row>
    <row r="89" spans="1:10" ht="16.2" thickBot="1" x14ac:dyDescent="0.35">
      <c r="A89" s="500" t="s">
        <v>112</v>
      </c>
      <c r="B89" s="787" t="s">
        <v>440</v>
      </c>
      <c r="C89" s="788"/>
      <c r="D89" s="788"/>
      <c r="E89" s="788"/>
      <c r="F89" s="788"/>
      <c r="G89" s="788"/>
      <c r="H89" s="788"/>
      <c r="I89" s="788"/>
      <c r="J89" s="789"/>
    </row>
    <row r="90" spans="1:10" ht="16.2" thickBot="1" x14ac:dyDescent="0.35">
      <c r="A90" s="50">
        <v>630</v>
      </c>
      <c r="B90" s="416" t="s">
        <v>71</v>
      </c>
      <c r="C90" s="105">
        <v>19461</v>
      </c>
      <c r="D90" s="547"/>
      <c r="E90" s="547">
        <v>127</v>
      </c>
      <c r="F90" s="105"/>
      <c r="G90" s="547">
        <v>2322</v>
      </c>
      <c r="H90" s="105">
        <v>2000</v>
      </c>
      <c r="I90" s="105">
        <v>0</v>
      </c>
      <c r="J90" s="105">
        <v>0</v>
      </c>
    </row>
    <row r="91" spans="1:10" ht="16.2" thickBot="1" x14ac:dyDescent="0.35">
      <c r="A91" s="501" t="s">
        <v>113</v>
      </c>
      <c r="B91" s="787" t="s">
        <v>441</v>
      </c>
      <c r="C91" s="788"/>
      <c r="D91" s="788"/>
      <c r="E91" s="788"/>
      <c r="F91" s="788"/>
      <c r="G91" s="788"/>
      <c r="H91" s="788"/>
      <c r="I91" s="788"/>
      <c r="J91" s="789"/>
    </row>
    <row r="92" spans="1:10" ht="15.6" x14ac:dyDescent="0.3">
      <c r="A92" s="82">
        <v>620</v>
      </c>
      <c r="B92" s="120" t="s">
        <v>70</v>
      </c>
      <c r="C92" s="37">
        <v>2551</v>
      </c>
      <c r="D92" s="548">
        <v>927</v>
      </c>
      <c r="E92" s="548">
        <v>195</v>
      </c>
      <c r="F92" s="548">
        <v>500</v>
      </c>
      <c r="G92" s="548">
        <v>0</v>
      </c>
      <c r="H92" s="548">
        <v>100</v>
      </c>
      <c r="I92" s="548">
        <v>0</v>
      </c>
      <c r="J92" s="548">
        <v>0</v>
      </c>
    </row>
    <row r="93" spans="1:10" ht="16.2" thickBot="1" x14ac:dyDescent="0.35">
      <c r="A93" s="61">
        <v>630</v>
      </c>
      <c r="B93" s="97" t="s">
        <v>71</v>
      </c>
      <c r="C93" s="37">
        <v>14032</v>
      </c>
      <c r="D93" s="548">
        <v>32759</v>
      </c>
      <c r="E93" s="548">
        <v>11313</v>
      </c>
      <c r="F93" s="548">
        <v>55500</v>
      </c>
      <c r="G93" s="548">
        <v>35000</v>
      </c>
      <c r="H93" s="548">
        <v>20000</v>
      </c>
      <c r="I93" s="548">
        <v>4000</v>
      </c>
      <c r="J93" s="548">
        <v>4000</v>
      </c>
    </row>
    <row r="94" spans="1:10" ht="16.8" thickBot="1" x14ac:dyDescent="0.4">
      <c r="A94" s="129"/>
      <c r="B94" s="81" t="s">
        <v>114</v>
      </c>
      <c r="C94" s="60">
        <f>SUM(C90:C93)</f>
        <v>36044</v>
      </c>
      <c r="D94" s="60">
        <f t="shared" ref="D94:J94" si="26">SUM(D90:D93)</f>
        <v>33686</v>
      </c>
      <c r="E94" s="60">
        <f>SUM(E90:E93)</f>
        <v>11635</v>
      </c>
      <c r="F94" s="60">
        <f t="shared" si="26"/>
        <v>56000</v>
      </c>
      <c r="G94" s="60">
        <f t="shared" si="26"/>
        <v>37322</v>
      </c>
      <c r="H94" s="60">
        <f>SUM(H90:H93)</f>
        <v>22100</v>
      </c>
      <c r="I94" s="60">
        <f t="shared" si="26"/>
        <v>4000</v>
      </c>
      <c r="J94" s="60">
        <f t="shared" si="26"/>
        <v>4000</v>
      </c>
    </row>
    <row r="95" spans="1:10" ht="16.2" thickBot="1" x14ac:dyDescent="0.35">
      <c r="A95" s="502" t="s">
        <v>115</v>
      </c>
      <c r="B95" s="787" t="s">
        <v>442</v>
      </c>
      <c r="C95" s="788"/>
      <c r="D95" s="788"/>
      <c r="E95" s="788"/>
      <c r="F95" s="788"/>
      <c r="G95" s="788"/>
      <c r="H95" s="788"/>
      <c r="I95" s="788"/>
      <c r="J95" s="789"/>
    </row>
    <row r="96" spans="1:10" ht="16.2" thickBot="1" x14ac:dyDescent="0.35">
      <c r="A96" s="114">
        <v>640</v>
      </c>
      <c r="B96" s="121" t="s">
        <v>72</v>
      </c>
      <c r="C96" s="60">
        <v>320</v>
      </c>
      <c r="D96" s="504">
        <v>303</v>
      </c>
      <c r="E96" s="504">
        <v>0</v>
      </c>
      <c r="F96" s="60">
        <v>350</v>
      </c>
      <c r="G96" s="60">
        <v>0</v>
      </c>
      <c r="H96" s="60">
        <v>350</v>
      </c>
      <c r="I96" s="60">
        <v>0</v>
      </c>
      <c r="J96" s="60">
        <v>0</v>
      </c>
    </row>
    <row r="97" spans="1:17" ht="16.2" thickBot="1" x14ac:dyDescent="0.35">
      <c r="A97" s="114"/>
      <c r="B97" s="153" t="s">
        <v>116</v>
      </c>
      <c r="C97" s="63">
        <f>SUM(C94+C96)</f>
        <v>36364</v>
      </c>
      <c r="D97" s="63">
        <f t="shared" ref="D97:J97" si="27">SUM(D94+D96)</f>
        <v>33989</v>
      </c>
      <c r="E97" s="63">
        <f t="shared" si="27"/>
        <v>11635</v>
      </c>
      <c r="F97" s="63">
        <f t="shared" si="27"/>
        <v>56350</v>
      </c>
      <c r="G97" s="63">
        <f t="shared" si="27"/>
        <v>37322</v>
      </c>
      <c r="H97" s="63">
        <f t="shared" si="27"/>
        <v>22450</v>
      </c>
      <c r="I97" s="63">
        <f t="shared" si="27"/>
        <v>4000</v>
      </c>
      <c r="J97" s="63">
        <f t="shared" si="27"/>
        <v>4000</v>
      </c>
    </row>
    <row r="98" spans="1:17" ht="16.2" thickBot="1" x14ac:dyDescent="0.35">
      <c r="A98" s="50"/>
      <c r="B98" s="525" t="s">
        <v>117</v>
      </c>
      <c r="C98" s="73">
        <v>191872</v>
      </c>
      <c r="D98" s="503">
        <v>148152</v>
      </c>
      <c r="E98" s="503">
        <v>98610</v>
      </c>
      <c r="F98" s="73">
        <f>15000+20008+1500</f>
        <v>36508</v>
      </c>
      <c r="G98" s="73">
        <f>'kap.výdavky 2022-2024'!I126+'kap.výdavky 2022-2024'!I129+'kap.výdavky 2022-2024'!I130</f>
        <v>0</v>
      </c>
      <c r="H98" s="73">
        <f>'kap.výdavky 2022-2024'!J60+'kap.výdavky 2022-2024'!J125+'kap.výdavky 2022-2024'!J126+'kap.výdavky 2022-2024'!J129+'kap.výdavky 2022-2024'!J130</f>
        <v>237508</v>
      </c>
      <c r="I98" s="73">
        <v>0</v>
      </c>
      <c r="J98" s="73">
        <v>0</v>
      </c>
    </row>
    <row r="99" spans="1:17" ht="16.2" thickBot="1" x14ac:dyDescent="0.35">
      <c r="A99" s="160"/>
      <c r="B99" s="155" t="s">
        <v>118</v>
      </c>
      <c r="C99" s="66">
        <f t="shared" ref="C99:J99" si="28">SUM(C97:C98)</f>
        <v>228236</v>
      </c>
      <c r="D99" s="66">
        <f t="shared" si="28"/>
        <v>182141</v>
      </c>
      <c r="E99" s="66">
        <f t="shared" si="28"/>
        <v>110245</v>
      </c>
      <c r="F99" s="66">
        <f t="shared" si="28"/>
        <v>92858</v>
      </c>
      <c r="G99" s="66">
        <f t="shared" si="28"/>
        <v>37322</v>
      </c>
      <c r="H99" s="66">
        <f t="shared" si="28"/>
        <v>259958</v>
      </c>
      <c r="I99" s="66">
        <f t="shared" si="28"/>
        <v>4000</v>
      </c>
      <c r="J99" s="66">
        <f t="shared" si="28"/>
        <v>4000</v>
      </c>
    </row>
    <row r="100" spans="1:17" ht="15.6" x14ac:dyDescent="0.3">
      <c r="A100" s="4"/>
      <c r="B100" s="78"/>
      <c r="C100" s="79"/>
      <c r="D100" s="79"/>
      <c r="E100" s="79"/>
    </row>
    <row r="101" spans="1:17" ht="49.5" customHeight="1" thickBot="1" x14ac:dyDescent="0.3">
      <c r="A101" s="4"/>
      <c r="B101" s="4"/>
    </row>
    <row r="102" spans="1:17" ht="15.75" customHeight="1" x14ac:dyDescent="0.25">
      <c r="A102" s="808" t="s">
        <v>119</v>
      </c>
      <c r="B102" s="809"/>
      <c r="C102" s="33" t="s">
        <v>66</v>
      </c>
      <c r="D102" s="33" t="s">
        <v>66</v>
      </c>
      <c r="E102" s="33" t="s">
        <v>66</v>
      </c>
      <c r="F102" s="33" t="s">
        <v>6</v>
      </c>
      <c r="G102" s="33" t="s">
        <v>31</v>
      </c>
      <c r="H102" s="33" t="s">
        <v>67</v>
      </c>
      <c r="I102" s="33" t="s">
        <v>67</v>
      </c>
      <c r="J102" s="33" t="s">
        <v>6</v>
      </c>
    </row>
    <row r="103" spans="1:17" ht="13.8" thickBot="1" x14ac:dyDescent="0.3">
      <c r="A103" s="810"/>
      <c r="B103" s="811"/>
      <c r="C103" s="34">
        <v>2018</v>
      </c>
      <c r="D103" s="34" t="s">
        <v>212</v>
      </c>
      <c r="E103" s="34" t="s">
        <v>218</v>
      </c>
      <c r="F103" s="34" t="s">
        <v>220</v>
      </c>
      <c r="G103" s="34" t="s">
        <v>220</v>
      </c>
      <c r="H103" s="34" t="s">
        <v>419</v>
      </c>
      <c r="I103" s="34" t="s">
        <v>512</v>
      </c>
      <c r="J103" s="34" t="s">
        <v>568</v>
      </c>
    </row>
    <row r="104" spans="1:17" ht="16.8" thickBot="1" x14ac:dyDescent="0.4">
      <c r="A104" s="54" t="s">
        <v>120</v>
      </c>
      <c r="B104" s="787" t="s">
        <v>494</v>
      </c>
      <c r="C104" s="788"/>
      <c r="D104" s="788"/>
      <c r="E104" s="788"/>
      <c r="F104" s="788"/>
      <c r="G104" s="788"/>
      <c r="H104" s="788"/>
      <c r="I104" s="788"/>
      <c r="J104" s="789"/>
    </row>
    <row r="105" spans="1:17" ht="15.6" x14ac:dyDescent="0.3">
      <c r="A105" s="95">
        <v>610</v>
      </c>
      <c r="B105" s="96" t="s">
        <v>69</v>
      </c>
      <c r="C105" s="41">
        <v>30900</v>
      </c>
      <c r="D105" s="41">
        <v>29714</v>
      </c>
      <c r="E105" s="41">
        <v>33264</v>
      </c>
      <c r="F105" s="41">
        <v>46000</v>
      </c>
      <c r="G105" s="41">
        <v>35000</v>
      </c>
      <c r="H105" s="556">
        <v>46000</v>
      </c>
      <c r="I105" s="41">
        <v>46000</v>
      </c>
      <c r="J105" s="41">
        <v>46000</v>
      </c>
      <c r="K105" s="459"/>
      <c r="L105" s="459"/>
      <c r="M105" s="459"/>
      <c r="N105" s="459"/>
      <c r="O105" s="459"/>
      <c r="P105" s="459"/>
      <c r="Q105" s="459"/>
    </row>
    <row r="106" spans="1:17" ht="15.6" x14ac:dyDescent="0.3">
      <c r="A106" s="42">
        <v>620</v>
      </c>
      <c r="B106" s="97" t="s">
        <v>70</v>
      </c>
      <c r="C106" s="99">
        <v>11493</v>
      </c>
      <c r="D106" s="99">
        <v>11260</v>
      </c>
      <c r="E106" s="99">
        <v>11190</v>
      </c>
      <c r="F106" s="99">
        <v>18000</v>
      </c>
      <c r="G106" s="99">
        <v>14000</v>
      </c>
      <c r="H106" s="708">
        <v>18000</v>
      </c>
      <c r="I106" s="99">
        <v>18000</v>
      </c>
      <c r="J106" s="99">
        <v>18000</v>
      </c>
      <c r="K106" s="459"/>
      <c r="L106" s="459"/>
      <c r="M106" s="459"/>
      <c r="N106" s="459"/>
      <c r="O106" s="459"/>
      <c r="P106" s="459"/>
      <c r="Q106" s="459"/>
    </row>
    <row r="107" spans="1:17" ht="15.75" customHeight="1" thickBot="1" x14ac:dyDescent="0.35">
      <c r="A107" s="61">
        <v>630</v>
      </c>
      <c r="B107" s="102" t="s">
        <v>71</v>
      </c>
      <c r="C107" s="99">
        <v>115910</v>
      </c>
      <c r="D107" s="99">
        <v>126160</v>
      </c>
      <c r="E107" s="99">
        <v>49511</v>
      </c>
      <c r="F107" s="99">
        <v>103000</v>
      </c>
      <c r="G107" s="99">
        <v>70000</v>
      </c>
      <c r="H107" s="708">
        <v>100000</v>
      </c>
      <c r="I107" s="99">
        <v>70000</v>
      </c>
      <c r="J107" s="99">
        <v>70000</v>
      </c>
      <c r="K107" s="459"/>
      <c r="L107" s="459"/>
      <c r="M107" s="459"/>
      <c r="N107" s="459"/>
      <c r="O107" s="459"/>
      <c r="P107" s="459"/>
      <c r="Q107" s="459"/>
    </row>
    <row r="108" spans="1:17" ht="16.2" thickBot="1" x14ac:dyDescent="0.35">
      <c r="A108" s="129">
        <v>640</v>
      </c>
      <c r="B108" s="127" t="s">
        <v>72</v>
      </c>
      <c r="C108" s="58"/>
      <c r="D108" s="58">
        <v>106</v>
      </c>
      <c r="E108" s="58">
        <v>94</v>
      </c>
      <c r="F108" s="58">
        <v>100</v>
      </c>
      <c r="G108" s="58">
        <v>130</v>
      </c>
      <c r="H108" s="58">
        <v>100</v>
      </c>
      <c r="I108" s="58">
        <v>100</v>
      </c>
      <c r="J108" s="58">
        <v>100</v>
      </c>
    </row>
    <row r="109" spans="1:17" ht="16.8" thickBot="1" x14ac:dyDescent="0.4">
      <c r="A109" s="138">
        <v>810</v>
      </c>
      <c r="B109" s="528" t="s">
        <v>121</v>
      </c>
      <c r="C109" s="60">
        <f t="shared" ref="C109:J109" si="29">SUM(C105:C108)</f>
        <v>158303</v>
      </c>
      <c r="D109" s="60">
        <f t="shared" si="29"/>
        <v>167240</v>
      </c>
      <c r="E109" s="60">
        <f t="shared" si="29"/>
        <v>94059</v>
      </c>
      <c r="F109" s="60">
        <f t="shared" si="29"/>
        <v>167100</v>
      </c>
      <c r="G109" s="60">
        <f t="shared" si="29"/>
        <v>119130</v>
      </c>
      <c r="H109" s="60">
        <f>SUM(H105:H108)</f>
        <v>164100</v>
      </c>
      <c r="I109" s="60">
        <f t="shared" si="29"/>
        <v>134100</v>
      </c>
      <c r="J109" s="60">
        <f t="shared" si="29"/>
        <v>134100</v>
      </c>
    </row>
    <row r="110" spans="1:17" ht="13.8" thickBot="1" x14ac:dyDescent="0.3">
      <c r="A110" s="417"/>
      <c r="B110" s="418"/>
      <c r="C110" s="418"/>
      <c r="D110" s="418"/>
      <c r="E110" s="418"/>
      <c r="F110" s="418"/>
      <c r="G110" s="418"/>
      <c r="H110" s="418"/>
      <c r="I110" s="419"/>
      <c r="J110" s="419"/>
    </row>
    <row r="111" spans="1:17" ht="16.2" thickBot="1" x14ac:dyDescent="0.35">
      <c r="A111" s="857" t="s">
        <v>443</v>
      </c>
      <c r="B111" s="858"/>
      <c r="C111" s="858"/>
      <c r="D111" s="858"/>
      <c r="E111" s="858"/>
      <c r="F111" s="858"/>
      <c r="G111" s="858"/>
      <c r="H111" s="858"/>
      <c r="I111" s="858"/>
      <c r="J111" s="859"/>
    </row>
    <row r="112" spans="1:17" ht="16.2" thickBot="1" x14ac:dyDescent="0.35">
      <c r="A112" s="355">
        <v>640</v>
      </c>
      <c r="B112" s="356" t="s">
        <v>72</v>
      </c>
      <c r="C112" s="357">
        <v>130000</v>
      </c>
      <c r="D112" s="357">
        <v>130000</v>
      </c>
      <c r="E112" s="357">
        <v>100000</v>
      </c>
      <c r="F112" s="357">
        <v>115000</v>
      </c>
      <c r="G112" s="357">
        <v>115000</v>
      </c>
      <c r="H112" s="357">
        <v>115000</v>
      </c>
      <c r="I112" s="357">
        <v>115000</v>
      </c>
      <c r="J112" s="357">
        <v>115000</v>
      </c>
    </row>
    <row r="113" spans="1:10" ht="13.8" thickBot="1" x14ac:dyDescent="0.3">
      <c r="A113" s="812" t="s">
        <v>444</v>
      </c>
      <c r="B113" s="813"/>
      <c r="C113" s="813"/>
      <c r="D113" s="813"/>
      <c r="E113" s="813"/>
      <c r="F113" s="813"/>
      <c r="G113" s="813"/>
      <c r="H113" s="813"/>
      <c r="I113" s="813"/>
      <c r="J113" s="814"/>
    </row>
    <row r="114" spans="1:10" ht="16.2" hidden="1" thickBot="1" x14ac:dyDescent="0.35">
      <c r="A114" s="358">
        <v>630</v>
      </c>
      <c r="B114" s="359" t="s">
        <v>71</v>
      </c>
      <c r="C114" s="360"/>
      <c r="D114" s="360"/>
      <c r="E114" s="360"/>
      <c r="F114" s="350"/>
      <c r="G114" s="350"/>
      <c r="H114" s="350"/>
      <c r="I114" s="350"/>
      <c r="J114" s="350"/>
    </row>
    <row r="115" spans="1:10" ht="16.2" thickBot="1" x14ac:dyDescent="0.35">
      <c r="A115" s="361">
        <v>640</v>
      </c>
      <c r="B115" s="362" t="s">
        <v>72</v>
      </c>
      <c r="C115" s="181">
        <v>35000</v>
      </c>
      <c r="D115" s="181">
        <v>35000</v>
      </c>
      <c r="E115" s="181">
        <v>31000</v>
      </c>
      <c r="F115" s="181">
        <v>35000</v>
      </c>
      <c r="G115" s="181">
        <v>35000</v>
      </c>
      <c r="H115" s="181">
        <v>35000</v>
      </c>
      <c r="I115" s="181">
        <v>35000</v>
      </c>
      <c r="J115" s="181">
        <v>35000</v>
      </c>
    </row>
    <row r="116" spans="1:10" ht="13.8" thickBot="1" x14ac:dyDescent="0.3">
      <c r="A116" s="860" t="s">
        <v>445</v>
      </c>
      <c r="B116" s="861"/>
      <c r="C116" s="861"/>
      <c r="D116" s="861"/>
      <c r="E116" s="861"/>
      <c r="F116" s="861"/>
      <c r="G116" s="861"/>
      <c r="H116" s="861"/>
      <c r="I116" s="861"/>
      <c r="J116" s="862"/>
    </row>
    <row r="117" spans="1:10" ht="16.2" thickBot="1" x14ac:dyDescent="0.35">
      <c r="A117" s="355">
        <v>640</v>
      </c>
      <c r="B117" s="356" t="s">
        <v>72</v>
      </c>
      <c r="C117" s="357">
        <v>10000</v>
      </c>
      <c r="D117" s="357">
        <v>10000</v>
      </c>
      <c r="E117" s="357">
        <v>9000</v>
      </c>
      <c r="F117" s="357">
        <v>10000</v>
      </c>
      <c r="G117" s="357">
        <v>10000</v>
      </c>
      <c r="H117" s="357">
        <v>10000</v>
      </c>
      <c r="I117" s="357">
        <v>10000</v>
      </c>
      <c r="J117" s="357">
        <v>10000</v>
      </c>
    </row>
    <row r="118" spans="1:10" ht="13.8" thickBot="1" x14ac:dyDescent="0.3">
      <c r="A118" s="812" t="s">
        <v>446</v>
      </c>
      <c r="B118" s="813"/>
      <c r="C118" s="813"/>
      <c r="D118" s="813"/>
      <c r="E118" s="813"/>
      <c r="F118" s="813"/>
      <c r="G118" s="813"/>
      <c r="H118" s="813"/>
      <c r="I118" s="813"/>
      <c r="J118" s="814"/>
    </row>
    <row r="119" spans="1:10" ht="16.2" thickBot="1" x14ac:dyDescent="0.35">
      <c r="A119" s="355">
        <v>640</v>
      </c>
      <c r="B119" s="363" t="s">
        <v>72</v>
      </c>
      <c r="C119" s="364">
        <v>2000</v>
      </c>
      <c r="D119" s="364">
        <v>2000</v>
      </c>
      <c r="E119" s="364">
        <v>700</v>
      </c>
      <c r="F119" s="364">
        <v>2000</v>
      </c>
      <c r="G119" s="364">
        <v>2000</v>
      </c>
      <c r="H119" s="364">
        <v>2000</v>
      </c>
      <c r="I119" s="364">
        <v>2000</v>
      </c>
      <c r="J119" s="364">
        <v>2000</v>
      </c>
    </row>
    <row r="120" spans="1:10" ht="13.8" thickBot="1" x14ac:dyDescent="0.3">
      <c r="A120" s="848" t="s">
        <v>601</v>
      </c>
      <c r="B120" s="849"/>
      <c r="C120" s="849"/>
      <c r="D120" s="849"/>
      <c r="E120" s="849"/>
      <c r="F120" s="849"/>
      <c r="G120" s="849"/>
      <c r="H120" s="849"/>
      <c r="I120" s="849"/>
      <c r="J120" s="850"/>
    </row>
    <row r="121" spans="1:10" ht="16.2" thickBot="1" x14ac:dyDescent="0.35">
      <c r="A121" s="355">
        <v>640</v>
      </c>
      <c r="B121" s="365" t="s">
        <v>72</v>
      </c>
      <c r="C121" s="364">
        <v>2000</v>
      </c>
      <c r="D121" s="364">
        <v>3000</v>
      </c>
      <c r="E121" s="364">
        <v>2750</v>
      </c>
      <c r="F121" s="364">
        <v>3000</v>
      </c>
      <c r="G121" s="364">
        <v>3000</v>
      </c>
      <c r="H121" s="364">
        <v>3000</v>
      </c>
      <c r="I121" s="364">
        <v>3000</v>
      </c>
      <c r="J121" s="364">
        <v>3000</v>
      </c>
    </row>
    <row r="122" spans="1:10" ht="13.8" thickBot="1" x14ac:dyDescent="0.3">
      <c r="A122" s="812" t="s">
        <v>447</v>
      </c>
      <c r="B122" s="813"/>
      <c r="C122" s="813"/>
      <c r="D122" s="813"/>
      <c r="E122" s="813"/>
      <c r="F122" s="813"/>
      <c r="G122" s="813"/>
      <c r="H122" s="813"/>
      <c r="I122" s="813"/>
      <c r="J122" s="814"/>
    </row>
    <row r="123" spans="1:10" ht="16.2" thickBot="1" x14ac:dyDescent="0.35">
      <c r="A123" s="355">
        <v>640</v>
      </c>
      <c r="B123" s="365" t="s">
        <v>72</v>
      </c>
      <c r="C123" s="364">
        <v>1600</v>
      </c>
      <c r="D123" s="364">
        <v>1800</v>
      </c>
      <c r="E123" s="364">
        <v>1500</v>
      </c>
      <c r="F123" s="364">
        <v>1800</v>
      </c>
      <c r="G123" s="364">
        <v>1800</v>
      </c>
      <c r="H123" s="364">
        <v>1800</v>
      </c>
      <c r="I123" s="364">
        <v>1800</v>
      </c>
      <c r="J123" s="364">
        <v>1800</v>
      </c>
    </row>
    <row r="124" spans="1:10" ht="13.8" thickBot="1" x14ac:dyDescent="0.3">
      <c r="A124" s="812" t="s">
        <v>448</v>
      </c>
      <c r="B124" s="813"/>
      <c r="C124" s="813"/>
      <c r="D124" s="813"/>
      <c r="E124" s="813"/>
      <c r="F124" s="813"/>
      <c r="G124" s="813"/>
      <c r="H124" s="813"/>
      <c r="I124" s="813"/>
      <c r="J124" s="814"/>
    </row>
    <row r="125" spans="1:10" ht="16.2" thickBot="1" x14ac:dyDescent="0.35">
      <c r="A125" s="355">
        <v>640</v>
      </c>
      <c r="B125" s="366" t="s">
        <v>72</v>
      </c>
      <c r="C125" s="367">
        <v>1500</v>
      </c>
      <c r="D125" s="367">
        <v>1600</v>
      </c>
      <c r="E125" s="367">
        <v>1600</v>
      </c>
      <c r="F125" s="367">
        <v>1600</v>
      </c>
      <c r="G125" s="367">
        <v>1600</v>
      </c>
      <c r="H125" s="367">
        <v>1600</v>
      </c>
      <c r="I125" s="367">
        <v>1600</v>
      </c>
      <c r="J125" s="367">
        <v>1600</v>
      </c>
    </row>
    <row r="126" spans="1:10" ht="12" customHeight="1" x14ac:dyDescent="0.3">
      <c r="A126" s="128"/>
      <c r="B126" s="90"/>
      <c r="C126" s="69"/>
      <c r="D126" s="69"/>
      <c r="E126" s="69"/>
    </row>
    <row r="127" spans="1:10" ht="12" customHeight="1" x14ac:dyDescent="0.3">
      <c r="A127" s="93"/>
      <c r="B127" s="90"/>
      <c r="C127" s="69"/>
      <c r="D127" s="69"/>
      <c r="E127" s="69"/>
    </row>
    <row r="128" spans="1:10" ht="87" customHeight="1" x14ac:dyDescent="0.3">
      <c r="A128" s="93"/>
      <c r="B128" s="90"/>
      <c r="C128" s="69"/>
      <c r="D128" s="69"/>
      <c r="E128" s="69"/>
    </row>
    <row r="129" spans="1:10" ht="17.25" customHeight="1" thickBot="1" x14ac:dyDescent="0.35">
      <c r="A129" s="93"/>
      <c r="B129" s="90"/>
      <c r="C129" s="69"/>
      <c r="D129" s="69"/>
      <c r="E129" s="69"/>
    </row>
    <row r="130" spans="1:10" ht="16.5" customHeight="1" x14ac:dyDescent="0.25">
      <c r="A130" s="844" t="s">
        <v>449</v>
      </c>
      <c r="B130" s="845"/>
      <c r="C130" s="33" t="s">
        <v>66</v>
      </c>
      <c r="D130" s="33" t="s">
        <v>66</v>
      </c>
      <c r="E130" s="33" t="s">
        <v>66</v>
      </c>
      <c r="F130" s="33" t="s">
        <v>6</v>
      </c>
      <c r="G130" s="33" t="s">
        <v>31</v>
      </c>
      <c r="H130" s="33" t="s">
        <v>67</v>
      </c>
      <c r="I130" s="33" t="s">
        <v>67</v>
      </c>
      <c r="J130" s="33" t="s">
        <v>6</v>
      </c>
    </row>
    <row r="131" spans="1:10" ht="13.8" thickBot="1" x14ac:dyDescent="0.3">
      <c r="A131" s="846"/>
      <c r="B131" s="847"/>
      <c r="C131" s="34">
        <v>2018</v>
      </c>
      <c r="D131" s="34" t="s">
        <v>212</v>
      </c>
      <c r="E131" s="34" t="s">
        <v>218</v>
      </c>
      <c r="F131" s="34" t="s">
        <v>220</v>
      </c>
      <c r="G131" s="34" t="s">
        <v>220</v>
      </c>
      <c r="H131" s="34" t="s">
        <v>419</v>
      </c>
      <c r="I131" s="34" t="s">
        <v>512</v>
      </c>
      <c r="J131" s="34" t="s">
        <v>568</v>
      </c>
    </row>
    <row r="132" spans="1:10" ht="15.6" x14ac:dyDescent="0.3">
      <c r="A132" s="55">
        <v>610</v>
      </c>
      <c r="B132" s="101" t="s">
        <v>69</v>
      </c>
      <c r="C132" s="40">
        <v>9715</v>
      </c>
      <c r="D132" s="40">
        <v>10266</v>
      </c>
      <c r="E132" s="41">
        <v>10871</v>
      </c>
      <c r="F132" s="41">
        <v>12150</v>
      </c>
      <c r="G132" s="41">
        <v>11550</v>
      </c>
      <c r="H132" s="41">
        <v>12150</v>
      </c>
      <c r="I132" s="41">
        <v>12150</v>
      </c>
      <c r="J132" s="41">
        <v>12150</v>
      </c>
    </row>
    <row r="133" spans="1:10" ht="15.6" x14ac:dyDescent="0.3">
      <c r="A133" s="42">
        <v>620</v>
      </c>
      <c r="B133" s="43" t="s">
        <v>70</v>
      </c>
      <c r="C133" s="45">
        <v>3369</v>
      </c>
      <c r="D133" s="45">
        <v>3786</v>
      </c>
      <c r="E133" s="44">
        <v>4172</v>
      </c>
      <c r="F133" s="44">
        <v>5250</v>
      </c>
      <c r="G133" s="44">
        <v>5000</v>
      </c>
      <c r="H133" s="44">
        <v>5250</v>
      </c>
      <c r="I133" s="44">
        <v>5250</v>
      </c>
      <c r="J133" s="44">
        <v>5250</v>
      </c>
    </row>
    <row r="134" spans="1:10" ht="15.6" x14ac:dyDescent="0.3">
      <c r="A134" s="42">
        <v>630</v>
      </c>
      <c r="B134" s="176" t="s">
        <v>71</v>
      </c>
      <c r="C134" s="45">
        <v>916</v>
      </c>
      <c r="D134" s="45">
        <v>2666</v>
      </c>
      <c r="E134" s="44">
        <v>1938</v>
      </c>
      <c r="F134" s="44">
        <v>5000</v>
      </c>
      <c r="G134" s="44">
        <v>4500</v>
      </c>
      <c r="H134" s="44">
        <v>5000</v>
      </c>
      <c r="I134" s="44">
        <v>5000</v>
      </c>
      <c r="J134" s="44">
        <v>5000</v>
      </c>
    </row>
    <row r="135" spans="1:10" ht="16.2" thickBot="1" x14ac:dyDescent="0.35">
      <c r="A135" s="50">
        <v>640</v>
      </c>
      <c r="B135" s="126" t="s">
        <v>72</v>
      </c>
      <c r="C135" s="48"/>
      <c r="D135" s="48"/>
      <c r="E135" s="99">
        <v>0</v>
      </c>
      <c r="F135" s="99">
        <v>100</v>
      </c>
      <c r="G135" s="99">
        <v>0</v>
      </c>
      <c r="H135" s="99">
        <v>100</v>
      </c>
      <c r="I135" s="99">
        <v>100</v>
      </c>
      <c r="J135" s="99">
        <v>100</v>
      </c>
    </row>
    <row r="136" spans="1:10" ht="16.2" thickBot="1" x14ac:dyDescent="0.35">
      <c r="A136" s="129"/>
      <c r="B136" s="124" t="s">
        <v>122</v>
      </c>
      <c r="C136" s="354">
        <f t="shared" ref="C136:J136" si="30">SUM(C132:C135)</f>
        <v>14000</v>
      </c>
      <c r="D136" s="354">
        <f t="shared" si="30"/>
        <v>16718</v>
      </c>
      <c r="E136" s="354">
        <f t="shared" si="30"/>
        <v>16981</v>
      </c>
      <c r="F136" s="354">
        <f t="shared" si="30"/>
        <v>22500</v>
      </c>
      <c r="G136" s="354">
        <f t="shared" si="30"/>
        <v>21050</v>
      </c>
      <c r="H136" s="354">
        <f>SUM(H132:H135)</f>
        <v>22500</v>
      </c>
      <c r="I136" s="354">
        <f t="shared" si="30"/>
        <v>22500</v>
      </c>
      <c r="J136" s="354">
        <f t="shared" si="30"/>
        <v>22500</v>
      </c>
    </row>
    <row r="137" spans="1:10" ht="13.8" thickBot="1" x14ac:dyDescent="0.3">
      <c r="A137" s="851" t="s">
        <v>450</v>
      </c>
      <c r="B137" s="852"/>
      <c r="C137" s="852"/>
      <c r="D137" s="852"/>
      <c r="E137" s="852"/>
      <c r="F137" s="852"/>
      <c r="G137" s="852"/>
      <c r="H137" s="852"/>
      <c r="I137" s="852"/>
      <c r="J137" s="853"/>
    </row>
    <row r="138" spans="1:10" ht="16.2" thickBot="1" x14ac:dyDescent="0.35">
      <c r="A138" s="351">
        <v>640</v>
      </c>
      <c r="B138" s="127" t="s">
        <v>72</v>
      </c>
      <c r="C138" s="125">
        <v>6000</v>
      </c>
      <c r="D138" s="125">
        <v>6000</v>
      </c>
      <c r="E138" s="125">
        <v>6000</v>
      </c>
      <c r="F138" s="125">
        <v>6000</v>
      </c>
      <c r="G138" s="125">
        <v>6000</v>
      </c>
      <c r="H138" s="125">
        <v>6000</v>
      </c>
      <c r="I138" s="125">
        <v>6000</v>
      </c>
      <c r="J138" s="125">
        <v>6000</v>
      </c>
    </row>
    <row r="139" spans="1:10" ht="13.8" thickBot="1" x14ac:dyDescent="0.3">
      <c r="A139" s="854" t="s">
        <v>600</v>
      </c>
      <c r="B139" s="855"/>
      <c r="C139" s="855"/>
      <c r="D139" s="855"/>
      <c r="E139" s="855"/>
      <c r="F139" s="855"/>
      <c r="G139" s="855"/>
      <c r="H139" s="855"/>
      <c r="I139" s="855"/>
      <c r="J139" s="856"/>
    </row>
    <row r="140" spans="1:10" ht="16.2" thickBot="1" x14ac:dyDescent="0.35">
      <c r="A140" s="352">
        <v>640</v>
      </c>
      <c r="B140" s="115" t="s">
        <v>72</v>
      </c>
      <c r="C140" s="130">
        <v>10000</v>
      </c>
      <c r="D140" s="130">
        <v>8000</v>
      </c>
      <c r="E140" s="130">
        <v>8000</v>
      </c>
      <c r="F140" s="662">
        <v>0</v>
      </c>
      <c r="G140" s="662">
        <v>10000</v>
      </c>
      <c r="H140" s="130">
        <v>10000</v>
      </c>
      <c r="I140" s="130">
        <v>10000</v>
      </c>
      <c r="J140" s="130">
        <v>10000</v>
      </c>
    </row>
    <row r="141" spans="1:10" ht="13.8" thickBot="1" x14ac:dyDescent="0.3">
      <c r="A141" s="800" t="s">
        <v>451</v>
      </c>
      <c r="B141" s="801"/>
      <c r="C141" s="801"/>
      <c r="D141" s="801"/>
      <c r="E141" s="801"/>
      <c r="F141" s="801"/>
      <c r="G141" s="801"/>
      <c r="H141" s="801"/>
      <c r="I141" s="801"/>
      <c r="J141" s="802"/>
    </row>
    <row r="142" spans="1:10" ht="16.2" thickBot="1" x14ac:dyDescent="0.35">
      <c r="A142" s="353">
        <v>640</v>
      </c>
      <c r="B142" s="126" t="s">
        <v>123</v>
      </c>
      <c r="C142" s="125">
        <v>6000</v>
      </c>
      <c r="D142" s="125">
        <v>6000</v>
      </c>
      <c r="E142" s="125">
        <v>6000</v>
      </c>
      <c r="F142" s="125">
        <v>6000</v>
      </c>
      <c r="G142" s="125">
        <v>6000</v>
      </c>
      <c r="H142" s="125">
        <v>6000</v>
      </c>
      <c r="I142" s="125">
        <v>6000</v>
      </c>
      <c r="J142" s="125">
        <v>6000</v>
      </c>
    </row>
    <row r="143" spans="1:10" ht="13.8" thickBot="1" x14ac:dyDescent="0.3">
      <c r="A143" s="812" t="s">
        <v>452</v>
      </c>
      <c r="B143" s="813"/>
      <c r="C143" s="813"/>
      <c r="D143" s="813"/>
      <c r="E143" s="813"/>
      <c r="F143" s="813"/>
      <c r="G143" s="813"/>
      <c r="H143" s="813"/>
      <c r="I143" s="813"/>
      <c r="J143" s="814"/>
    </row>
    <row r="144" spans="1:10" ht="16.2" thickBot="1" x14ac:dyDescent="0.35">
      <c r="A144" s="361">
        <v>640</v>
      </c>
      <c r="B144" s="363" t="s">
        <v>72</v>
      </c>
      <c r="C144" s="182">
        <v>2000</v>
      </c>
      <c r="D144" s="182">
        <v>3000</v>
      </c>
      <c r="E144" s="182">
        <v>3000</v>
      </c>
      <c r="F144" s="182">
        <v>3000</v>
      </c>
      <c r="G144" s="182">
        <v>3000</v>
      </c>
      <c r="H144" s="182">
        <v>3000</v>
      </c>
      <c r="I144" s="182">
        <v>3000</v>
      </c>
      <c r="J144" s="182">
        <v>3000</v>
      </c>
    </row>
    <row r="145" spans="1:10" ht="13.8" hidden="1" thickBot="1" x14ac:dyDescent="0.3">
      <c r="A145" s="815" t="s">
        <v>453</v>
      </c>
      <c r="B145" s="816"/>
      <c r="C145" s="816"/>
      <c r="D145" s="816"/>
      <c r="E145" s="816"/>
      <c r="F145" s="816"/>
      <c r="G145" s="816"/>
      <c r="H145" s="816"/>
      <c r="I145" s="816"/>
      <c r="J145" s="817"/>
    </row>
    <row r="146" spans="1:10" ht="16.2" hidden="1" thickBot="1" x14ac:dyDescent="0.35">
      <c r="A146" s="685">
        <v>640</v>
      </c>
      <c r="B146" s="686" t="s">
        <v>72</v>
      </c>
      <c r="C146" s="687">
        <v>8000</v>
      </c>
      <c r="D146" s="687">
        <v>0</v>
      </c>
      <c r="E146" s="687">
        <v>0</v>
      </c>
      <c r="F146" s="687">
        <v>0</v>
      </c>
      <c r="G146" s="687"/>
      <c r="H146" s="687"/>
      <c r="I146" s="687"/>
      <c r="J146" s="687"/>
    </row>
    <row r="147" spans="1:10" s="609" customFormat="1" ht="13.8" thickBot="1" x14ac:dyDescent="0.3">
      <c r="A147" s="818" t="s">
        <v>691</v>
      </c>
      <c r="B147" s="819"/>
      <c r="C147" s="819"/>
      <c r="D147" s="819"/>
      <c r="E147" s="819"/>
      <c r="F147" s="819"/>
      <c r="G147" s="819"/>
      <c r="H147" s="819"/>
      <c r="I147" s="819"/>
      <c r="J147" s="820"/>
    </row>
    <row r="148" spans="1:10" s="609" customFormat="1" ht="16.2" thickBot="1" x14ac:dyDescent="0.35">
      <c r="A148" s="682">
        <v>640</v>
      </c>
      <c r="B148" s="683" t="s">
        <v>72</v>
      </c>
      <c r="C148" s="684"/>
      <c r="D148" s="684"/>
      <c r="E148" s="684">
        <v>0</v>
      </c>
      <c r="F148" s="684">
        <v>2000</v>
      </c>
      <c r="G148" s="684">
        <v>2000</v>
      </c>
      <c r="H148" s="684">
        <v>2000</v>
      </c>
      <c r="I148" s="684">
        <v>2000</v>
      </c>
      <c r="J148" s="684">
        <v>2000</v>
      </c>
    </row>
    <row r="149" spans="1:10" ht="16.2" thickBot="1" x14ac:dyDescent="0.35">
      <c r="A149" s="150"/>
      <c r="B149" s="104"/>
      <c r="C149" s="131"/>
      <c r="D149" s="131"/>
      <c r="E149" s="131"/>
      <c r="F149" s="131"/>
      <c r="G149" s="131"/>
      <c r="H149" s="131"/>
      <c r="I149" s="131"/>
      <c r="J149" s="131"/>
    </row>
    <row r="150" spans="1:10" ht="16.2" thickBot="1" x14ac:dyDescent="0.35">
      <c r="A150" s="505">
        <v>640</v>
      </c>
      <c r="B150" s="420" t="s">
        <v>124</v>
      </c>
      <c r="C150" s="182">
        <f>C112+C115+C117+C119+C121+C123+C125+C144</f>
        <v>184100</v>
      </c>
      <c r="D150" s="182">
        <f>D112+D115+D117+D119+D121+D123+D125+D144</f>
        <v>186400</v>
      </c>
      <c r="E150" s="182">
        <f>E112+E115+E117+E119+E121+E123+E125+E144+E146</f>
        <v>149550</v>
      </c>
      <c r="F150" s="182">
        <f>F112+F115+F117+F119+F121+F123+F125+F144</f>
        <v>171400</v>
      </c>
      <c r="G150" s="182">
        <f t="shared" ref="G150:J150" si="31">G112+G115+G117+G119+G121+G123+G125+G144</f>
        <v>171400</v>
      </c>
      <c r="H150" s="182">
        <f t="shared" si="31"/>
        <v>171400</v>
      </c>
      <c r="I150" s="182">
        <f t="shared" si="31"/>
        <v>171400</v>
      </c>
      <c r="J150" s="182">
        <f t="shared" si="31"/>
        <v>171400</v>
      </c>
    </row>
    <row r="151" spans="1:10" ht="16.2" thickBot="1" x14ac:dyDescent="0.35">
      <c r="A151" s="50"/>
      <c r="B151" s="126"/>
      <c r="C151" s="131"/>
      <c r="D151" s="131"/>
      <c r="E151" s="131"/>
      <c r="F151" s="131"/>
      <c r="G151" s="131"/>
      <c r="H151" s="131"/>
      <c r="I151" s="131"/>
      <c r="J151" s="131"/>
    </row>
    <row r="152" spans="1:10" ht="16.8" thickBot="1" x14ac:dyDescent="0.4">
      <c r="A152" s="129"/>
      <c r="B152" s="81" t="s">
        <v>125</v>
      </c>
      <c r="C152" s="100">
        <f>SUM(C136+C138+C140+C142+C146+C150)</f>
        <v>228100</v>
      </c>
      <c r="D152" s="100">
        <f>SUM(D136+D138+D140+D142+D146+D150)</f>
        <v>223118</v>
      </c>
      <c r="E152" s="100">
        <f>SUM(E136+E138+E140+E142+E146+E150)</f>
        <v>186531</v>
      </c>
      <c r="F152" s="100">
        <f>SUM(F136+F138+F140+F142+F146+F150+F148)</f>
        <v>207900</v>
      </c>
      <c r="G152" s="100">
        <f>SUM(G136+G138+G140+G142+G146+G150+G148)</f>
        <v>216450</v>
      </c>
      <c r="H152" s="100">
        <f>SUM(H136+H138+H140+H142+H146+H150+H148)</f>
        <v>217900</v>
      </c>
      <c r="I152" s="100">
        <f t="shared" ref="I152:J152" si="32">SUM(I136+I138+I140+I142+I146+I150+I148)</f>
        <v>217900</v>
      </c>
      <c r="J152" s="100">
        <f t="shared" si="32"/>
        <v>217900</v>
      </c>
    </row>
    <row r="153" spans="1:10" ht="15.75" customHeight="1" x14ac:dyDescent="0.25">
      <c r="A153" s="842" t="s">
        <v>126</v>
      </c>
      <c r="B153" s="821" t="s">
        <v>454</v>
      </c>
      <c r="C153" s="822"/>
      <c r="D153" s="822"/>
      <c r="E153" s="822"/>
      <c r="F153" s="822"/>
      <c r="G153" s="822"/>
      <c r="H153" s="822"/>
      <c r="I153" s="822"/>
      <c r="J153" s="823"/>
    </row>
    <row r="154" spans="1:10" ht="13.5" customHeight="1" thickBot="1" x14ac:dyDescent="0.3">
      <c r="A154" s="843"/>
      <c r="B154" s="824"/>
      <c r="C154" s="825"/>
      <c r="D154" s="825"/>
      <c r="E154" s="825"/>
      <c r="F154" s="825"/>
      <c r="G154" s="825"/>
      <c r="H154" s="825"/>
      <c r="I154" s="825"/>
      <c r="J154" s="826"/>
    </row>
    <row r="155" spans="1:10" ht="15.6" x14ac:dyDescent="0.3">
      <c r="A155" s="95">
        <v>630</v>
      </c>
      <c r="B155" s="96" t="s">
        <v>71</v>
      </c>
      <c r="C155" s="41">
        <v>1186</v>
      </c>
      <c r="D155" s="41">
        <v>1764</v>
      </c>
      <c r="E155" s="41">
        <v>667</v>
      </c>
      <c r="F155" s="41">
        <v>2500</v>
      </c>
      <c r="G155" s="41">
        <v>1500</v>
      </c>
      <c r="H155" s="41">
        <v>2500</v>
      </c>
      <c r="I155" s="41">
        <v>2500</v>
      </c>
      <c r="J155" s="41">
        <v>2500</v>
      </c>
    </row>
    <row r="156" spans="1:10" ht="16.2" thickBot="1" x14ac:dyDescent="0.35">
      <c r="A156" s="61">
        <v>640</v>
      </c>
      <c r="B156" s="499" t="s">
        <v>72</v>
      </c>
      <c r="C156" s="49">
        <v>1000</v>
      </c>
      <c r="D156" s="49">
        <v>1000</v>
      </c>
      <c r="E156" s="49">
        <v>0</v>
      </c>
      <c r="F156" s="545">
        <v>1500</v>
      </c>
      <c r="G156" s="545">
        <v>0</v>
      </c>
      <c r="H156" s="49">
        <v>1500</v>
      </c>
      <c r="I156" s="49">
        <v>1500</v>
      </c>
      <c r="J156" s="49">
        <v>1500</v>
      </c>
    </row>
    <row r="157" spans="1:10" ht="16.8" thickBot="1" x14ac:dyDescent="0.4">
      <c r="A157" s="114"/>
      <c r="B157" s="528" t="s">
        <v>127</v>
      </c>
      <c r="C157" s="139">
        <f>SUM(C155:C156)</f>
        <v>2186</v>
      </c>
      <c r="D157" s="139">
        <f>SUM(D155:D156)</f>
        <v>2764</v>
      </c>
      <c r="E157" s="139">
        <f t="shared" ref="E157:J157" si="33">SUM(E155:E156)</f>
        <v>667</v>
      </c>
      <c r="F157" s="139">
        <f t="shared" si="33"/>
        <v>4000</v>
      </c>
      <c r="G157" s="139">
        <f t="shared" si="33"/>
        <v>1500</v>
      </c>
      <c r="H157" s="139">
        <f t="shared" si="33"/>
        <v>4000</v>
      </c>
      <c r="I157" s="139">
        <f t="shared" si="33"/>
        <v>4000</v>
      </c>
      <c r="J157" s="139">
        <f t="shared" si="33"/>
        <v>4000</v>
      </c>
    </row>
    <row r="158" spans="1:10" ht="16.2" thickBot="1" x14ac:dyDescent="0.35">
      <c r="A158" s="50"/>
      <c r="B158" s="527" t="s">
        <v>128</v>
      </c>
      <c r="C158" s="132">
        <f t="shared" ref="C158:J158" si="34">SUM(C109+C152+C157)</f>
        <v>388589</v>
      </c>
      <c r="D158" s="132">
        <f t="shared" ref="D158:I158" si="35">SUM(D109+D152+D157)</f>
        <v>393122</v>
      </c>
      <c r="E158" s="132">
        <f t="shared" si="35"/>
        <v>281257</v>
      </c>
      <c r="F158" s="132">
        <f t="shared" si="35"/>
        <v>379000</v>
      </c>
      <c r="G158" s="132">
        <f t="shared" si="35"/>
        <v>337080</v>
      </c>
      <c r="H158" s="132">
        <f t="shared" si="35"/>
        <v>386000</v>
      </c>
      <c r="I158" s="132">
        <f t="shared" si="35"/>
        <v>356000</v>
      </c>
      <c r="J158" s="132">
        <f t="shared" si="34"/>
        <v>356000</v>
      </c>
    </row>
    <row r="159" spans="1:10" ht="16.2" thickBot="1" x14ac:dyDescent="0.35">
      <c r="A159" s="50"/>
      <c r="B159" s="522" t="s">
        <v>129</v>
      </c>
      <c r="C159" s="454">
        <v>32974</v>
      </c>
      <c r="D159" s="454">
        <f>190094+5250</f>
        <v>195344</v>
      </c>
      <c r="E159" s="454">
        <v>62183</v>
      </c>
      <c r="F159" s="133">
        <f>10000+20000+100000+10000</f>
        <v>140000</v>
      </c>
      <c r="G159" s="133">
        <f>'kap.výdavky 2022-2024'!I23+'kap.výdavky 2022-2024'!I62+'kap.výdavky 2022-2024'!I63+'kap.výdavky 2022-2024'!I64+'kap.výdavky 2022-2024'!I135+'kap.výdavky 2022-2024'!I138+'kap.výdavky 2022-2024'!I140+'kap.výdavky 2022-2024'!I141+'kap.výdavky 2022-2024'!I142</f>
        <v>173800</v>
      </c>
      <c r="H159" s="133">
        <f>'kap.výdavky 2022-2024'!J23+'kap.výdavky 2022-2024'!J66+'kap.výdavky 2022-2024'!J133+'kap.výdavky 2022-2024'!J138+'kap.výdavky 2022-2024'!J140+'kap.výdavky 2022-2024'!J141+'kap.výdavky 2022-2024'!J142</f>
        <v>387000</v>
      </c>
      <c r="I159" s="133">
        <v>0</v>
      </c>
      <c r="J159" s="133">
        <v>0</v>
      </c>
    </row>
    <row r="160" spans="1:10" ht="16.2" thickBot="1" x14ac:dyDescent="0.35">
      <c r="A160" s="138"/>
      <c r="B160" s="188" t="s">
        <v>130</v>
      </c>
      <c r="C160" s="135">
        <f>SUM(C158:C159)</f>
        <v>421563</v>
      </c>
      <c r="D160" s="135">
        <f>SUM(D158:D159)</f>
        <v>588466</v>
      </c>
      <c r="E160" s="135">
        <f>SUM(E158:E159)</f>
        <v>343440</v>
      </c>
      <c r="F160" s="135">
        <f>SUM(F158:F159)</f>
        <v>519000</v>
      </c>
      <c r="G160" s="135">
        <f t="shared" ref="G160:J160" si="36">SUM(G158:G159)</f>
        <v>510880</v>
      </c>
      <c r="H160" s="135">
        <f t="shared" si="36"/>
        <v>773000</v>
      </c>
      <c r="I160" s="135">
        <f t="shared" si="36"/>
        <v>356000</v>
      </c>
      <c r="J160" s="135">
        <f t="shared" si="36"/>
        <v>356000</v>
      </c>
    </row>
    <row r="161" spans="1:10" ht="10.5" customHeight="1" x14ac:dyDescent="0.3">
      <c r="A161" s="93"/>
      <c r="B161" s="78"/>
      <c r="C161" s="136"/>
      <c r="D161" s="136"/>
      <c r="E161" s="136"/>
    </row>
    <row r="162" spans="1:10" ht="47.25" customHeight="1" x14ac:dyDescent="0.3">
      <c r="A162" s="93"/>
      <c r="B162" s="78"/>
      <c r="C162" s="136"/>
      <c r="D162" s="136"/>
      <c r="E162" s="136"/>
    </row>
    <row r="163" spans="1:10" ht="12" customHeight="1" thickBot="1" x14ac:dyDescent="0.3">
      <c r="A163" s="4"/>
    </row>
    <row r="164" spans="1:10" ht="16.5" customHeight="1" x14ac:dyDescent="0.25">
      <c r="A164" s="808" t="s">
        <v>131</v>
      </c>
      <c r="B164" s="809"/>
      <c r="C164" s="33" t="s">
        <v>66</v>
      </c>
      <c r="D164" s="33" t="s">
        <v>66</v>
      </c>
      <c r="E164" s="33" t="s">
        <v>66</v>
      </c>
      <c r="F164" s="33" t="s">
        <v>6</v>
      </c>
      <c r="G164" s="33" t="s">
        <v>31</v>
      </c>
      <c r="H164" s="33" t="s">
        <v>67</v>
      </c>
      <c r="I164" s="33" t="s">
        <v>67</v>
      </c>
      <c r="J164" s="33" t="s">
        <v>6</v>
      </c>
    </row>
    <row r="165" spans="1:10" ht="13.8" thickBot="1" x14ac:dyDescent="0.3">
      <c r="A165" s="810"/>
      <c r="B165" s="811"/>
      <c r="C165" s="34">
        <v>2018</v>
      </c>
      <c r="D165" s="34" t="s">
        <v>212</v>
      </c>
      <c r="E165" s="34" t="s">
        <v>218</v>
      </c>
      <c r="F165" s="34" t="s">
        <v>220</v>
      </c>
      <c r="G165" s="34" t="s">
        <v>220</v>
      </c>
      <c r="H165" s="34" t="s">
        <v>419</v>
      </c>
      <c r="I165" s="34" t="s">
        <v>512</v>
      </c>
      <c r="J165" s="34" t="s">
        <v>568</v>
      </c>
    </row>
    <row r="166" spans="1:10" ht="16.8" thickBot="1" x14ac:dyDescent="0.4">
      <c r="A166" s="35" t="s">
        <v>132</v>
      </c>
      <c r="B166" s="827" t="s">
        <v>455</v>
      </c>
      <c r="C166" s="828"/>
      <c r="D166" s="828"/>
      <c r="E166" s="828"/>
      <c r="F166" s="828"/>
      <c r="G166" s="828"/>
      <c r="H166" s="828"/>
      <c r="I166" s="828"/>
      <c r="J166" s="829"/>
    </row>
    <row r="167" spans="1:10" ht="15.6" x14ac:dyDescent="0.3">
      <c r="A167" s="95">
        <v>620</v>
      </c>
      <c r="B167" s="119" t="s">
        <v>70</v>
      </c>
      <c r="C167" s="41">
        <v>75</v>
      </c>
      <c r="D167" s="41">
        <v>332</v>
      </c>
      <c r="E167" s="41">
        <v>240</v>
      </c>
      <c r="F167" s="41">
        <v>450</v>
      </c>
      <c r="G167" s="41">
        <v>250</v>
      </c>
      <c r="H167" s="41">
        <v>450</v>
      </c>
      <c r="I167" s="41">
        <v>450</v>
      </c>
      <c r="J167" s="41">
        <v>450</v>
      </c>
    </row>
    <row r="168" spans="1:10" ht="16.2" thickBot="1" x14ac:dyDescent="0.35">
      <c r="A168" s="138">
        <v>630</v>
      </c>
      <c r="B168" s="506" t="s">
        <v>133</v>
      </c>
      <c r="C168" s="118">
        <v>6886</v>
      </c>
      <c r="D168" s="118">
        <v>12529</v>
      </c>
      <c r="E168" s="118">
        <v>4525</v>
      </c>
      <c r="F168" s="118">
        <v>6000</v>
      </c>
      <c r="G168" s="118">
        <v>5200</v>
      </c>
      <c r="H168" s="118">
        <v>6500</v>
      </c>
      <c r="I168" s="118">
        <v>6500</v>
      </c>
      <c r="J168" s="118">
        <v>6500</v>
      </c>
    </row>
    <row r="169" spans="1:10" ht="16.8" thickBot="1" x14ac:dyDescent="0.4">
      <c r="A169" s="138"/>
      <c r="B169" s="87" t="s">
        <v>134</v>
      </c>
      <c r="C169" s="139">
        <f t="shared" ref="C169:J169" si="37">SUM(C167:C168)</f>
        <v>6961</v>
      </c>
      <c r="D169" s="139">
        <f t="shared" si="37"/>
        <v>12861</v>
      </c>
      <c r="E169" s="139">
        <f>SUM(E167:E168)</f>
        <v>4765</v>
      </c>
      <c r="F169" s="139">
        <f t="shared" si="37"/>
        <v>6450</v>
      </c>
      <c r="G169" s="139">
        <f t="shared" si="37"/>
        <v>5450</v>
      </c>
      <c r="H169" s="139">
        <f t="shared" si="37"/>
        <v>6950</v>
      </c>
      <c r="I169" s="139">
        <f t="shared" si="37"/>
        <v>6950</v>
      </c>
      <c r="J169" s="139">
        <f t="shared" si="37"/>
        <v>6950</v>
      </c>
    </row>
    <row r="170" spans="1:10" ht="16.8" thickBot="1" x14ac:dyDescent="0.4">
      <c r="A170" s="137" t="s">
        <v>135</v>
      </c>
      <c r="B170" s="787" t="s">
        <v>456</v>
      </c>
      <c r="C170" s="788"/>
      <c r="D170" s="788"/>
      <c r="E170" s="788"/>
      <c r="F170" s="788"/>
      <c r="G170" s="788"/>
      <c r="H170" s="788"/>
      <c r="I170" s="788"/>
      <c r="J170" s="789"/>
    </row>
    <row r="171" spans="1:10" ht="15.6" x14ac:dyDescent="0.3">
      <c r="A171" s="95">
        <v>620</v>
      </c>
      <c r="B171" s="120" t="s">
        <v>70</v>
      </c>
      <c r="C171" s="38">
        <v>787</v>
      </c>
      <c r="D171" s="38">
        <v>598</v>
      </c>
      <c r="E171" s="38">
        <v>416</v>
      </c>
      <c r="F171" s="38">
        <v>800</v>
      </c>
      <c r="G171" s="38">
        <v>700</v>
      </c>
      <c r="H171" s="38">
        <v>800</v>
      </c>
      <c r="I171" s="38">
        <v>800</v>
      </c>
      <c r="J171" s="38">
        <v>800</v>
      </c>
    </row>
    <row r="172" spans="1:10" ht="15.6" x14ac:dyDescent="0.3">
      <c r="A172" s="42">
        <v>630</v>
      </c>
      <c r="B172" s="85" t="s">
        <v>71</v>
      </c>
      <c r="C172" s="45">
        <v>31098</v>
      </c>
      <c r="D172" s="45">
        <v>33021</v>
      </c>
      <c r="E172" s="45">
        <v>22409</v>
      </c>
      <c r="F172" s="45">
        <v>30000</v>
      </c>
      <c r="G172" s="45">
        <v>20000</v>
      </c>
      <c r="H172" s="45">
        <v>30000</v>
      </c>
      <c r="I172" s="45">
        <v>30000</v>
      </c>
      <c r="J172" s="45">
        <v>30000</v>
      </c>
    </row>
    <row r="173" spans="1:10" ht="15.6" x14ac:dyDescent="0.3">
      <c r="A173" s="42">
        <v>640</v>
      </c>
      <c r="B173" s="97" t="s">
        <v>136</v>
      </c>
      <c r="C173" s="45">
        <v>7360</v>
      </c>
      <c r="D173" s="45">
        <v>7560</v>
      </c>
      <c r="E173" s="45">
        <v>8260</v>
      </c>
      <c r="F173" s="561">
        <v>8260</v>
      </c>
      <c r="G173" s="561">
        <v>8260</v>
      </c>
      <c r="H173" s="561">
        <v>8260</v>
      </c>
      <c r="I173" s="561">
        <v>8660</v>
      </c>
      <c r="J173" s="561">
        <v>8660</v>
      </c>
    </row>
    <row r="174" spans="1:10" ht="15.6" x14ac:dyDescent="0.3">
      <c r="A174" s="55">
        <v>640</v>
      </c>
      <c r="B174" s="101" t="s">
        <v>216</v>
      </c>
      <c r="C174" s="38">
        <v>2000</v>
      </c>
      <c r="D174" s="38">
        <v>1500</v>
      </c>
      <c r="E174" s="38">
        <v>1000</v>
      </c>
      <c r="F174" s="554"/>
      <c r="G174" s="554"/>
      <c r="H174" s="554"/>
      <c r="I174" s="554"/>
      <c r="J174" s="554"/>
    </row>
    <row r="175" spans="1:10" ht="15.6" x14ac:dyDescent="0.3">
      <c r="A175" s="42">
        <v>640</v>
      </c>
      <c r="B175" s="85" t="s">
        <v>137</v>
      </c>
      <c r="C175" s="45">
        <v>2000</v>
      </c>
      <c r="D175" s="45">
        <v>6000</v>
      </c>
      <c r="E175" s="45">
        <v>6000</v>
      </c>
      <c r="F175" s="45">
        <v>4000</v>
      </c>
      <c r="G175" s="561">
        <v>4000</v>
      </c>
      <c r="H175" s="561"/>
      <c r="I175" s="45">
        <v>4000</v>
      </c>
      <c r="J175" s="45">
        <v>4000</v>
      </c>
    </row>
    <row r="176" spans="1:10" ht="16.2" thickBot="1" x14ac:dyDescent="0.35">
      <c r="A176" s="138">
        <v>640</v>
      </c>
      <c r="B176" s="421" t="s">
        <v>138</v>
      </c>
      <c r="C176" s="47">
        <v>0</v>
      </c>
      <c r="D176" s="47">
        <v>0</v>
      </c>
      <c r="E176" s="47">
        <v>0</v>
      </c>
      <c r="F176" s="47">
        <v>500</v>
      </c>
      <c r="G176" s="47">
        <v>0</v>
      </c>
      <c r="H176" s="47">
        <v>500</v>
      </c>
      <c r="I176" s="47">
        <v>500</v>
      </c>
      <c r="J176" s="47">
        <v>500</v>
      </c>
    </row>
    <row r="177" spans="1:14" ht="16.8" thickBot="1" x14ac:dyDescent="0.4">
      <c r="A177" s="138"/>
      <c r="B177" s="81" t="s">
        <v>139</v>
      </c>
      <c r="C177" s="52">
        <f t="shared" ref="C177:J177" si="38">SUM(C171:C176)</f>
        <v>43245</v>
      </c>
      <c r="D177" s="52">
        <f t="shared" si="38"/>
        <v>48679</v>
      </c>
      <c r="E177" s="52">
        <f>SUM(E171:E176)</f>
        <v>38085</v>
      </c>
      <c r="F177" s="52">
        <f t="shared" si="38"/>
        <v>43560</v>
      </c>
      <c r="G177" s="52">
        <f t="shared" si="38"/>
        <v>32960</v>
      </c>
      <c r="H177" s="52">
        <f>SUM(H171:H176)</f>
        <v>39560</v>
      </c>
      <c r="I177" s="52">
        <f>SUM(I171:I176)</f>
        <v>43960</v>
      </c>
      <c r="J177" s="52">
        <f t="shared" si="38"/>
        <v>43960</v>
      </c>
    </row>
    <row r="178" spans="1:14" ht="16.8" thickBot="1" x14ac:dyDescent="0.4">
      <c r="A178" s="35" t="s">
        <v>140</v>
      </c>
      <c r="B178" s="787" t="s">
        <v>457</v>
      </c>
      <c r="C178" s="788"/>
      <c r="D178" s="788"/>
      <c r="E178" s="788"/>
      <c r="F178" s="788"/>
      <c r="G178" s="788"/>
      <c r="H178" s="788"/>
      <c r="I178" s="788"/>
      <c r="J178" s="789"/>
    </row>
    <row r="179" spans="1:14" ht="15.6" x14ac:dyDescent="0.3">
      <c r="A179" s="95">
        <v>620</v>
      </c>
      <c r="B179" s="96" t="s">
        <v>70</v>
      </c>
      <c r="C179" s="106">
        <v>2785</v>
      </c>
      <c r="D179" s="106">
        <v>2820</v>
      </c>
      <c r="E179" s="106">
        <v>0</v>
      </c>
      <c r="F179" s="106">
        <v>3000</v>
      </c>
      <c r="G179" s="106">
        <v>45</v>
      </c>
      <c r="H179" s="106">
        <v>3000</v>
      </c>
      <c r="I179" s="106">
        <v>3000</v>
      </c>
      <c r="J179" s="106">
        <v>3000</v>
      </c>
    </row>
    <row r="180" spans="1:14" ht="16.2" thickBot="1" x14ac:dyDescent="0.35">
      <c r="A180" s="92">
        <v>630</v>
      </c>
      <c r="B180" s="499" t="s">
        <v>71</v>
      </c>
      <c r="C180" s="48">
        <v>88573</v>
      </c>
      <c r="D180" s="48">
        <v>79310</v>
      </c>
      <c r="E180" s="48">
        <v>4037</v>
      </c>
      <c r="F180" s="48">
        <v>77000</v>
      </c>
      <c r="G180" s="48">
        <v>28074</v>
      </c>
      <c r="H180" s="48">
        <v>77000</v>
      </c>
      <c r="I180" s="48">
        <v>77000</v>
      </c>
      <c r="J180" s="48">
        <v>77000</v>
      </c>
    </row>
    <row r="181" spans="1:14" ht="16.8" thickBot="1" x14ac:dyDescent="0.4">
      <c r="A181" s="50"/>
      <c r="B181" s="87" t="s">
        <v>141</v>
      </c>
      <c r="C181" s="88">
        <f t="shared" ref="C181:J181" si="39">SUM(C179:C180)</f>
        <v>91358</v>
      </c>
      <c r="D181" s="88">
        <f t="shared" si="39"/>
        <v>82130</v>
      </c>
      <c r="E181" s="88">
        <f t="shared" si="39"/>
        <v>4037</v>
      </c>
      <c r="F181" s="88">
        <f t="shared" si="39"/>
        <v>80000</v>
      </c>
      <c r="G181" s="88">
        <f t="shared" si="39"/>
        <v>28119</v>
      </c>
      <c r="H181" s="88">
        <f>SUM(H179:H180)</f>
        <v>80000</v>
      </c>
      <c r="I181" s="88">
        <f t="shared" si="39"/>
        <v>80000</v>
      </c>
      <c r="J181" s="88">
        <f t="shared" si="39"/>
        <v>80000</v>
      </c>
    </row>
    <row r="182" spans="1:14" ht="16.8" thickBot="1" x14ac:dyDescent="0.4">
      <c r="A182" s="89" t="s">
        <v>142</v>
      </c>
      <c r="B182" s="787" t="s">
        <v>458</v>
      </c>
      <c r="C182" s="788"/>
      <c r="D182" s="788"/>
      <c r="E182" s="788"/>
      <c r="F182" s="788"/>
      <c r="G182" s="788"/>
      <c r="H182" s="788"/>
      <c r="I182" s="788"/>
      <c r="J182" s="789"/>
    </row>
    <row r="183" spans="1:14" ht="16.2" thickBot="1" x14ac:dyDescent="0.35">
      <c r="A183" s="95">
        <v>640</v>
      </c>
      <c r="B183" s="126" t="s">
        <v>394</v>
      </c>
      <c r="C183" s="140">
        <v>50000</v>
      </c>
      <c r="D183" s="140">
        <v>72000</v>
      </c>
      <c r="E183" s="140">
        <v>15000</v>
      </c>
      <c r="F183" s="555">
        <v>0</v>
      </c>
      <c r="G183" s="555">
        <v>0</v>
      </c>
      <c r="H183" s="555"/>
      <c r="I183" s="555"/>
      <c r="J183" s="555"/>
    </row>
    <row r="184" spans="1:14" ht="16.8" thickBot="1" x14ac:dyDescent="0.4">
      <c r="A184" s="129"/>
      <c r="B184" s="142" t="s">
        <v>143</v>
      </c>
      <c r="C184" s="100">
        <f t="shared" ref="C184:J184" si="40">SUM(C183)</f>
        <v>50000</v>
      </c>
      <c r="D184" s="100">
        <f t="shared" si="40"/>
        <v>72000</v>
      </c>
      <c r="E184" s="100">
        <f t="shared" si="40"/>
        <v>15000</v>
      </c>
      <c r="F184" s="100">
        <f t="shared" si="40"/>
        <v>0</v>
      </c>
      <c r="G184" s="100">
        <f t="shared" si="40"/>
        <v>0</v>
      </c>
      <c r="H184" s="100">
        <f t="shared" si="40"/>
        <v>0</v>
      </c>
      <c r="I184" s="100">
        <f t="shared" si="40"/>
        <v>0</v>
      </c>
      <c r="J184" s="100">
        <f t="shared" si="40"/>
        <v>0</v>
      </c>
    </row>
    <row r="185" spans="1:14" ht="17.25" customHeight="1" thickBot="1" x14ac:dyDescent="0.4">
      <c r="A185" s="54" t="s">
        <v>144</v>
      </c>
      <c r="B185" s="787" t="s">
        <v>459</v>
      </c>
      <c r="C185" s="788"/>
      <c r="D185" s="788"/>
      <c r="E185" s="788"/>
      <c r="F185" s="788"/>
      <c r="G185" s="788"/>
      <c r="H185" s="788"/>
      <c r="I185" s="788"/>
      <c r="J185" s="789"/>
    </row>
    <row r="186" spans="1:14" ht="15.6" x14ac:dyDescent="0.3">
      <c r="A186" s="55">
        <v>610</v>
      </c>
      <c r="B186" s="101" t="s">
        <v>90</v>
      </c>
      <c r="C186" s="37">
        <v>20824</v>
      </c>
      <c r="D186" s="37">
        <v>23369</v>
      </c>
      <c r="E186" s="37">
        <v>22547</v>
      </c>
      <c r="F186" s="37">
        <v>25200</v>
      </c>
      <c r="G186" s="548">
        <v>23500</v>
      </c>
      <c r="H186" s="548">
        <v>25200</v>
      </c>
      <c r="I186" s="37">
        <v>25200</v>
      </c>
      <c r="J186" s="37">
        <v>25200</v>
      </c>
    </row>
    <row r="187" spans="1:14" ht="15.6" x14ac:dyDescent="0.3">
      <c r="A187" s="42">
        <v>620</v>
      </c>
      <c r="B187" s="97" t="s">
        <v>70</v>
      </c>
      <c r="C187" s="44">
        <v>7595</v>
      </c>
      <c r="D187" s="44">
        <v>8081</v>
      </c>
      <c r="E187" s="44">
        <v>7936</v>
      </c>
      <c r="F187" s="44">
        <v>9450</v>
      </c>
      <c r="G187" s="44">
        <v>8550</v>
      </c>
      <c r="H187" s="44">
        <v>9450</v>
      </c>
      <c r="I187" s="44">
        <v>9450</v>
      </c>
      <c r="J187" s="44">
        <v>9450</v>
      </c>
    </row>
    <row r="188" spans="1:14" ht="15.6" x14ac:dyDescent="0.3">
      <c r="A188" s="42">
        <v>630</v>
      </c>
      <c r="B188" s="97" t="s">
        <v>71</v>
      </c>
      <c r="C188" s="145">
        <v>73444</v>
      </c>
      <c r="D188" s="145">
        <v>43937</v>
      </c>
      <c r="E188" s="145">
        <v>33996</v>
      </c>
      <c r="F188" s="558">
        <v>50000</v>
      </c>
      <c r="G188" s="558">
        <v>40550</v>
      </c>
      <c r="H188" s="558">
        <v>50000</v>
      </c>
      <c r="I188" s="549">
        <v>50000</v>
      </c>
      <c r="J188" s="549">
        <v>50000</v>
      </c>
      <c r="K188" s="618"/>
      <c r="L188" s="618"/>
      <c r="M188" s="618"/>
      <c r="N188" s="618"/>
    </row>
    <row r="189" spans="1:14" ht="16.2" thickBot="1" x14ac:dyDescent="0.35">
      <c r="A189" s="61">
        <v>640</v>
      </c>
      <c r="B189" s="98" t="s">
        <v>72</v>
      </c>
      <c r="C189" s="99"/>
      <c r="D189" s="99"/>
      <c r="E189" s="99">
        <v>389</v>
      </c>
      <c r="F189" s="99">
        <v>100</v>
      </c>
      <c r="G189" s="99">
        <v>361</v>
      </c>
      <c r="H189" s="99">
        <v>300</v>
      </c>
      <c r="I189" s="99">
        <v>300</v>
      </c>
      <c r="J189" s="99">
        <v>300</v>
      </c>
    </row>
    <row r="190" spans="1:14" ht="16.8" thickBot="1" x14ac:dyDescent="0.4">
      <c r="A190" s="114"/>
      <c r="B190" s="142" t="s">
        <v>145</v>
      </c>
      <c r="C190" s="52">
        <f t="shared" ref="C190" si="41">SUM(C186:C189)</f>
        <v>101863</v>
      </c>
      <c r="D190" s="52">
        <f>SUM(D186:D189)</f>
        <v>75387</v>
      </c>
      <c r="E190" s="52">
        <f t="shared" ref="E190:J190" si="42">SUM(E186:E189)</f>
        <v>64868</v>
      </c>
      <c r="F190" s="52">
        <f t="shared" si="42"/>
        <v>84750</v>
      </c>
      <c r="G190" s="52">
        <f t="shared" si="42"/>
        <v>72961</v>
      </c>
      <c r="H190" s="52">
        <f>SUM(H186:H189)</f>
        <v>84950</v>
      </c>
      <c r="I190" s="52">
        <f t="shared" si="42"/>
        <v>84950</v>
      </c>
      <c r="J190" s="52">
        <f t="shared" si="42"/>
        <v>84950</v>
      </c>
    </row>
    <row r="191" spans="1:14" ht="16.2" thickBot="1" x14ac:dyDescent="0.35">
      <c r="A191" s="50"/>
      <c r="B191" s="527" t="s">
        <v>146</v>
      </c>
      <c r="C191" s="109">
        <f t="shared" ref="C191:J191" si="43">SUM(C169+C177+C181+C184+C190)</f>
        <v>293427</v>
      </c>
      <c r="D191" s="109">
        <f t="shared" si="43"/>
        <v>291057</v>
      </c>
      <c r="E191" s="109">
        <f t="shared" si="43"/>
        <v>126755</v>
      </c>
      <c r="F191" s="109">
        <f t="shared" si="43"/>
        <v>214760</v>
      </c>
      <c r="G191" s="109">
        <f t="shared" si="43"/>
        <v>139490</v>
      </c>
      <c r="H191" s="109">
        <f>SUM(H169+H177+H181+H184+H190)</f>
        <v>211460</v>
      </c>
      <c r="I191" s="109">
        <f>SUM(I169+I177+I181+I184+I190)</f>
        <v>215860</v>
      </c>
      <c r="J191" s="109">
        <f t="shared" si="43"/>
        <v>215860</v>
      </c>
    </row>
    <row r="192" spans="1:14" ht="16.2" thickBot="1" x14ac:dyDescent="0.35">
      <c r="A192" s="50"/>
      <c r="B192" s="525" t="s">
        <v>147</v>
      </c>
      <c r="C192" s="455">
        <v>49872</v>
      </c>
      <c r="D192" s="455">
        <v>5044</v>
      </c>
      <c r="E192" s="455">
        <v>0</v>
      </c>
      <c r="F192" s="122">
        <v>0</v>
      </c>
      <c r="G192" s="122">
        <v>0</v>
      </c>
      <c r="H192" s="122">
        <v>0</v>
      </c>
      <c r="I192" s="122">
        <v>0</v>
      </c>
      <c r="J192" s="122">
        <v>0</v>
      </c>
    </row>
    <row r="193" spans="1:10" ht="16.2" thickBot="1" x14ac:dyDescent="0.35">
      <c r="A193" s="138"/>
      <c r="B193" s="155" t="s">
        <v>148</v>
      </c>
      <c r="C193" s="66">
        <f t="shared" ref="C193:J193" si="44">SUM(C191:C192)</f>
        <v>343299</v>
      </c>
      <c r="D193" s="66">
        <f t="shared" si="44"/>
        <v>296101</v>
      </c>
      <c r="E193" s="66">
        <f t="shared" si="44"/>
        <v>126755</v>
      </c>
      <c r="F193" s="66">
        <f t="shared" si="44"/>
        <v>214760</v>
      </c>
      <c r="G193" s="66">
        <f t="shared" si="44"/>
        <v>139490</v>
      </c>
      <c r="H193" s="66">
        <f>SUM(H191:H192)</f>
        <v>211460</v>
      </c>
      <c r="I193" s="66">
        <f t="shared" si="44"/>
        <v>215860</v>
      </c>
      <c r="J193" s="66">
        <f t="shared" si="44"/>
        <v>215860</v>
      </c>
    </row>
    <row r="194" spans="1:10" ht="54" customHeight="1" thickBot="1" x14ac:dyDescent="0.3">
      <c r="B194" s="4"/>
    </row>
    <row r="195" spans="1:10" ht="15.75" customHeight="1" x14ac:dyDescent="0.25">
      <c r="A195" s="808" t="s">
        <v>149</v>
      </c>
      <c r="B195" s="809"/>
      <c r="C195" s="33" t="s">
        <v>66</v>
      </c>
      <c r="D195" s="33" t="s">
        <v>66</v>
      </c>
      <c r="E195" s="33" t="s">
        <v>66</v>
      </c>
      <c r="F195" s="33" t="s">
        <v>6</v>
      </c>
      <c r="G195" s="33" t="s">
        <v>31</v>
      </c>
      <c r="H195" s="33" t="s">
        <v>67</v>
      </c>
      <c r="I195" s="33" t="s">
        <v>67</v>
      </c>
      <c r="J195" s="33" t="s">
        <v>6</v>
      </c>
    </row>
    <row r="196" spans="1:10" ht="13.8" thickBot="1" x14ac:dyDescent="0.3">
      <c r="A196" s="810"/>
      <c r="B196" s="811"/>
      <c r="C196" s="34">
        <v>2018</v>
      </c>
      <c r="D196" s="34" t="s">
        <v>212</v>
      </c>
      <c r="E196" s="34" t="s">
        <v>218</v>
      </c>
      <c r="F196" s="34" t="s">
        <v>220</v>
      </c>
      <c r="G196" s="34" t="s">
        <v>220</v>
      </c>
      <c r="H196" s="34" t="s">
        <v>419</v>
      </c>
      <c r="I196" s="34" t="s">
        <v>512</v>
      </c>
      <c r="J196" s="34" t="s">
        <v>568</v>
      </c>
    </row>
    <row r="197" spans="1:10" ht="16.8" thickBot="1" x14ac:dyDescent="0.4">
      <c r="A197" s="35" t="s">
        <v>150</v>
      </c>
      <c r="B197" s="787" t="s">
        <v>460</v>
      </c>
      <c r="C197" s="788"/>
      <c r="D197" s="788"/>
      <c r="E197" s="788"/>
      <c r="F197" s="788"/>
      <c r="G197" s="788"/>
      <c r="H197" s="788"/>
      <c r="I197" s="788"/>
      <c r="J197" s="789"/>
    </row>
    <row r="198" spans="1:10" ht="16.2" thickBot="1" x14ac:dyDescent="0.35">
      <c r="A198" s="129">
        <v>630</v>
      </c>
      <c r="B198" s="127" t="s">
        <v>71</v>
      </c>
      <c r="C198" s="57">
        <v>16982</v>
      </c>
      <c r="D198" s="57">
        <v>91569</v>
      </c>
      <c r="E198" s="57">
        <v>56174</v>
      </c>
      <c r="F198" s="559">
        <v>133000</v>
      </c>
      <c r="G198" s="559">
        <v>128115</v>
      </c>
      <c r="H198" s="559">
        <v>40000</v>
      </c>
      <c r="I198" s="559">
        <v>30000</v>
      </c>
      <c r="J198" s="559">
        <v>30000</v>
      </c>
    </row>
    <row r="199" spans="1:10" ht="16.8" thickBot="1" x14ac:dyDescent="0.4">
      <c r="A199" s="138"/>
      <c r="B199" s="87" t="s">
        <v>151</v>
      </c>
      <c r="C199" s="88">
        <f>SUM(C198:C198)</f>
        <v>16982</v>
      </c>
      <c r="D199" s="88">
        <f>SUM(D198:D198)</f>
        <v>91569</v>
      </c>
      <c r="E199" s="88">
        <f t="shared" ref="E199:J199" si="45">SUM(E198:E198)</f>
        <v>56174</v>
      </c>
      <c r="F199" s="88">
        <f t="shared" si="45"/>
        <v>133000</v>
      </c>
      <c r="G199" s="88">
        <f t="shared" si="45"/>
        <v>128115</v>
      </c>
      <c r="H199" s="88">
        <f t="shared" si="45"/>
        <v>40000</v>
      </c>
      <c r="I199" s="88">
        <f t="shared" si="45"/>
        <v>30000</v>
      </c>
      <c r="J199" s="88">
        <f t="shared" si="45"/>
        <v>30000</v>
      </c>
    </row>
    <row r="200" spans="1:10" ht="16.8" thickBot="1" x14ac:dyDescent="0.4">
      <c r="A200" s="35" t="s">
        <v>152</v>
      </c>
      <c r="B200" s="787" t="s">
        <v>461</v>
      </c>
      <c r="C200" s="788"/>
      <c r="D200" s="788"/>
      <c r="E200" s="788"/>
      <c r="F200" s="788"/>
      <c r="G200" s="788"/>
      <c r="H200" s="788"/>
      <c r="I200" s="788"/>
      <c r="J200" s="789"/>
    </row>
    <row r="201" spans="1:10" ht="15.6" x14ac:dyDescent="0.3">
      <c r="A201" s="95">
        <v>610</v>
      </c>
      <c r="B201" s="96" t="s">
        <v>90</v>
      </c>
      <c r="C201" s="41">
        <v>6000</v>
      </c>
      <c r="D201" s="41">
        <v>6811</v>
      </c>
      <c r="E201" s="41">
        <v>6989</v>
      </c>
      <c r="F201" s="41">
        <v>8400</v>
      </c>
      <c r="G201" s="41">
        <v>8000</v>
      </c>
      <c r="H201" s="41">
        <v>8400</v>
      </c>
      <c r="I201" s="41">
        <v>8400</v>
      </c>
      <c r="J201" s="41">
        <v>8400</v>
      </c>
    </row>
    <row r="202" spans="1:10" ht="15.6" x14ac:dyDescent="0.3">
      <c r="A202" s="42">
        <v>620</v>
      </c>
      <c r="B202" s="97" t="s">
        <v>70</v>
      </c>
      <c r="C202" s="44">
        <v>3320</v>
      </c>
      <c r="D202" s="44">
        <v>3816</v>
      </c>
      <c r="E202" s="44">
        <v>3702</v>
      </c>
      <c r="F202" s="44">
        <v>4150</v>
      </c>
      <c r="G202" s="44">
        <v>4000</v>
      </c>
      <c r="H202" s="44">
        <v>4150</v>
      </c>
      <c r="I202" s="44">
        <v>4150</v>
      </c>
      <c r="J202" s="44">
        <v>4150</v>
      </c>
    </row>
    <row r="203" spans="1:10" s="374" customFormat="1" ht="15.6" x14ac:dyDescent="0.3">
      <c r="A203" s="42">
        <v>630</v>
      </c>
      <c r="B203" s="97" t="s">
        <v>499</v>
      </c>
      <c r="C203" s="44">
        <v>134416</v>
      </c>
      <c r="D203" s="44">
        <v>181316</v>
      </c>
      <c r="E203" s="44">
        <v>70889</v>
      </c>
      <c r="F203" s="549">
        <v>20000</v>
      </c>
      <c r="G203" s="549">
        <v>15000</v>
      </c>
      <c r="H203" s="549">
        <v>20000</v>
      </c>
      <c r="I203" s="549">
        <v>25000</v>
      </c>
      <c r="J203" s="549">
        <v>25000</v>
      </c>
    </row>
    <row r="204" spans="1:10" ht="15.6" x14ac:dyDescent="0.3">
      <c r="A204" s="42">
        <v>630</v>
      </c>
      <c r="B204" s="97" t="s">
        <v>500</v>
      </c>
      <c r="C204" s="45"/>
      <c r="D204" s="45">
        <v>148494</v>
      </c>
      <c r="E204" s="45">
        <v>170541</v>
      </c>
      <c r="F204" s="561">
        <v>173000</v>
      </c>
      <c r="G204" s="561">
        <v>168000</v>
      </c>
      <c r="H204" s="561">
        <v>173000</v>
      </c>
      <c r="I204" s="561">
        <v>173000</v>
      </c>
      <c r="J204" s="561">
        <v>173000</v>
      </c>
    </row>
    <row r="205" spans="1:10" ht="15.6" hidden="1" x14ac:dyDescent="0.3">
      <c r="A205" s="42">
        <v>630</v>
      </c>
      <c r="B205" s="98" t="s">
        <v>153</v>
      </c>
      <c r="C205" s="47">
        <v>26605</v>
      </c>
      <c r="D205" s="47"/>
      <c r="E205" s="47"/>
      <c r="F205" s="562"/>
      <c r="G205" s="562"/>
      <c r="H205" s="562"/>
      <c r="I205" s="562"/>
      <c r="J205" s="562"/>
    </row>
    <row r="206" spans="1:10" ht="16.2" thickBot="1" x14ac:dyDescent="0.35">
      <c r="A206" s="92">
        <v>640</v>
      </c>
      <c r="B206" s="499" t="s">
        <v>72</v>
      </c>
      <c r="C206" s="490">
        <v>5110</v>
      </c>
      <c r="D206" s="490">
        <v>3350</v>
      </c>
      <c r="E206" s="490">
        <v>8354</v>
      </c>
      <c r="F206" s="560">
        <v>7000</v>
      </c>
      <c r="G206" s="560">
        <v>4000</v>
      </c>
      <c r="H206" s="560">
        <v>7000</v>
      </c>
      <c r="I206" s="560">
        <v>7000</v>
      </c>
      <c r="J206" s="560">
        <v>7000</v>
      </c>
    </row>
    <row r="207" spans="1:10" ht="16.8" thickBot="1" x14ac:dyDescent="0.4">
      <c r="A207" s="138"/>
      <c r="B207" s="87" t="s">
        <v>154</v>
      </c>
      <c r="C207" s="139">
        <f t="shared" ref="C207:J207" si="46">SUM(C201:C206)</f>
        <v>175451</v>
      </c>
      <c r="D207" s="139">
        <f t="shared" si="46"/>
        <v>343787</v>
      </c>
      <c r="E207" s="139">
        <f t="shared" si="46"/>
        <v>260475</v>
      </c>
      <c r="F207" s="139">
        <f t="shared" si="46"/>
        <v>212550</v>
      </c>
      <c r="G207" s="139">
        <f t="shared" si="46"/>
        <v>199000</v>
      </c>
      <c r="H207" s="139">
        <f>SUM(H201:H206)</f>
        <v>212550</v>
      </c>
      <c r="I207" s="139">
        <f>SUM(I201:I206)</f>
        <v>217550</v>
      </c>
      <c r="J207" s="139">
        <f t="shared" si="46"/>
        <v>217550</v>
      </c>
    </row>
    <row r="208" spans="1:10" ht="16.8" thickBot="1" x14ac:dyDescent="0.4">
      <c r="A208" s="35" t="s">
        <v>155</v>
      </c>
      <c r="B208" s="787" t="s">
        <v>462</v>
      </c>
      <c r="C208" s="788"/>
      <c r="D208" s="788"/>
      <c r="E208" s="788"/>
      <c r="F208" s="788"/>
      <c r="G208" s="788"/>
      <c r="H208" s="788"/>
      <c r="I208" s="788"/>
      <c r="J208" s="789"/>
    </row>
    <row r="209" spans="1:14" ht="16.2" thickBot="1" x14ac:dyDescent="0.3">
      <c r="A209" s="129">
        <v>630</v>
      </c>
      <c r="B209" s="507" t="s">
        <v>71</v>
      </c>
      <c r="C209" s="58">
        <v>37656</v>
      </c>
      <c r="D209" s="58">
        <v>34442</v>
      </c>
      <c r="E209" s="58">
        <v>28971</v>
      </c>
      <c r="F209" s="449">
        <v>42000</v>
      </c>
      <c r="G209" s="449">
        <v>38500</v>
      </c>
      <c r="H209" s="449">
        <v>42000</v>
      </c>
      <c r="I209" s="449">
        <v>42000</v>
      </c>
      <c r="J209" s="449">
        <v>42000</v>
      </c>
      <c r="K209" s="344"/>
      <c r="L209" s="344"/>
      <c r="M209" s="344"/>
      <c r="N209" s="344"/>
    </row>
    <row r="210" spans="1:14" ht="16.8" thickBot="1" x14ac:dyDescent="0.4">
      <c r="A210" s="50"/>
      <c r="B210" s="87" t="s">
        <v>156</v>
      </c>
      <c r="C210" s="88">
        <f t="shared" ref="C210:J210" si="47">SUM(C209)</f>
        <v>37656</v>
      </c>
      <c r="D210" s="88">
        <f t="shared" si="47"/>
        <v>34442</v>
      </c>
      <c r="E210" s="88">
        <f t="shared" si="47"/>
        <v>28971</v>
      </c>
      <c r="F210" s="88">
        <f t="shared" si="47"/>
        <v>42000</v>
      </c>
      <c r="G210" s="88">
        <f t="shared" si="47"/>
        <v>38500</v>
      </c>
      <c r="H210" s="88">
        <f t="shared" si="47"/>
        <v>42000</v>
      </c>
      <c r="I210" s="88">
        <f t="shared" si="47"/>
        <v>42000</v>
      </c>
      <c r="J210" s="88">
        <f t="shared" si="47"/>
        <v>42000</v>
      </c>
    </row>
    <row r="211" spans="1:14" ht="16.8" thickBot="1" x14ac:dyDescent="0.4">
      <c r="A211" s="35" t="s">
        <v>157</v>
      </c>
      <c r="B211" s="787" t="s">
        <v>463</v>
      </c>
      <c r="C211" s="788"/>
      <c r="D211" s="788"/>
      <c r="E211" s="788"/>
      <c r="F211" s="788"/>
      <c r="G211" s="788"/>
      <c r="H211" s="788"/>
      <c r="I211" s="788"/>
      <c r="J211" s="789"/>
    </row>
    <row r="212" spans="1:14" ht="16.2" thickBot="1" x14ac:dyDescent="0.35">
      <c r="A212" s="61">
        <v>630</v>
      </c>
      <c r="B212" s="104" t="s">
        <v>71</v>
      </c>
      <c r="C212" s="56">
        <v>71032</v>
      </c>
      <c r="D212" s="56">
        <v>71744</v>
      </c>
      <c r="E212" s="56">
        <v>49566</v>
      </c>
      <c r="F212" s="606">
        <v>82000</v>
      </c>
      <c r="G212" s="606">
        <v>65000</v>
      </c>
      <c r="H212" s="606">
        <v>70000</v>
      </c>
      <c r="I212" s="606">
        <v>70000</v>
      </c>
      <c r="J212" s="652">
        <v>70000</v>
      </c>
      <c r="K212" s="344"/>
      <c r="L212" s="344"/>
    </row>
    <row r="213" spans="1:14" ht="16.8" thickBot="1" x14ac:dyDescent="0.4">
      <c r="A213" s="146"/>
      <c r="B213" s="508" t="s">
        <v>158</v>
      </c>
      <c r="C213" s="100">
        <f>SUM(C212)</f>
        <v>71032</v>
      </c>
      <c r="D213" s="52">
        <f>SUM(D212)</f>
        <v>71744</v>
      </c>
      <c r="E213" s="52">
        <f t="shared" ref="E213:J213" si="48">SUM(E212)</f>
        <v>49566</v>
      </c>
      <c r="F213" s="52">
        <f t="shared" si="48"/>
        <v>82000</v>
      </c>
      <c r="G213" s="52">
        <f t="shared" si="48"/>
        <v>65000</v>
      </c>
      <c r="H213" s="52">
        <f t="shared" si="48"/>
        <v>70000</v>
      </c>
      <c r="I213" s="52">
        <f t="shared" si="48"/>
        <v>70000</v>
      </c>
      <c r="J213" s="52">
        <f t="shared" si="48"/>
        <v>70000</v>
      </c>
    </row>
    <row r="214" spans="1:14" ht="16.2" x14ac:dyDescent="0.35">
      <c r="A214" s="93"/>
      <c r="B214" s="143"/>
      <c r="C214" s="144"/>
      <c r="D214" s="144"/>
      <c r="E214" s="144"/>
    </row>
    <row r="215" spans="1:14" ht="16.2" x14ac:dyDescent="0.35">
      <c r="A215" s="93"/>
      <c r="B215" s="143"/>
      <c r="C215" s="144"/>
      <c r="D215" s="144"/>
      <c r="E215" s="144"/>
    </row>
    <row r="216" spans="1:14" ht="16.2" x14ac:dyDescent="0.35">
      <c r="A216" s="93"/>
      <c r="B216" s="143"/>
      <c r="C216" s="144"/>
      <c r="D216" s="144"/>
      <c r="E216" s="144"/>
    </row>
    <row r="217" spans="1:14" ht="16.2" x14ac:dyDescent="0.35">
      <c r="A217" s="93"/>
      <c r="B217" s="143"/>
      <c r="C217" s="144"/>
      <c r="D217" s="144"/>
      <c r="E217" s="144"/>
    </row>
    <row r="218" spans="1:14" ht="16.2" x14ac:dyDescent="0.35">
      <c r="A218" s="93"/>
      <c r="B218" s="143"/>
      <c r="C218" s="144"/>
      <c r="D218" s="144"/>
      <c r="E218" s="144"/>
    </row>
    <row r="219" spans="1:14" ht="16.2" x14ac:dyDescent="0.35">
      <c r="A219" s="93"/>
      <c r="B219" s="143"/>
      <c r="C219" s="144"/>
      <c r="D219" s="144"/>
      <c r="E219" s="144"/>
    </row>
    <row r="220" spans="1:14" ht="16.2" x14ac:dyDescent="0.35">
      <c r="A220" s="93"/>
      <c r="B220" s="143"/>
      <c r="C220" s="144"/>
      <c r="D220" s="144"/>
      <c r="E220" s="144"/>
    </row>
    <row r="221" spans="1:14" ht="16.2" x14ac:dyDescent="0.35">
      <c r="A221" s="93"/>
      <c r="B221" s="143"/>
      <c r="C221" s="144"/>
      <c r="D221" s="144"/>
      <c r="E221" s="144"/>
    </row>
    <row r="222" spans="1:14" ht="16.2" x14ac:dyDescent="0.35">
      <c r="A222" s="93"/>
      <c r="B222" s="143"/>
      <c r="C222" s="144"/>
      <c r="D222" s="144"/>
      <c r="E222" s="144"/>
    </row>
    <row r="223" spans="1:14" ht="16.2" x14ac:dyDescent="0.35">
      <c r="A223" s="93"/>
      <c r="B223" s="143"/>
      <c r="C223" s="144"/>
      <c r="D223" s="144"/>
      <c r="E223" s="144"/>
    </row>
    <row r="224" spans="1:14" ht="16.2" x14ac:dyDescent="0.35">
      <c r="A224" s="93"/>
      <c r="B224" s="143"/>
      <c r="C224" s="144"/>
      <c r="D224" s="144"/>
      <c r="E224" s="144"/>
    </row>
    <row r="225" spans="1:10" ht="12.75" customHeight="1" x14ac:dyDescent="0.35">
      <c r="A225" s="709"/>
      <c r="B225" s="143"/>
    </row>
    <row r="226" spans="1:10" ht="10.5" customHeight="1" thickBot="1" x14ac:dyDescent="0.4">
      <c r="A226" s="93"/>
      <c r="B226" s="143"/>
    </row>
    <row r="227" spans="1:10" ht="10.5" customHeight="1" x14ac:dyDescent="0.25">
      <c r="A227" s="796" t="s">
        <v>159</v>
      </c>
      <c r="B227" s="798" t="s">
        <v>464</v>
      </c>
      <c r="C227" s="33" t="s">
        <v>66</v>
      </c>
      <c r="D227" s="33" t="s">
        <v>66</v>
      </c>
      <c r="E227" s="33" t="s">
        <v>66</v>
      </c>
      <c r="F227" s="33" t="s">
        <v>6</v>
      </c>
      <c r="G227" s="33" t="s">
        <v>31</v>
      </c>
      <c r="H227" s="33" t="s">
        <v>67</v>
      </c>
      <c r="I227" s="33" t="s">
        <v>67</v>
      </c>
      <c r="J227" s="33" t="s">
        <v>6</v>
      </c>
    </row>
    <row r="228" spans="1:10" ht="13.5" customHeight="1" thickBot="1" x14ac:dyDescent="0.3">
      <c r="A228" s="797"/>
      <c r="B228" s="799"/>
      <c r="C228" s="34">
        <v>2018</v>
      </c>
      <c r="D228" s="34" t="s">
        <v>212</v>
      </c>
      <c r="E228" s="34" t="s">
        <v>218</v>
      </c>
      <c r="F228" s="34" t="s">
        <v>220</v>
      </c>
      <c r="G228" s="34" t="s">
        <v>220</v>
      </c>
      <c r="H228" s="34" t="s">
        <v>419</v>
      </c>
      <c r="I228" s="34" t="s">
        <v>512</v>
      </c>
      <c r="J228" s="34" t="s">
        <v>568</v>
      </c>
    </row>
    <row r="229" spans="1:10" ht="16.2" thickBot="1" x14ac:dyDescent="0.35">
      <c r="A229" s="129">
        <v>630</v>
      </c>
      <c r="B229" s="127" t="s">
        <v>71</v>
      </c>
      <c r="C229" s="58">
        <v>9611</v>
      </c>
      <c r="D229" s="58">
        <v>13979</v>
      </c>
      <c r="E229" s="58">
        <v>14351</v>
      </c>
      <c r="F229" s="449">
        <v>15500</v>
      </c>
      <c r="G229" s="449">
        <v>15500</v>
      </c>
      <c r="H229" s="449">
        <v>15500</v>
      </c>
      <c r="I229" s="449">
        <v>15500</v>
      </c>
      <c r="J229" s="449">
        <v>15500</v>
      </c>
    </row>
    <row r="230" spans="1:10" ht="16.8" thickBot="1" x14ac:dyDescent="0.4">
      <c r="A230" s="50"/>
      <c r="B230" s="87" t="s">
        <v>161</v>
      </c>
      <c r="C230" s="139">
        <f t="shared" ref="C230:J230" si="49">SUM(C229)</f>
        <v>9611</v>
      </c>
      <c r="D230" s="139">
        <f t="shared" si="49"/>
        <v>13979</v>
      </c>
      <c r="E230" s="139">
        <f t="shared" si="49"/>
        <v>14351</v>
      </c>
      <c r="F230" s="139">
        <f t="shared" si="49"/>
        <v>15500</v>
      </c>
      <c r="G230" s="139">
        <f t="shared" si="49"/>
        <v>15500</v>
      </c>
      <c r="H230" s="139">
        <f t="shared" si="49"/>
        <v>15500</v>
      </c>
      <c r="I230" s="139">
        <f t="shared" si="49"/>
        <v>15500</v>
      </c>
      <c r="J230" s="139">
        <f t="shared" si="49"/>
        <v>15500</v>
      </c>
    </row>
    <row r="231" spans="1:10" ht="16.8" thickBot="1" x14ac:dyDescent="0.4">
      <c r="A231" s="35" t="s">
        <v>162</v>
      </c>
      <c r="B231" s="787" t="s">
        <v>465</v>
      </c>
      <c r="C231" s="788"/>
      <c r="D231" s="788"/>
      <c r="E231" s="788"/>
      <c r="F231" s="788"/>
      <c r="G231" s="788"/>
      <c r="H231" s="788"/>
      <c r="I231" s="788"/>
      <c r="J231" s="789"/>
    </row>
    <row r="232" spans="1:10" ht="16.2" thickBot="1" x14ac:dyDescent="0.35">
      <c r="A232" s="50">
        <v>630</v>
      </c>
      <c r="B232" s="126" t="s">
        <v>133</v>
      </c>
      <c r="C232" s="141">
        <v>146</v>
      </c>
      <c r="D232" s="141">
        <v>8383</v>
      </c>
      <c r="E232" s="141">
        <v>10535</v>
      </c>
      <c r="F232" s="563">
        <v>5000</v>
      </c>
      <c r="G232" s="563">
        <v>5000</v>
      </c>
      <c r="H232" s="563">
        <v>5000</v>
      </c>
      <c r="I232" s="563">
        <v>5000</v>
      </c>
      <c r="J232" s="563">
        <v>5000</v>
      </c>
    </row>
    <row r="233" spans="1:10" ht="16.8" thickBot="1" x14ac:dyDescent="0.4">
      <c r="A233" s="129"/>
      <c r="B233" s="81" t="s">
        <v>163</v>
      </c>
      <c r="C233" s="52">
        <f t="shared" ref="C233:J233" si="50">SUM(C232)</f>
        <v>146</v>
      </c>
      <c r="D233" s="52">
        <f t="shared" si="50"/>
        <v>8383</v>
      </c>
      <c r="E233" s="52">
        <f t="shared" si="50"/>
        <v>10535</v>
      </c>
      <c r="F233" s="52">
        <f t="shared" si="50"/>
        <v>5000</v>
      </c>
      <c r="G233" s="52">
        <f t="shared" si="50"/>
        <v>5000</v>
      </c>
      <c r="H233" s="52">
        <f t="shared" si="50"/>
        <v>5000</v>
      </c>
      <c r="I233" s="52">
        <f t="shared" si="50"/>
        <v>5000</v>
      </c>
      <c r="J233" s="52">
        <f t="shared" si="50"/>
        <v>5000</v>
      </c>
    </row>
    <row r="234" spans="1:10" ht="16.8" thickBot="1" x14ac:dyDescent="0.4">
      <c r="A234" s="35" t="s">
        <v>164</v>
      </c>
      <c r="B234" s="787" t="s">
        <v>466</v>
      </c>
      <c r="C234" s="788"/>
      <c r="D234" s="788"/>
      <c r="E234" s="788"/>
      <c r="F234" s="788"/>
      <c r="G234" s="788"/>
      <c r="H234" s="788"/>
      <c r="I234" s="788"/>
      <c r="J234" s="789"/>
    </row>
    <row r="235" spans="1:10" s="374" customFormat="1" ht="15.6" x14ac:dyDescent="0.3">
      <c r="A235" s="42">
        <v>620</v>
      </c>
      <c r="B235" s="97" t="s">
        <v>70</v>
      </c>
      <c r="C235" s="37"/>
      <c r="D235" s="37"/>
      <c r="E235" s="37">
        <v>0</v>
      </c>
      <c r="F235" s="37">
        <v>500</v>
      </c>
      <c r="G235" s="37">
        <v>500</v>
      </c>
      <c r="H235" s="548">
        <v>500</v>
      </c>
      <c r="I235" s="37">
        <v>0</v>
      </c>
      <c r="J235" s="37">
        <v>0</v>
      </c>
    </row>
    <row r="236" spans="1:10" ht="16.2" thickBot="1" x14ac:dyDescent="0.35">
      <c r="A236" s="150">
        <v>630</v>
      </c>
      <c r="B236" s="557" t="s">
        <v>133</v>
      </c>
      <c r="C236" s="147">
        <v>39256</v>
      </c>
      <c r="D236" s="147">
        <v>7764</v>
      </c>
      <c r="E236" s="147">
        <v>12161</v>
      </c>
      <c r="F236" s="564">
        <v>16500</v>
      </c>
      <c r="G236" s="564">
        <v>27350</v>
      </c>
      <c r="H236" s="564">
        <v>25200</v>
      </c>
      <c r="I236" s="564">
        <v>16500</v>
      </c>
      <c r="J236" s="564">
        <v>16500</v>
      </c>
    </row>
    <row r="237" spans="1:10" ht="16.8" thickBot="1" x14ac:dyDescent="0.4">
      <c r="A237" s="146"/>
      <c r="B237" s="81" t="s">
        <v>165</v>
      </c>
      <c r="C237" s="100">
        <f>SUM(C236)</f>
        <v>39256</v>
      </c>
      <c r="D237" s="100">
        <f>SUM(D236)</f>
        <v>7764</v>
      </c>
      <c r="E237" s="100">
        <f>SUM(E236+E235)</f>
        <v>12161</v>
      </c>
      <c r="F237" s="100">
        <f>SUM(F236+F235)</f>
        <v>17000</v>
      </c>
      <c r="G237" s="100">
        <f t="shared" ref="G237:J237" si="51">SUM(G236+G235)</f>
        <v>27850</v>
      </c>
      <c r="H237" s="100">
        <f t="shared" si="51"/>
        <v>25700</v>
      </c>
      <c r="I237" s="100">
        <f t="shared" si="51"/>
        <v>16500</v>
      </c>
      <c r="J237" s="100">
        <f t="shared" si="51"/>
        <v>16500</v>
      </c>
    </row>
    <row r="238" spans="1:10" ht="16.8" thickBot="1" x14ac:dyDescent="0.4">
      <c r="A238" s="35" t="s">
        <v>166</v>
      </c>
      <c r="B238" s="787" t="s">
        <v>467</v>
      </c>
      <c r="C238" s="788"/>
      <c r="D238" s="788"/>
      <c r="E238" s="788"/>
      <c r="F238" s="788"/>
      <c r="G238" s="788"/>
      <c r="H238" s="788"/>
      <c r="I238" s="788"/>
      <c r="J238" s="789"/>
    </row>
    <row r="239" spans="1:10" ht="15.6" x14ac:dyDescent="0.3">
      <c r="A239" s="95">
        <v>610</v>
      </c>
      <c r="B239" s="96" t="s">
        <v>90</v>
      </c>
      <c r="C239" s="41">
        <v>124285</v>
      </c>
      <c r="D239" s="41">
        <v>134666</v>
      </c>
      <c r="E239" s="41">
        <v>151500</v>
      </c>
      <c r="F239" s="556">
        <v>173250</v>
      </c>
      <c r="G239" s="556">
        <v>165500</v>
      </c>
      <c r="H239" s="41">
        <v>173250</v>
      </c>
      <c r="I239" s="41">
        <v>173250</v>
      </c>
      <c r="J239" s="41">
        <v>173250</v>
      </c>
    </row>
    <row r="240" spans="1:10" ht="15.6" x14ac:dyDescent="0.3">
      <c r="A240" s="42">
        <v>620</v>
      </c>
      <c r="B240" s="97" t="s">
        <v>70</v>
      </c>
      <c r="C240" s="44">
        <v>47196</v>
      </c>
      <c r="D240" s="44">
        <v>47806</v>
      </c>
      <c r="E240" s="44">
        <v>54959</v>
      </c>
      <c r="F240" s="549">
        <v>63400</v>
      </c>
      <c r="G240" s="549">
        <v>60500</v>
      </c>
      <c r="H240" s="549">
        <v>63400</v>
      </c>
      <c r="I240" s="44">
        <v>63400</v>
      </c>
      <c r="J240" s="549">
        <v>63400</v>
      </c>
    </row>
    <row r="241" spans="1:10" ht="15.6" x14ac:dyDescent="0.25">
      <c r="A241" s="42">
        <v>630</v>
      </c>
      <c r="B241" s="509" t="s">
        <v>133</v>
      </c>
      <c r="C241" s="45">
        <v>36966</v>
      </c>
      <c r="D241" s="45">
        <v>42727</v>
      </c>
      <c r="E241" s="45">
        <v>42822</v>
      </c>
      <c r="F241" s="561">
        <v>51600</v>
      </c>
      <c r="G241" s="561">
        <v>48850</v>
      </c>
      <c r="H241" s="561">
        <v>51600</v>
      </c>
      <c r="I241" s="561">
        <v>51600</v>
      </c>
      <c r="J241" s="561">
        <v>201600</v>
      </c>
    </row>
    <row r="242" spans="1:10" ht="16.2" thickBot="1" x14ac:dyDescent="0.35">
      <c r="A242" s="50">
        <v>640</v>
      </c>
      <c r="B242" s="506" t="s">
        <v>123</v>
      </c>
      <c r="C242" s="117">
        <v>438</v>
      </c>
      <c r="D242" s="117">
        <v>494</v>
      </c>
      <c r="E242" s="117">
        <v>237</v>
      </c>
      <c r="F242" s="117">
        <v>500</v>
      </c>
      <c r="G242" s="117">
        <v>500</v>
      </c>
      <c r="H242" s="117">
        <v>500</v>
      </c>
      <c r="I242" s="117">
        <v>500</v>
      </c>
      <c r="J242" s="117">
        <v>500</v>
      </c>
    </row>
    <row r="243" spans="1:10" ht="16.8" thickBot="1" x14ac:dyDescent="0.4">
      <c r="A243" s="114"/>
      <c r="B243" s="142" t="s">
        <v>167</v>
      </c>
      <c r="C243" s="52">
        <f>SUM(C239:C242)</f>
        <v>208885</v>
      </c>
      <c r="D243" s="52">
        <f>SUM(D239:D242)</f>
        <v>225693</v>
      </c>
      <c r="E243" s="52">
        <f t="shared" ref="E243:J243" si="52">SUM(E239:E242)</f>
        <v>249518</v>
      </c>
      <c r="F243" s="52">
        <f t="shared" si="52"/>
        <v>288750</v>
      </c>
      <c r="G243" s="52">
        <f t="shared" si="52"/>
        <v>275350</v>
      </c>
      <c r="H243" s="52">
        <f>SUM(H239:H242)</f>
        <v>288750</v>
      </c>
      <c r="I243" s="52">
        <f t="shared" si="52"/>
        <v>288750</v>
      </c>
      <c r="J243" s="52">
        <f t="shared" si="52"/>
        <v>438750</v>
      </c>
    </row>
    <row r="244" spans="1:10" ht="16.2" thickBot="1" x14ac:dyDescent="0.35">
      <c r="A244" s="50"/>
      <c r="B244" s="153" t="s">
        <v>168</v>
      </c>
      <c r="C244" s="510">
        <f t="shared" ref="C244:J244" si="53">SUM(C199+C207+C210+C213+C230+C233+C237+C243)</f>
        <v>559019</v>
      </c>
      <c r="D244" s="510">
        <f t="shared" si="53"/>
        <v>797361</v>
      </c>
      <c r="E244" s="510">
        <f>SUM(E199+E207+E210+E213+E230+E233+E237+E243)</f>
        <v>681751</v>
      </c>
      <c r="F244" s="510">
        <f t="shared" si="53"/>
        <v>795800</v>
      </c>
      <c r="G244" s="510">
        <f t="shared" si="53"/>
        <v>754315</v>
      </c>
      <c r="H244" s="510">
        <f>SUM(H199+H207+H210+H213+H230+H233+H237+H243)</f>
        <v>699500</v>
      </c>
      <c r="I244" s="510">
        <f t="shared" si="53"/>
        <v>685300</v>
      </c>
      <c r="J244" s="510">
        <f t="shared" si="53"/>
        <v>835300</v>
      </c>
    </row>
    <row r="245" spans="1:10" ht="16.2" thickBot="1" x14ac:dyDescent="0.35">
      <c r="A245" s="535">
        <v>810</v>
      </c>
      <c r="B245" s="533" t="s">
        <v>229</v>
      </c>
      <c r="C245" s="183">
        <v>17501</v>
      </c>
      <c r="D245" s="183">
        <v>33405</v>
      </c>
      <c r="E245" s="183">
        <v>65658</v>
      </c>
      <c r="F245" s="132"/>
      <c r="G245" s="710">
        <v>38900</v>
      </c>
      <c r="H245" s="132"/>
      <c r="I245" s="132"/>
      <c r="J245" s="132"/>
    </row>
    <row r="246" spans="1:10" ht="16.2" thickBot="1" x14ac:dyDescent="0.35">
      <c r="A246" s="50"/>
      <c r="B246" s="534" t="s">
        <v>169</v>
      </c>
      <c r="C246" s="456">
        <v>869843</v>
      </c>
      <c r="D246" s="456">
        <f>50798+2707571+8010+68039+5502.34+2138.4</f>
        <v>2842058.7399999998</v>
      </c>
      <c r="E246" s="456">
        <v>211116</v>
      </c>
      <c r="F246" s="111">
        <f>50000+5000+16000+20000+1500+15000+12500+22380+13000+36200+18000+50000+50000+100000+90000+10000+12000+130000-22380-13000+5000</f>
        <v>621200</v>
      </c>
      <c r="G246" s="111">
        <f>'kap.výdavky 2022-2024'!I4+'kap.výdavky 2022-2024'!I25+'kap.výdavky 2022-2024'!I72+'kap.výdavky 2022-2024'!I74+'kap.výdavky 2022-2024'!I75+'kap.výdavky 2022-2024'!I77+'kap.výdavky 2022-2024'!I79+'kap.výdavky 2022-2024'!I80+'kap.výdavky 2022-2024'!I82+'kap.výdavky 2022-2024'!I87+'kap.výdavky 2022-2024'!I88+'kap.výdavky 2022-2024'!I163+'kap.výdavky 2022-2024'!I164+'kap.výdavky 2022-2024'!I165+'kap.výdavky 2022-2024'!I166+'kap.výdavky 2022-2024'!I168+'kap.výdavky 2022-2024'!I169+'kap.výdavky 2022-2024'!I170</f>
        <v>375623</v>
      </c>
      <c r="H246" s="111">
        <f>'kap.výdavky 2022-2024'!J4+'kap.výdavky 2022-2024'!J25+'kap.výdavky 2022-2024'!J72+'kap.výdavky 2022-2024'!J74+'kap.výdavky 2022-2024'!J75+'kap.výdavky 2022-2024'!J77+'kap.výdavky 2022-2024'!J82+'kap.výdavky 2022-2024'!J84+'kap.výdavky 2022-2024'!J87+'kap.výdavky 2022-2024'!J149+'kap.výdavky 2022-2024'!J150+'kap.výdavky 2022-2024'!J151+'kap.výdavky 2022-2024'!J160+'kap.výdavky 2022-2024'!J162+'kap.výdavky 2022-2024'!J163+'kap.výdavky 2022-2024'!J164+'kap.výdavky 2022-2024'!J165+'kap.výdavky 2022-2024'!J169</f>
        <v>1866700</v>
      </c>
      <c r="I246" s="111">
        <f>'kap.výdavky 2022-2024'!K4+'kap.výdavky 2022-2024'!K149+'kap.výdavky 2022-2024'!K150+'kap.výdavky 2022-2024'!K151+'kap.výdavky 2022-2024'!K160+'kap.výdavky 2022-2024'!K161+'kap.výdavky 2022-2024'!K165</f>
        <v>1760000</v>
      </c>
      <c r="J246" s="111">
        <f>'kap.výdavky 2022-2024'!L4+'kap.výdavky 2022-2024'!L149+'kap.výdavky 2022-2024'!L150+'kap.výdavky 2022-2024'!L151+'kap.výdavky 2022-2024'!L160+'kap.výdavky 2022-2024'!L161+'kap.výdavky 2022-2024'!L165</f>
        <v>1310000</v>
      </c>
    </row>
    <row r="247" spans="1:10" ht="16.2" thickBot="1" x14ac:dyDescent="0.35">
      <c r="A247" s="138"/>
      <c r="B247" s="155" t="s">
        <v>170</v>
      </c>
      <c r="C247" s="76">
        <f t="shared" ref="C247:J247" si="54">SUM(C244:C246)</f>
        <v>1446363</v>
      </c>
      <c r="D247" s="76">
        <f t="shared" si="54"/>
        <v>3672824.7399999998</v>
      </c>
      <c r="E247" s="76">
        <f t="shared" si="54"/>
        <v>958525</v>
      </c>
      <c r="F247" s="76">
        <f t="shared" si="54"/>
        <v>1417000</v>
      </c>
      <c r="G247" s="76">
        <f t="shared" si="54"/>
        <v>1168838</v>
      </c>
      <c r="H247" s="76">
        <f t="shared" si="54"/>
        <v>2566200</v>
      </c>
      <c r="I247" s="76">
        <f t="shared" si="54"/>
        <v>2445300</v>
      </c>
      <c r="J247" s="76">
        <f t="shared" si="54"/>
        <v>2145300</v>
      </c>
    </row>
    <row r="248" spans="1:10" ht="13.8" thickBot="1" x14ac:dyDescent="0.3">
      <c r="A248" s="807"/>
      <c r="B248" s="807"/>
      <c r="C248" s="807"/>
      <c r="D248" s="807"/>
      <c r="E248" s="807"/>
      <c r="F248" s="807"/>
      <c r="G248" s="807"/>
      <c r="H248" s="807"/>
      <c r="I248" s="807"/>
      <c r="J248" s="641"/>
    </row>
    <row r="249" spans="1:10" ht="16.5" customHeight="1" x14ac:dyDescent="0.25">
      <c r="A249" s="803" t="s">
        <v>171</v>
      </c>
      <c r="B249" s="804"/>
      <c r="C249" s="33" t="s">
        <v>66</v>
      </c>
      <c r="D249" s="33" t="s">
        <v>66</v>
      </c>
      <c r="E249" s="33" t="s">
        <v>66</v>
      </c>
      <c r="F249" s="33" t="s">
        <v>6</v>
      </c>
      <c r="G249" s="33" t="s">
        <v>31</v>
      </c>
      <c r="H249" s="33" t="s">
        <v>67</v>
      </c>
      <c r="I249" s="33" t="s">
        <v>67</v>
      </c>
      <c r="J249" s="33" t="s">
        <v>6</v>
      </c>
    </row>
    <row r="250" spans="1:10" ht="13.8" thickBot="1" x14ac:dyDescent="0.3">
      <c r="A250" s="805"/>
      <c r="B250" s="806"/>
      <c r="C250" s="34">
        <v>2018</v>
      </c>
      <c r="D250" s="34" t="s">
        <v>212</v>
      </c>
      <c r="E250" s="34" t="s">
        <v>218</v>
      </c>
      <c r="F250" s="34" t="s">
        <v>220</v>
      </c>
      <c r="G250" s="34" t="s">
        <v>220</v>
      </c>
      <c r="H250" s="34" t="s">
        <v>419</v>
      </c>
      <c r="I250" s="34" t="s">
        <v>512</v>
      </c>
      <c r="J250" s="34" t="s">
        <v>568</v>
      </c>
    </row>
    <row r="251" spans="1:10" ht="16.8" thickBot="1" x14ac:dyDescent="0.4">
      <c r="A251" s="54" t="s">
        <v>172</v>
      </c>
      <c r="B251" s="787" t="s">
        <v>468</v>
      </c>
      <c r="C251" s="788"/>
      <c r="D251" s="788"/>
      <c r="E251" s="788"/>
      <c r="F251" s="788"/>
      <c r="G251" s="788"/>
      <c r="H251" s="788"/>
      <c r="I251" s="788"/>
      <c r="J251" s="789"/>
    </row>
    <row r="252" spans="1:10" ht="15.6" x14ac:dyDescent="0.3">
      <c r="A252" s="55">
        <v>630</v>
      </c>
      <c r="B252" s="191" t="s">
        <v>71</v>
      </c>
      <c r="C252" s="148">
        <v>14397</v>
      </c>
      <c r="D252" s="148">
        <v>13125.86</v>
      </c>
      <c r="E252" s="148">
        <v>34721</v>
      </c>
      <c r="F252" s="148">
        <v>23000</v>
      </c>
      <c r="G252" s="171">
        <v>27116</v>
      </c>
      <c r="H252" s="38">
        <v>23000</v>
      </c>
      <c r="I252" s="37">
        <v>23000</v>
      </c>
      <c r="J252" s="148">
        <v>23000</v>
      </c>
    </row>
    <row r="253" spans="1:10" ht="15.6" x14ac:dyDescent="0.3">
      <c r="A253" s="42">
        <v>640</v>
      </c>
      <c r="B253" s="176" t="s">
        <v>72</v>
      </c>
      <c r="C253" s="86">
        <v>19249</v>
      </c>
      <c r="D253" s="86">
        <v>19972.8</v>
      </c>
      <c r="E253" s="86">
        <v>19104</v>
      </c>
      <c r="F253" s="86">
        <v>22100</v>
      </c>
      <c r="G253" s="69">
        <v>20540</v>
      </c>
      <c r="H253" s="654">
        <v>23000</v>
      </c>
      <c r="I253" s="44">
        <v>23000</v>
      </c>
      <c r="J253" s="86">
        <v>23000</v>
      </c>
    </row>
    <row r="254" spans="1:10" ht="15.6" x14ac:dyDescent="0.3">
      <c r="A254" s="42">
        <v>640</v>
      </c>
      <c r="B254" s="176" t="s">
        <v>173</v>
      </c>
      <c r="C254" s="86">
        <v>8000</v>
      </c>
      <c r="D254" s="86">
        <v>10000</v>
      </c>
      <c r="E254" s="86">
        <v>15000</v>
      </c>
      <c r="F254" s="86">
        <v>15000</v>
      </c>
      <c r="G254" s="172">
        <v>15000</v>
      </c>
      <c r="H254" s="45">
        <v>15000</v>
      </c>
      <c r="I254" s="44">
        <v>15000</v>
      </c>
      <c r="J254" s="86">
        <v>15000</v>
      </c>
    </row>
    <row r="255" spans="1:10" ht="15.6" x14ac:dyDescent="0.3">
      <c r="A255" s="42">
        <v>640</v>
      </c>
      <c r="B255" s="176" t="s">
        <v>488</v>
      </c>
      <c r="C255" s="86"/>
      <c r="D255" s="86">
        <v>1000</v>
      </c>
      <c r="E255" s="86">
        <v>200</v>
      </c>
      <c r="F255" s="639"/>
      <c r="G255" s="653"/>
      <c r="H255" s="45"/>
      <c r="I255" s="44"/>
      <c r="J255" s="86"/>
    </row>
    <row r="256" spans="1:10" s="609" customFormat="1" ht="16.2" thickBot="1" x14ac:dyDescent="0.35">
      <c r="A256" s="674">
        <v>640</v>
      </c>
      <c r="B256" s="675" t="s">
        <v>566</v>
      </c>
      <c r="C256" s="676"/>
      <c r="D256" s="676"/>
      <c r="E256" s="676"/>
      <c r="F256" s="676">
        <v>2784</v>
      </c>
      <c r="G256" s="677">
        <v>2784</v>
      </c>
      <c r="H256" s="678"/>
      <c r="I256" s="547"/>
      <c r="J256" s="676"/>
    </row>
    <row r="257" spans="1:10" ht="16.8" thickBot="1" x14ac:dyDescent="0.4">
      <c r="A257" s="129"/>
      <c r="B257" s="384" t="s">
        <v>174</v>
      </c>
      <c r="C257" s="385">
        <f>SUM(C252:C254)</f>
        <v>41646</v>
      </c>
      <c r="D257" s="385">
        <f>SUM(D252:D255)</f>
        <v>44098.66</v>
      </c>
      <c r="E257" s="385">
        <f>SUM(E252:E256)</f>
        <v>69025</v>
      </c>
      <c r="F257" s="385">
        <f t="shared" ref="F257:J257" si="55">SUM(F252:F256)</f>
        <v>62884</v>
      </c>
      <c r="G257" s="385">
        <f t="shared" si="55"/>
        <v>65440</v>
      </c>
      <c r="H257" s="385">
        <f>SUM(H252:H256)</f>
        <v>61000</v>
      </c>
      <c r="I257" s="385">
        <f t="shared" si="55"/>
        <v>61000</v>
      </c>
      <c r="J257" s="385">
        <f t="shared" si="55"/>
        <v>61000</v>
      </c>
    </row>
    <row r="258" spans="1:10" ht="16.8" thickBot="1" x14ac:dyDescent="0.4">
      <c r="A258" s="54" t="s">
        <v>175</v>
      </c>
      <c r="B258" s="787" t="s">
        <v>469</v>
      </c>
      <c r="C258" s="788"/>
      <c r="D258" s="788"/>
      <c r="E258" s="788"/>
      <c r="F258" s="788"/>
      <c r="G258" s="788"/>
      <c r="H258" s="788"/>
      <c r="I258" s="788"/>
      <c r="J258" s="789"/>
    </row>
    <row r="259" spans="1:10" ht="15.6" x14ac:dyDescent="0.3">
      <c r="A259" s="95">
        <v>610</v>
      </c>
      <c r="B259" s="550" t="s">
        <v>90</v>
      </c>
      <c r="C259" s="84">
        <v>661</v>
      </c>
      <c r="D259" s="84">
        <v>307</v>
      </c>
      <c r="E259" s="84"/>
      <c r="F259" s="84">
        <v>500</v>
      </c>
      <c r="G259" s="84">
        <v>0</v>
      </c>
      <c r="H259" s="84">
        <v>500</v>
      </c>
      <c r="I259" s="84">
        <v>500</v>
      </c>
      <c r="J259" s="84">
        <v>500</v>
      </c>
    </row>
    <row r="260" spans="1:10" ht="15.6" x14ac:dyDescent="0.3">
      <c r="A260" s="42">
        <v>620</v>
      </c>
      <c r="B260" s="176" t="s">
        <v>70</v>
      </c>
      <c r="C260" s="86">
        <v>191</v>
      </c>
      <c r="D260" s="86">
        <v>183</v>
      </c>
      <c r="E260" s="86">
        <v>13</v>
      </c>
      <c r="F260" s="86">
        <v>500</v>
      </c>
      <c r="G260" s="86">
        <v>80</v>
      </c>
      <c r="H260" s="86">
        <v>500</v>
      </c>
      <c r="I260" s="86">
        <v>500</v>
      </c>
      <c r="J260" s="86">
        <v>500</v>
      </c>
    </row>
    <row r="261" spans="1:10" ht="16.2" thickBot="1" x14ac:dyDescent="0.3">
      <c r="A261" s="138">
        <v>630</v>
      </c>
      <c r="B261" s="551" t="s">
        <v>133</v>
      </c>
      <c r="C261" s="493">
        <v>3403</v>
      </c>
      <c r="D261" s="493">
        <v>1325</v>
      </c>
      <c r="E261" s="493">
        <v>1295</v>
      </c>
      <c r="F261" s="565">
        <v>8000</v>
      </c>
      <c r="G261" s="565">
        <v>6000</v>
      </c>
      <c r="H261" s="565">
        <v>10000</v>
      </c>
      <c r="I261" s="565">
        <v>6000</v>
      </c>
      <c r="J261" s="565">
        <v>6000</v>
      </c>
    </row>
    <row r="262" spans="1:10" ht="16.8" thickBot="1" x14ac:dyDescent="0.4">
      <c r="A262" s="138"/>
      <c r="B262" s="482" t="s">
        <v>176</v>
      </c>
      <c r="C262" s="483">
        <f t="shared" ref="C262:J262" si="56">SUM(C259:C261)</f>
        <v>4255</v>
      </c>
      <c r="D262" s="483">
        <f t="shared" si="56"/>
        <v>1815</v>
      </c>
      <c r="E262" s="483">
        <f t="shared" si="56"/>
        <v>1308</v>
      </c>
      <c r="F262" s="483">
        <f t="shared" si="56"/>
        <v>9000</v>
      </c>
      <c r="G262" s="483">
        <f t="shared" si="56"/>
        <v>6080</v>
      </c>
      <c r="H262" s="483">
        <f t="shared" si="56"/>
        <v>11000</v>
      </c>
      <c r="I262" s="483">
        <f t="shared" si="56"/>
        <v>7000</v>
      </c>
      <c r="J262" s="483">
        <f t="shared" si="56"/>
        <v>7000</v>
      </c>
    </row>
    <row r="263" spans="1:10" ht="16.8" thickBot="1" x14ac:dyDescent="0.4">
      <c r="A263" s="54" t="s">
        <v>177</v>
      </c>
      <c r="B263" s="787" t="s">
        <v>470</v>
      </c>
      <c r="C263" s="788"/>
      <c r="D263" s="788"/>
      <c r="E263" s="788"/>
      <c r="F263" s="788"/>
      <c r="G263" s="788"/>
      <c r="H263" s="788"/>
      <c r="I263" s="788"/>
      <c r="J263" s="789"/>
    </row>
    <row r="264" spans="1:10" ht="15.6" x14ac:dyDescent="0.3">
      <c r="A264" s="55">
        <v>610</v>
      </c>
      <c r="B264" s="120" t="s">
        <v>90</v>
      </c>
      <c r="C264" s="40">
        <v>696</v>
      </c>
      <c r="D264" s="40">
        <v>0</v>
      </c>
      <c r="E264" s="40">
        <v>0</v>
      </c>
      <c r="F264" s="40">
        <v>0</v>
      </c>
      <c r="G264" s="40">
        <v>0</v>
      </c>
      <c r="H264" s="40">
        <v>0</v>
      </c>
      <c r="I264" s="40">
        <v>0</v>
      </c>
      <c r="J264" s="40">
        <v>0</v>
      </c>
    </row>
    <row r="265" spans="1:10" ht="15.6" x14ac:dyDescent="0.3">
      <c r="A265" s="42">
        <v>620</v>
      </c>
      <c r="B265" s="85" t="s">
        <v>70</v>
      </c>
      <c r="C265" s="45">
        <v>686</v>
      </c>
      <c r="D265" s="45">
        <v>99</v>
      </c>
      <c r="E265" s="45">
        <v>67</v>
      </c>
      <c r="F265" s="45">
        <v>200</v>
      </c>
      <c r="G265" s="45">
        <v>200</v>
      </c>
      <c r="H265" s="45">
        <v>200</v>
      </c>
      <c r="I265" s="45">
        <v>200</v>
      </c>
      <c r="J265" s="45">
        <v>200</v>
      </c>
    </row>
    <row r="266" spans="1:10" ht="16.2" thickBot="1" x14ac:dyDescent="0.35">
      <c r="A266" s="61">
        <v>630</v>
      </c>
      <c r="B266" s="102" t="s">
        <v>71</v>
      </c>
      <c r="C266" s="47">
        <v>14067</v>
      </c>
      <c r="D266" s="47">
        <v>14616</v>
      </c>
      <c r="E266" s="47">
        <v>16007</v>
      </c>
      <c r="F266" s="47">
        <v>16000</v>
      </c>
      <c r="G266" s="47">
        <v>16000</v>
      </c>
      <c r="H266" s="47">
        <v>16000</v>
      </c>
      <c r="I266" s="47">
        <v>16000</v>
      </c>
      <c r="J266" s="47">
        <v>16000</v>
      </c>
    </row>
    <row r="267" spans="1:10" ht="16.8" thickBot="1" x14ac:dyDescent="0.4">
      <c r="A267" s="114"/>
      <c r="B267" s="142" t="s">
        <v>178</v>
      </c>
      <c r="C267" s="100">
        <f t="shared" ref="C267:J267" si="57">SUM(C264:C266)</f>
        <v>15449</v>
      </c>
      <c r="D267" s="100">
        <f t="shared" si="57"/>
        <v>14715</v>
      </c>
      <c r="E267" s="100">
        <f t="shared" si="57"/>
        <v>16074</v>
      </c>
      <c r="F267" s="100">
        <f t="shared" si="57"/>
        <v>16200</v>
      </c>
      <c r="G267" s="100">
        <f t="shared" si="57"/>
        <v>16200</v>
      </c>
      <c r="H267" s="100">
        <f t="shared" si="57"/>
        <v>16200</v>
      </c>
      <c r="I267" s="100">
        <f t="shared" si="57"/>
        <v>16200</v>
      </c>
      <c r="J267" s="100">
        <f t="shared" si="57"/>
        <v>16200</v>
      </c>
    </row>
    <row r="268" spans="1:10" ht="16.2" thickBot="1" x14ac:dyDescent="0.35">
      <c r="A268" s="50"/>
      <c r="B268" s="153" t="s">
        <v>179</v>
      </c>
      <c r="C268" s="510">
        <f t="shared" ref="C268:J268" si="58">SUM(C257+C262+C267)</f>
        <v>61350</v>
      </c>
      <c r="D268" s="510">
        <f t="shared" si="58"/>
        <v>60628.66</v>
      </c>
      <c r="E268" s="510">
        <f>SUM(E257+E262+E267)</f>
        <v>86407</v>
      </c>
      <c r="F268" s="510">
        <f t="shared" si="58"/>
        <v>88084</v>
      </c>
      <c r="G268" s="510">
        <f t="shared" si="58"/>
        <v>87720</v>
      </c>
      <c r="H268" s="510">
        <f t="shared" si="58"/>
        <v>88200</v>
      </c>
      <c r="I268" s="510">
        <f t="shared" si="58"/>
        <v>84200</v>
      </c>
      <c r="J268" s="510">
        <f t="shared" si="58"/>
        <v>84200</v>
      </c>
    </row>
    <row r="269" spans="1:10" ht="16.2" thickBot="1" x14ac:dyDescent="0.35">
      <c r="A269" s="50"/>
      <c r="B269" s="536" t="s">
        <v>180</v>
      </c>
      <c r="C269" s="457">
        <v>75371</v>
      </c>
      <c r="D269" s="457">
        <v>33761</v>
      </c>
      <c r="E269" s="457"/>
      <c r="F269" s="457">
        <v>20000</v>
      </c>
      <c r="G269" s="457">
        <f>'kap.výdavky 2022-2024'!I35</f>
        <v>6800</v>
      </c>
      <c r="H269" s="134">
        <f>'kap.výdavky 2022-2024'!J27</f>
        <v>10000</v>
      </c>
      <c r="I269" s="134">
        <v>0</v>
      </c>
      <c r="J269" s="134">
        <v>0</v>
      </c>
    </row>
    <row r="270" spans="1:10" ht="16.2" thickBot="1" x14ac:dyDescent="0.35">
      <c r="A270" s="138"/>
      <c r="B270" s="188" t="s">
        <v>181</v>
      </c>
      <c r="C270" s="68">
        <f>SUM(C268:C269)</f>
        <v>136721</v>
      </c>
      <c r="D270" s="68">
        <f>SUM(D268:D269)</f>
        <v>94389.66</v>
      </c>
      <c r="E270" s="68">
        <f>SUM(E268:E269)</f>
        <v>86407</v>
      </c>
      <c r="F270" s="68">
        <f t="shared" ref="F270:J270" si="59">SUM(F268:F269)</f>
        <v>108084</v>
      </c>
      <c r="G270" s="68">
        <f t="shared" si="59"/>
        <v>94520</v>
      </c>
      <c r="H270" s="68">
        <f t="shared" si="59"/>
        <v>98200</v>
      </c>
      <c r="I270" s="68">
        <f t="shared" si="59"/>
        <v>84200</v>
      </c>
      <c r="J270" s="68">
        <f t="shared" si="59"/>
        <v>84200</v>
      </c>
    </row>
    <row r="271" spans="1:10" ht="15.6" x14ac:dyDescent="0.3">
      <c r="A271" s="309"/>
      <c r="B271" s="78"/>
      <c r="C271" s="79"/>
      <c r="D271" s="79"/>
      <c r="E271" s="79"/>
      <c r="F271" s="79"/>
      <c r="G271" s="79"/>
      <c r="H271" s="79"/>
      <c r="I271" s="79"/>
      <c r="J271" s="79"/>
    </row>
    <row r="272" spans="1:10" ht="15.6" x14ac:dyDescent="0.3">
      <c r="A272" s="309"/>
      <c r="B272" s="78"/>
      <c r="C272" s="79"/>
      <c r="D272" s="79"/>
      <c r="E272" s="79"/>
      <c r="F272" s="79"/>
      <c r="G272" s="79"/>
      <c r="H272" s="79"/>
      <c r="I272" s="79"/>
      <c r="J272" s="79"/>
    </row>
    <row r="273" spans="1:10" ht="15.6" x14ac:dyDescent="0.3">
      <c r="A273" s="309"/>
      <c r="B273" s="78"/>
      <c r="C273" s="79"/>
      <c r="D273" s="79"/>
      <c r="E273" s="79"/>
      <c r="F273" s="79"/>
      <c r="G273" s="79"/>
      <c r="H273" s="79"/>
      <c r="I273" s="79"/>
      <c r="J273" s="79"/>
    </row>
    <row r="274" spans="1:10" ht="15.6" x14ac:dyDescent="0.3">
      <c r="A274" s="309"/>
      <c r="B274" s="78"/>
      <c r="C274" s="79"/>
      <c r="D274" s="79"/>
      <c r="E274" s="79"/>
      <c r="F274" s="79"/>
      <c r="G274" s="79"/>
      <c r="H274" s="79"/>
      <c r="I274" s="79"/>
      <c r="J274" s="79"/>
    </row>
    <row r="275" spans="1:10" ht="15.6" x14ac:dyDescent="0.3">
      <c r="A275" s="309"/>
      <c r="B275" s="78"/>
      <c r="C275" s="79"/>
      <c r="D275" s="79"/>
      <c r="E275" s="79"/>
      <c r="F275" s="79"/>
      <c r="G275" s="79"/>
      <c r="H275" s="79"/>
      <c r="I275" s="79"/>
      <c r="J275" s="79"/>
    </row>
    <row r="276" spans="1:10" ht="60.75" customHeight="1" thickBot="1" x14ac:dyDescent="0.3">
      <c r="C276" s="69"/>
      <c r="D276" s="69"/>
      <c r="E276" s="69"/>
    </row>
    <row r="277" spans="1:10" ht="16.5" customHeight="1" x14ac:dyDescent="0.25">
      <c r="A277" s="808" t="s">
        <v>182</v>
      </c>
      <c r="B277" s="809"/>
      <c r="C277" s="33" t="s">
        <v>66</v>
      </c>
      <c r="D277" s="33" t="s">
        <v>66</v>
      </c>
      <c r="E277" s="33" t="s">
        <v>66</v>
      </c>
      <c r="F277" s="33" t="s">
        <v>6</v>
      </c>
      <c r="G277" s="33" t="s">
        <v>31</v>
      </c>
      <c r="H277" s="33" t="s">
        <v>67</v>
      </c>
      <c r="I277" s="33" t="s">
        <v>67</v>
      </c>
      <c r="J277" s="33" t="s">
        <v>6</v>
      </c>
    </row>
    <row r="278" spans="1:10" ht="16.5" customHeight="1" thickBot="1" x14ac:dyDescent="0.3">
      <c r="A278" s="810"/>
      <c r="B278" s="811"/>
      <c r="C278" s="34">
        <v>2018</v>
      </c>
      <c r="D278" s="34" t="s">
        <v>212</v>
      </c>
      <c r="E278" s="34" t="s">
        <v>218</v>
      </c>
      <c r="F278" s="34" t="s">
        <v>220</v>
      </c>
      <c r="G278" s="34" t="s">
        <v>220</v>
      </c>
      <c r="H278" s="34" t="s">
        <v>419</v>
      </c>
      <c r="I278" s="34" t="s">
        <v>512</v>
      </c>
      <c r="J278" s="34" t="s">
        <v>568</v>
      </c>
    </row>
    <row r="279" spans="1:10" ht="16.8" thickBot="1" x14ac:dyDescent="0.4">
      <c r="A279" s="54" t="s">
        <v>183</v>
      </c>
      <c r="B279" s="787" t="s">
        <v>471</v>
      </c>
      <c r="C279" s="788"/>
      <c r="D279" s="788"/>
      <c r="E279" s="788"/>
      <c r="F279" s="788"/>
      <c r="G279" s="788"/>
      <c r="H279" s="788"/>
      <c r="I279" s="788"/>
      <c r="J279" s="789"/>
    </row>
    <row r="280" spans="1:10" ht="15.6" x14ac:dyDescent="0.3">
      <c r="A280" s="511">
        <v>620</v>
      </c>
      <c r="B280" s="189" t="s">
        <v>228</v>
      </c>
      <c r="C280" s="512">
        <v>910</v>
      </c>
      <c r="D280" s="512"/>
      <c r="E280" s="512">
        <v>26</v>
      </c>
      <c r="F280" s="189"/>
      <c r="G280" s="37">
        <v>150</v>
      </c>
      <c r="H280" s="37">
        <v>200</v>
      </c>
      <c r="I280" s="37">
        <v>0</v>
      </c>
      <c r="J280" s="37">
        <v>0</v>
      </c>
    </row>
    <row r="281" spans="1:10" ht="15.6" x14ac:dyDescent="0.3">
      <c r="A281" s="103">
        <v>630</v>
      </c>
      <c r="B281" s="120" t="s">
        <v>509</v>
      </c>
      <c r="C281" s="37">
        <v>20900</v>
      </c>
      <c r="D281" s="37">
        <v>17385</v>
      </c>
      <c r="E281" s="37">
        <v>23046</v>
      </c>
      <c r="F281" s="37">
        <v>36500</v>
      </c>
      <c r="G281" s="37">
        <v>40500</v>
      </c>
      <c r="H281" s="37">
        <v>30000</v>
      </c>
      <c r="I281" s="37">
        <v>40000</v>
      </c>
      <c r="J281" s="37">
        <v>40000</v>
      </c>
    </row>
    <row r="282" spans="1:10" ht="15.6" x14ac:dyDescent="0.3">
      <c r="A282" s="107">
        <v>630</v>
      </c>
      <c r="B282" s="85" t="s">
        <v>415</v>
      </c>
      <c r="C282" s="44">
        <v>0</v>
      </c>
      <c r="D282" s="44">
        <v>0</v>
      </c>
      <c r="E282" s="44">
        <v>0</v>
      </c>
      <c r="F282" s="44">
        <v>25000</v>
      </c>
      <c r="G282" s="44">
        <v>0</v>
      </c>
      <c r="H282" s="44">
        <v>25000</v>
      </c>
      <c r="I282" s="44">
        <v>0</v>
      </c>
      <c r="J282" s="44">
        <v>0</v>
      </c>
    </row>
    <row r="283" spans="1:10" ht="15.6" x14ac:dyDescent="0.3">
      <c r="A283" s="103">
        <v>640</v>
      </c>
      <c r="B283" s="120" t="s">
        <v>184</v>
      </c>
      <c r="C283" s="38">
        <v>3000</v>
      </c>
      <c r="D283" s="45">
        <v>3000</v>
      </c>
      <c r="E283" s="39">
        <v>3500</v>
      </c>
      <c r="F283" s="554">
        <v>0</v>
      </c>
      <c r="G283" s="548">
        <v>3000</v>
      </c>
      <c r="H283" s="37">
        <v>5000</v>
      </c>
      <c r="I283" s="37">
        <v>5000</v>
      </c>
      <c r="J283" s="37">
        <v>5000</v>
      </c>
    </row>
    <row r="284" spans="1:10" ht="16.2" thickBot="1" x14ac:dyDescent="0.35">
      <c r="A284" s="480">
        <v>640</v>
      </c>
      <c r="B284" s="190" t="s">
        <v>185</v>
      </c>
      <c r="C284" s="48">
        <v>1000</v>
      </c>
      <c r="D284" s="48">
        <v>2640</v>
      </c>
      <c r="E284" s="192">
        <v>668</v>
      </c>
      <c r="F284" s="48">
        <v>0</v>
      </c>
      <c r="G284" s="49">
        <v>0</v>
      </c>
      <c r="H284" s="49">
        <v>0</v>
      </c>
      <c r="I284" s="49">
        <v>0</v>
      </c>
      <c r="J284" s="49">
        <v>0</v>
      </c>
    </row>
    <row r="285" spans="1:10" ht="16.8" thickBot="1" x14ac:dyDescent="0.4">
      <c r="A285" s="480"/>
      <c r="B285" s="87" t="s">
        <v>186</v>
      </c>
      <c r="C285" s="88">
        <f>SUM(C280:C284)</f>
        <v>25810</v>
      </c>
      <c r="D285" s="88">
        <f>SUM(D280:D284)</f>
        <v>23025</v>
      </c>
      <c r="E285" s="88">
        <f>SUM(E280:E284)</f>
        <v>27240</v>
      </c>
      <c r="F285" s="88">
        <f t="shared" ref="F285:J285" si="60">SUM(F280:F284)</f>
        <v>61500</v>
      </c>
      <c r="G285" s="88">
        <f t="shared" si="60"/>
        <v>43650</v>
      </c>
      <c r="H285" s="88">
        <f>SUM(H280:H284)</f>
        <v>60200</v>
      </c>
      <c r="I285" s="88">
        <f t="shared" si="60"/>
        <v>45000</v>
      </c>
      <c r="J285" s="88">
        <f t="shared" si="60"/>
        <v>45000</v>
      </c>
    </row>
    <row r="286" spans="1:10" ht="16.8" thickBot="1" x14ac:dyDescent="0.4">
      <c r="A286" s="54" t="s">
        <v>187</v>
      </c>
      <c r="B286" s="787" t="s">
        <v>472</v>
      </c>
      <c r="C286" s="788"/>
      <c r="D286" s="788"/>
      <c r="E286" s="788"/>
      <c r="F286" s="788"/>
      <c r="G286" s="788"/>
      <c r="H286" s="788"/>
      <c r="I286" s="788"/>
      <c r="J286" s="789"/>
    </row>
    <row r="287" spans="1:10" x14ac:dyDescent="0.25">
      <c r="A287" s="95">
        <v>620</v>
      </c>
      <c r="B287" s="152" t="s">
        <v>70</v>
      </c>
      <c r="C287" s="70">
        <v>56</v>
      </c>
      <c r="D287" s="70">
        <v>60</v>
      </c>
      <c r="E287" s="70">
        <v>943</v>
      </c>
      <c r="F287" s="70">
        <v>60</v>
      </c>
      <c r="G287" s="70">
        <v>7285</v>
      </c>
      <c r="H287" s="70">
        <v>60</v>
      </c>
      <c r="I287" s="70">
        <v>60</v>
      </c>
      <c r="J287" s="70">
        <v>60</v>
      </c>
    </row>
    <row r="288" spans="1:10" ht="13.8" thickBot="1" x14ac:dyDescent="0.3">
      <c r="A288" s="50">
        <v>630</v>
      </c>
      <c r="B288" s="513" t="s">
        <v>71</v>
      </c>
      <c r="C288" s="514">
        <v>174</v>
      </c>
      <c r="D288" s="514">
        <v>189</v>
      </c>
      <c r="E288" s="514">
        <v>14932</v>
      </c>
      <c r="F288" s="514">
        <v>190</v>
      </c>
      <c r="G288" s="514">
        <v>78931</v>
      </c>
      <c r="H288" s="514">
        <v>190</v>
      </c>
      <c r="I288" s="514">
        <v>190</v>
      </c>
      <c r="J288" s="514">
        <v>190</v>
      </c>
    </row>
    <row r="289" spans="1:10" ht="16.8" thickBot="1" x14ac:dyDescent="0.4">
      <c r="A289" s="114"/>
      <c r="B289" s="142" t="s">
        <v>188</v>
      </c>
      <c r="C289" s="52">
        <f t="shared" ref="C289:J289" si="61">SUM(C287:C288)</f>
        <v>230</v>
      </c>
      <c r="D289" s="52">
        <f t="shared" si="61"/>
        <v>249</v>
      </c>
      <c r="E289" s="52">
        <f>SUM(E287:E288)</f>
        <v>15875</v>
      </c>
      <c r="F289" s="52">
        <f t="shared" si="61"/>
        <v>250</v>
      </c>
      <c r="G289" s="52">
        <f t="shared" si="61"/>
        <v>86216</v>
      </c>
      <c r="H289" s="52">
        <f t="shared" si="61"/>
        <v>250</v>
      </c>
      <c r="I289" s="52">
        <f t="shared" si="61"/>
        <v>250</v>
      </c>
      <c r="J289" s="52">
        <f t="shared" si="61"/>
        <v>250</v>
      </c>
    </row>
    <row r="290" spans="1:10" ht="16.2" thickBot="1" x14ac:dyDescent="0.35">
      <c r="A290" s="50"/>
      <c r="B290" s="153" t="s">
        <v>189</v>
      </c>
      <c r="C290" s="154">
        <f t="shared" ref="C290:J290" si="62">SUM(C285+C289)</f>
        <v>26040</v>
      </c>
      <c r="D290" s="154">
        <f t="shared" si="62"/>
        <v>23274</v>
      </c>
      <c r="E290" s="154">
        <f>SUM(E285+E289)</f>
        <v>43115</v>
      </c>
      <c r="F290" s="154">
        <f t="shared" si="62"/>
        <v>61750</v>
      </c>
      <c r="G290" s="154">
        <f t="shared" si="62"/>
        <v>129866</v>
      </c>
      <c r="H290" s="154">
        <f>SUM(H285+H289)</f>
        <v>60450</v>
      </c>
      <c r="I290" s="154">
        <f>SUM(I285+I289)</f>
        <v>45250</v>
      </c>
      <c r="J290" s="154">
        <f t="shared" si="62"/>
        <v>45250</v>
      </c>
    </row>
    <row r="291" spans="1:10" ht="16.2" thickBot="1" x14ac:dyDescent="0.35">
      <c r="A291" s="50"/>
      <c r="B291" s="537" t="s">
        <v>190</v>
      </c>
      <c r="C291" s="133">
        <v>72811</v>
      </c>
      <c r="D291" s="133">
        <v>16592</v>
      </c>
      <c r="E291" s="133">
        <v>92998</v>
      </c>
      <c r="F291" s="454">
        <f>30000+1500+7000+10000+500000</f>
        <v>548500</v>
      </c>
      <c r="G291" s="454">
        <f>'kap.výdavky 2022-2024'!I28+'kap.výdavky 2022-2024'!I29+'kap.výdavky 2022-2024'!I36+'kap.výdavky 2022-2024'!I89+'kap.výdavky 2022-2024'!I174+'kap.výdavky 2022-2024'!I175+'kap.výdavky 2022-2024'!I176</f>
        <v>221306</v>
      </c>
      <c r="H291" s="133">
        <f>'kap.výdavky 2022-2024'!J28+'kap.výdavky 2022-2024'!J29+'kap.výdavky 2022-2024'!J30+'kap.výdavky 2022-2024'!J89+'kap.výdavky 2022-2024'!J174+'kap.výdavky 2022-2024'!J176</f>
        <v>424100</v>
      </c>
      <c r="I291" s="133">
        <f>'kap.výdavky 2022-2024'!K174+'kap.výdavky 2022-2024'!K176</f>
        <v>60000</v>
      </c>
      <c r="J291" s="133">
        <f>'kap.výdavky 2022-2024'!L174</f>
        <v>10000</v>
      </c>
    </row>
    <row r="292" spans="1:10" ht="16.2" thickBot="1" x14ac:dyDescent="0.35">
      <c r="A292" s="138"/>
      <c r="B292" s="188" t="s">
        <v>191</v>
      </c>
      <c r="C292" s="68">
        <f t="shared" ref="C292:J292" si="63">SUM(C290:C291)</f>
        <v>98851</v>
      </c>
      <c r="D292" s="68">
        <f t="shared" si="63"/>
        <v>39866</v>
      </c>
      <c r="E292" s="68">
        <f>SUM(E290:E291)</f>
        <v>136113</v>
      </c>
      <c r="F292" s="68">
        <f t="shared" si="63"/>
        <v>610250</v>
      </c>
      <c r="G292" s="68">
        <f t="shared" si="63"/>
        <v>351172</v>
      </c>
      <c r="H292" s="68">
        <f t="shared" si="63"/>
        <v>484550</v>
      </c>
      <c r="I292" s="68">
        <f t="shared" si="63"/>
        <v>105250</v>
      </c>
      <c r="J292" s="68">
        <f t="shared" si="63"/>
        <v>55250</v>
      </c>
    </row>
    <row r="293" spans="1:10" ht="16.2" thickBot="1" x14ac:dyDescent="0.35">
      <c r="A293" s="709"/>
      <c r="B293" s="78"/>
      <c r="C293" s="80"/>
      <c r="D293" s="80"/>
      <c r="E293" s="80"/>
    </row>
    <row r="294" spans="1:10" ht="18.75" customHeight="1" x14ac:dyDescent="0.25">
      <c r="A294" s="808" t="s">
        <v>192</v>
      </c>
      <c r="B294" s="809"/>
      <c r="C294" s="33" t="s">
        <v>66</v>
      </c>
      <c r="D294" s="33" t="s">
        <v>66</v>
      </c>
      <c r="E294" s="33" t="s">
        <v>66</v>
      </c>
      <c r="F294" s="33" t="s">
        <v>6</v>
      </c>
      <c r="G294" s="33" t="s">
        <v>31</v>
      </c>
      <c r="H294" s="33" t="s">
        <v>67</v>
      </c>
      <c r="I294" s="33" t="s">
        <v>67</v>
      </c>
      <c r="J294" s="33" t="s">
        <v>6</v>
      </c>
    </row>
    <row r="295" spans="1:10" ht="13.8" thickBot="1" x14ac:dyDescent="0.3">
      <c r="A295" s="810"/>
      <c r="B295" s="832"/>
      <c r="C295" s="34">
        <v>2018</v>
      </c>
      <c r="D295" s="34" t="s">
        <v>212</v>
      </c>
      <c r="E295" s="34" t="s">
        <v>218</v>
      </c>
      <c r="F295" s="34" t="s">
        <v>220</v>
      </c>
      <c r="G295" s="34" t="s">
        <v>220</v>
      </c>
      <c r="H295" s="34" t="s">
        <v>419</v>
      </c>
      <c r="I295" s="34" t="s">
        <v>512</v>
      </c>
      <c r="J295" s="34" t="s">
        <v>568</v>
      </c>
    </row>
    <row r="296" spans="1:10" ht="16.8" thickBot="1" x14ac:dyDescent="0.4">
      <c r="A296" s="81" t="s">
        <v>473</v>
      </c>
      <c r="B296" s="787" t="s">
        <v>474</v>
      </c>
      <c r="C296" s="788"/>
      <c r="D296" s="788"/>
      <c r="E296" s="788"/>
      <c r="F296" s="788"/>
      <c r="G296" s="788"/>
      <c r="H296" s="788"/>
      <c r="I296" s="788"/>
      <c r="J296" s="789"/>
    </row>
    <row r="297" spans="1:10" ht="15.6" x14ac:dyDescent="0.3">
      <c r="A297" s="95">
        <v>610</v>
      </c>
      <c r="B297" s="119" t="s">
        <v>90</v>
      </c>
      <c r="C297" s="40">
        <v>188775</v>
      </c>
      <c r="D297" s="40">
        <v>212651</v>
      </c>
      <c r="E297" s="40">
        <v>216111</v>
      </c>
      <c r="F297" s="40">
        <v>236250</v>
      </c>
      <c r="G297" s="713">
        <v>225000</v>
      </c>
      <c r="H297" s="40">
        <v>236250</v>
      </c>
      <c r="I297" s="40">
        <v>236250</v>
      </c>
      <c r="J297" s="40">
        <v>236250</v>
      </c>
    </row>
    <row r="298" spans="1:10" ht="15.6" x14ac:dyDescent="0.3">
      <c r="A298" s="42">
        <v>620</v>
      </c>
      <c r="B298" s="85" t="s">
        <v>70</v>
      </c>
      <c r="C298" s="45">
        <v>71834</v>
      </c>
      <c r="D298" s="45">
        <v>80239</v>
      </c>
      <c r="E298" s="45">
        <v>86100</v>
      </c>
      <c r="F298" s="45">
        <v>93450</v>
      </c>
      <c r="G298" s="45">
        <v>93000</v>
      </c>
      <c r="H298" s="45">
        <v>93450</v>
      </c>
      <c r="I298" s="45">
        <v>93450</v>
      </c>
      <c r="J298" s="45">
        <v>93450</v>
      </c>
    </row>
    <row r="299" spans="1:10" ht="15.6" x14ac:dyDescent="0.3">
      <c r="A299" s="42">
        <v>630</v>
      </c>
      <c r="B299" s="85" t="s">
        <v>71</v>
      </c>
      <c r="C299" s="44">
        <v>151479</v>
      </c>
      <c r="D299" s="44">
        <v>139273</v>
      </c>
      <c r="E299" s="44">
        <v>137333</v>
      </c>
      <c r="F299" s="44">
        <v>170000</v>
      </c>
      <c r="G299" s="549">
        <v>150000</v>
      </c>
      <c r="H299" s="549">
        <v>180000</v>
      </c>
      <c r="I299" s="44">
        <v>155000</v>
      </c>
      <c r="J299" s="44">
        <v>155000</v>
      </c>
    </row>
    <row r="300" spans="1:10" ht="15.6" x14ac:dyDescent="0.3">
      <c r="A300" s="42">
        <v>640</v>
      </c>
      <c r="B300" s="85" t="s">
        <v>72</v>
      </c>
      <c r="C300" s="45">
        <v>3753</v>
      </c>
      <c r="D300" s="45">
        <v>956</v>
      </c>
      <c r="E300" s="45">
        <v>5779.67</v>
      </c>
      <c r="F300" s="45">
        <v>1100</v>
      </c>
      <c r="G300" s="45">
        <v>6340</v>
      </c>
      <c r="H300" s="45">
        <v>4000</v>
      </c>
      <c r="I300" s="45">
        <v>4000</v>
      </c>
      <c r="J300" s="45">
        <v>4000</v>
      </c>
    </row>
    <row r="301" spans="1:10" ht="31.8" thickBot="1" x14ac:dyDescent="0.35">
      <c r="A301" s="61">
        <v>630</v>
      </c>
      <c r="B301" s="570" t="s">
        <v>542</v>
      </c>
      <c r="C301" s="48">
        <v>2073</v>
      </c>
      <c r="D301" s="48">
        <v>1684.76</v>
      </c>
      <c r="E301" s="48">
        <v>2063</v>
      </c>
      <c r="F301" s="48">
        <v>3976</v>
      </c>
      <c r="G301" s="48">
        <v>3218</v>
      </c>
      <c r="H301" s="48">
        <v>6905</v>
      </c>
      <c r="I301" s="48">
        <v>0</v>
      </c>
      <c r="J301" s="48">
        <v>2000</v>
      </c>
    </row>
    <row r="302" spans="1:10" ht="16.2" thickBot="1" x14ac:dyDescent="0.35">
      <c r="A302" s="114"/>
      <c r="B302" s="538" t="s">
        <v>193</v>
      </c>
      <c r="C302" s="515">
        <f t="shared" ref="C302:I302" si="64">SUM(C297:C301)</f>
        <v>417914</v>
      </c>
      <c r="D302" s="515">
        <f t="shared" si="64"/>
        <v>434803.76</v>
      </c>
      <c r="E302" s="515">
        <f>SUM(E297:E301)</f>
        <v>447386.67</v>
      </c>
      <c r="F302" s="515">
        <f t="shared" si="64"/>
        <v>504776</v>
      </c>
      <c r="G302" s="515">
        <f t="shared" si="64"/>
        <v>477558</v>
      </c>
      <c r="H302" s="515">
        <f>SUM(H297:H301)</f>
        <v>520605</v>
      </c>
      <c r="I302" s="515">
        <f t="shared" si="64"/>
        <v>488700</v>
      </c>
      <c r="J302" s="515">
        <f>SUM(J297:J301)</f>
        <v>490700</v>
      </c>
    </row>
    <row r="303" spans="1:10" ht="16.2" thickBot="1" x14ac:dyDescent="0.35">
      <c r="A303" s="50"/>
      <c r="B303" s="539" t="s">
        <v>230</v>
      </c>
      <c r="C303" s="184">
        <v>76</v>
      </c>
      <c r="D303" s="184">
        <v>10</v>
      </c>
      <c r="E303" s="184">
        <v>14</v>
      </c>
      <c r="F303" s="184"/>
      <c r="G303" s="184">
        <v>22</v>
      </c>
      <c r="H303" s="184"/>
      <c r="I303" s="184"/>
      <c r="J303" s="184"/>
    </row>
    <row r="304" spans="1:10" ht="16.2" thickBot="1" x14ac:dyDescent="0.35">
      <c r="A304" s="50"/>
      <c r="B304" s="540" t="s">
        <v>194</v>
      </c>
      <c r="C304" s="73">
        <v>77310</v>
      </c>
      <c r="D304" s="73">
        <v>7966</v>
      </c>
      <c r="E304" s="73">
        <v>166</v>
      </c>
      <c r="F304" s="73">
        <v>0</v>
      </c>
      <c r="G304" s="73">
        <f>'kap.výdavky 2022-2024'!I6</f>
        <v>496000</v>
      </c>
      <c r="H304" s="73">
        <f>'kap.výdavky 2022-2024'!J31</f>
        <v>14000</v>
      </c>
      <c r="I304" s="73">
        <v>0</v>
      </c>
      <c r="J304" s="73">
        <v>0</v>
      </c>
    </row>
    <row r="305" spans="1:10" ht="16.2" thickBot="1" x14ac:dyDescent="0.35">
      <c r="A305" s="138"/>
      <c r="B305" s="155" t="s">
        <v>195</v>
      </c>
      <c r="C305" s="76">
        <f t="shared" ref="C305:J305" si="65">SUM(C302:C304)</f>
        <v>495300</v>
      </c>
      <c r="D305" s="76">
        <f t="shared" si="65"/>
        <v>442779.76</v>
      </c>
      <c r="E305" s="76">
        <f>SUM(E302:E304)</f>
        <v>447566.67</v>
      </c>
      <c r="F305" s="76">
        <f t="shared" si="65"/>
        <v>504776</v>
      </c>
      <c r="G305" s="76">
        <f t="shared" si="65"/>
        <v>973580</v>
      </c>
      <c r="H305" s="76">
        <f t="shared" si="65"/>
        <v>534605</v>
      </c>
      <c r="I305" s="76">
        <f t="shared" si="65"/>
        <v>488700</v>
      </c>
      <c r="J305" s="76">
        <f t="shared" si="65"/>
        <v>490700</v>
      </c>
    </row>
    <row r="306" spans="1:10" ht="15.6" x14ac:dyDescent="0.3">
      <c r="A306" s="309"/>
      <c r="B306" s="78"/>
      <c r="C306" s="79"/>
      <c r="D306" s="79"/>
      <c r="E306" s="79"/>
      <c r="F306" s="79"/>
      <c r="G306" s="79"/>
      <c r="H306" s="79"/>
      <c r="I306" s="79"/>
      <c r="J306" s="79"/>
    </row>
    <row r="307" spans="1:10" ht="15.6" x14ac:dyDescent="0.3">
      <c r="A307" s="309"/>
      <c r="B307" s="78"/>
      <c r="C307" s="79"/>
      <c r="D307" s="79"/>
      <c r="E307" s="79"/>
      <c r="F307" s="79"/>
      <c r="G307" s="79"/>
      <c r="H307" s="79"/>
      <c r="I307" s="79"/>
      <c r="J307" s="79"/>
    </row>
    <row r="308" spans="1:10" ht="15.6" x14ac:dyDescent="0.3">
      <c r="A308" s="309"/>
      <c r="B308" s="78"/>
      <c r="C308" s="79"/>
      <c r="D308" s="79"/>
      <c r="E308" s="79"/>
      <c r="F308" s="79"/>
      <c r="G308" s="79"/>
      <c r="H308" s="79"/>
      <c r="I308" s="79"/>
      <c r="J308" s="79"/>
    </row>
    <row r="309" spans="1:10" ht="20.25" customHeight="1" thickBot="1" x14ac:dyDescent="0.35">
      <c r="A309" s="93"/>
      <c r="B309" s="78"/>
      <c r="C309" s="69"/>
      <c r="D309" s="69"/>
      <c r="E309" s="69"/>
    </row>
    <row r="310" spans="1:10" ht="15.75" customHeight="1" x14ac:dyDescent="0.25">
      <c r="A310" s="808" t="s">
        <v>196</v>
      </c>
      <c r="B310" s="809"/>
      <c r="C310" s="33" t="s">
        <v>66</v>
      </c>
      <c r="D310" s="33" t="s">
        <v>66</v>
      </c>
      <c r="E310" s="33" t="s">
        <v>66</v>
      </c>
      <c r="F310" s="33" t="s">
        <v>6</v>
      </c>
      <c r="G310" s="33" t="s">
        <v>31</v>
      </c>
      <c r="H310" s="33" t="s">
        <v>67</v>
      </c>
      <c r="I310" s="33" t="s">
        <v>67</v>
      </c>
      <c r="J310" s="33" t="s">
        <v>6</v>
      </c>
    </row>
    <row r="311" spans="1:10" ht="13.8" thickBot="1" x14ac:dyDescent="0.3">
      <c r="A311" s="833"/>
      <c r="B311" s="832"/>
      <c r="C311" s="34">
        <v>2018</v>
      </c>
      <c r="D311" s="34" t="s">
        <v>212</v>
      </c>
      <c r="E311" s="34" t="s">
        <v>218</v>
      </c>
      <c r="F311" s="34" t="s">
        <v>220</v>
      </c>
      <c r="G311" s="34" t="s">
        <v>220</v>
      </c>
      <c r="H311" s="34" t="s">
        <v>419</v>
      </c>
      <c r="I311" s="34" t="s">
        <v>512</v>
      </c>
      <c r="J311" s="34" t="s">
        <v>568</v>
      </c>
    </row>
    <row r="312" spans="1:10" ht="16.8" thickBot="1" x14ac:dyDescent="0.4">
      <c r="A312" s="81" t="s">
        <v>476</v>
      </c>
      <c r="B312" s="787" t="s">
        <v>475</v>
      </c>
      <c r="C312" s="788"/>
      <c r="D312" s="788"/>
      <c r="E312" s="788"/>
      <c r="F312" s="788"/>
      <c r="G312" s="788"/>
      <c r="H312" s="788"/>
      <c r="I312" s="788"/>
      <c r="J312" s="789"/>
    </row>
    <row r="313" spans="1:10" ht="16.2" thickBot="1" x14ac:dyDescent="0.35">
      <c r="A313" s="95">
        <v>650</v>
      </c>
      <c r="B313" s="115" t="s">
        <v>197</v>
      </c>
      <c r="C313" s="106">
        <v>34531</v>
      </c>
      <c r="D313" s="106">
        <v>32561</v>
      </c>
      <c r="E313" s="106">
        <v>30897</v>
      </c>
      <c r="F313" s="106">
        <v>29058</v>
      </c>
      <c r="G313" s="106">
        <v>29058</v>
      </c>
      <c r="H313" s="106">
        <v>27138</v>
      </c>
      <c r="I313" s="106">
        <v>25132</v>
      </c>
      <c r="J313" s="106">
        <v>23162</v>
      </c>
    </row>
    <row r="314" spans="1:10" ht="16.2" thickBot="1" x14ac:dyDescent="0.35">
      <c r="A314" s="42"/>
      <c r="B314" s="156" t="s">
        <v>198</v>
      </c>
      <c r="C314" s="62">
        <f t="shared" ref="C314:J314" si="66">SUM(C313)</f>
        <v>34531</v>
      </c>
      <c r="D314" s="62">
        <f t="shared" si="66"/>
        <v>32561</v>
      </c>
      <c r="E314" s="62">
        <f t="shared" si="66"/>
        <v>30897</v>
      </c>
      <c r="F314" s="62">
        <f t="shared" si="66"/>
        <v>29058</v>
      </c>
      <c r="G314" s="62">
        <f t="shared" si="66"/>
        <v>29058</v>
      </c>
      <c r="H314" s="62">
        <f t="shared" si="66"/>
        <v>27138</v>
      </c>
      <c r="I314" s="62">
        <f t="shared" si="66"/>
        <v>25132</v>
      </c>
      <c r="J314" s="62">
        <f t="shared" si="66"/>
        <v>23162</v>
      </c>
    </row>
    <row r="315" spans="1:10" ht="15.6" x14ac:dyDescent="0.3">
      <c r="A315" s="429">
        <v>820</v>
      </c>
      <c r="B315" s="119" t="s">
        <v>199</v>
      </c>
      <c r="C315" s="157">
        <v>38619</v>
      </c>
      <c r="D315" s="157">
        <v>40589</v>
      </c>
      <c r="E315" s="157">
        <v>42253</v>
      </c>
      <c r="F315" s="157">
        <v>44094</v>
      </c>
      <c r="G315" s="157">
        <v>44094</v>
      </c>
      <c r="H315" s="157">
        <v>46014</v>
      </c>
      <c r="I315" s="157">
        <v>48019</v>
      </c>
      <c r="J315" s="157">
        <v>49990</v>
      </c>
    </row>
    <row r="316" spans="1:10" s="609" customFormat="1" ht="16.2" thickBot="1" x14ac:dyDescent="0.35">
      <c r="A316" s="777">
        <v>821</v>
      </c>
      <c r="B316" s="190" t="s">
        <v>602</v>
      </c>
      <c r="C316" s="712"/>
      <c r="D316" s="712"/>
      <c r="E316" s="712"/>
      <c r="F316" s="712"/>
      <c r="G316" s="712"/>
      <c r="H316" s="712"/>
      <c r="I316" s="712"/>
      <c r="J316" s="712">
        <v>15543</v>
      </c>
    </row>
    <row r="317" spans="1:10" ht="16.2" thickBot="1" x14ac:dyDescent="0.35">
      <c r="A317" s="158"/>
      <c r="B317" s="173" t="s">
        <v>200</v>
      </c>
      <c r="C317" s="711">
        <f>SUM(C315)</f>
        <v>38619</v>
      </c>
      <c r="D317" s="711">
        <f>SUM(D315)</f>
        <v>40589</v>
      </c>
      <c r="E317" s="711">
        <f t="shared" ref="E317:I317" si="67">SUM(E315)</f>
        <v>42253</v>
      </c>
      <c r="F317" s="711">
        <f t="shared" si="67"/>
        <v>44094</v>
      </c>
      <c r="G317" s="711">
        <f t="shared" si="67"/>
        <v>44094</v>
      </c>
      <c r="H317" s="711">
        <f>SUM(H315)</f>
        <v>46014</v>
      </c>
      <c r="I317" s="711">
        <f t="shared" si="67"/>
        <v>48019</v>
      </c>
      <c r="J317" s="711">
        <f>SUM(J315:J316)</f>
        <v>65533</v>
      </c>
    </row>
    <row r="318" spans="1:10" ht="16.2" thickBot="1" x14ac:dyDescent="0.35">
      <c r="A318" s="129"/>
      <c r="B318" s="541" t="s">
        <v>201</v>
      </c>
      <c r="C318" s="76">
        <f t="shared" ref="C318:I318" si="68">SUM(C314+C317)</f>
        <v>73150</v>
      </c>
      <c r="D318" s="76">
        <f t="shared" si="68"/>
        <v>73150</v>
      </c>
      <c r="E318" s="76">
        <f t="shared" si="68"/>
        <v>73150</v>
      </c>
      <c r="F318" s="76">
        <f t="shared" si="68"/>
        <v>73152</v>
      </c>
      <c r="G318" s="76">
        <f t="shared" si="68"/>
        <v>73152</v>
      </c>
      <c r="H318" s="76">
        <f t="shared" si="68"/>
        <v>73152</v>
      </c>
      <c r="I318" s="76">
        <f t="shared" si="68"/>
        <v>73151</v>
      </c>
      <c r="J318" s="76">
        <f>SUM(J314+J317)</f>
        <v>88695</v>
      </c>
    </row>
    <row r="319" spans="1:10" ht="16.2" thickBot="1" x14ac:dyDescent="0.35">
      <c r="A319" s="309"/>
      <c r="B319" s="78"/>
      <c r="C319" s="79"/>
      <c r="D319" s="79"/>
      <c r="E319" s="79"/>
      <c r="F319" s="79"/>
      <c r="G319" s="79"/>
      <c r="H319" s="79"/>
      <c r="I319" s="79"/>
      <c r="J319" s="79"/>
    </row>
    <row r="320" spans="1:10" ht="15.75" customHeight="1" x14ac:dyDescent="0.25">
      <c r="A320" s="808" t="s">
        <v>202</v>
      </c>
      <c r="B320" s="809"/>
      <c r="C320" s="33" t="s">
        <v>66</v>
      </c>
      <c r="D320" s="33" t="s">
        <v>66</v>
      </c>
      <c r="E320" s="33" t="s">
        <v>66</v>
      </c>
      <c r="F320" s="33" t="s">
        <v>6</v>
      </c>
      <c r="G320" s="33" t="s">
        <v>31</v>
      </c>
      <c r="H320" s="33" t="s">
        <v>67</v>
      </c>
      <c r="I320" s="33" t="s">
        <v>67</v>
      </c>
      <c r="J320" s="33" t="s">
        <v>6</v>
      </c>
    </row>
    <row r="321" spans="1:13" ht="13.8" thickBot="1" x14ac:dyDescent="0.3">
      <c r="A321" s="810"/>
      <c r="B321" s="811"/>
      <c r="C321" s="34">
        <v>2018</v>
      </c>
      <c r="D321" s="34" t="s">
        <v>212</v>
      </c>
      <c r="E321" s="34" t="s">
        <v>218</v>
      </c>
      <c r="F321" s="34" t="s">
        <v>220</v>
      </c>
      <c r="G321" s="34" t="s">
        <v>220</v>
      </c>
      <c r="H321" s="34" t="s">
        <v>419</v>
      </c>
      <c r="I321" s="34" t="s">
        <v>512</v>
      </c>
      <c r="J321" s="34" t="s">
        <v>568</v>
      </c>
    </row>
    <row r="322" spans="1:13" ht="16.8" thickBot="1" x14ac:dyDescent="0.4">
      <c r="A322" s="54" t="s">
        <v>231</v>
      </c>
      <c r="B322" s="787" t="s">
        <v>477</v>
      </c>
      <c r="C322" s="788"/>
      <c r="D322" s="788"/>
      <c r="E322" s="788"/>
      <c r="F322" s="788"/>
      <c r="G322" s="788"/>
      <c r="H322" s="788"/>
      <c r="I322" s="788"/>
      <c r="J322" s="789"/>
    </row>
    <row r="323" spans="1:13" ht="15.6" x14ac:dyDescent="0.3">
      <c r="A323" s="149">
        <v>610</v>
      </c>
      <c r="B323" s="119" t="s">
        <v>90</v>
      </c>
      <c r="C323" s="40">
        <v>4700</v>
      </c>
      <c r="D323" s="83">
        <v>4293</v>
      </c>
      <c r="E323" s="40">
        <v>3814</v>
      </c>
      <c r="F323" s="40">
        <v>5355</v>
      </c>
      <c r="G323" s="41">
        <v>5100</v>
      </c>
      <c r="H323" s="41">
        <v>5355</v>
      </c>
      <c r="I323" s="41">
        <v>5355</v>
      </c>
      <c r="J323" s="41">
        <v>5355</v>
      </c>
    </row>
    <row r="324" spans="1:13" ht="15.6" x14ac:dyDescent="0.3">
      <c r="A324" s="107">
        <v>620</v>
      </c>
      <c r="B324" s="85" t="s">
        <v>70</v>
      </c>
      <c r="C324" s="45">
        <v>1993</v>
      </c>
      <c r="D324" s="46">
        <v>2080</v>
      </c>
      <c r="E324" s="45">
        <v>1347</v>
      </c>
      <c r="F324" s="45">
        <v>2100</v>
      </c>
      <c r="G324" s="44">
        <v>1900</v>
      </c>
      <c r="H324" s="44">
        <v>2100</v>
      </c>
      <c r="I324" s="44">
        <v>2100</v>
      </c>
      <c r="J324" s="44">
        <v>2100</v>
      </c>
    </row>
    <row r="325" spans="1:13" ht="16.2" thickBot="1" x14ac:dyDescent="0.35">
      <c r="A325" s="151">
        <v>630</v>
      </c>
      <c r="B325" s="190" t="s">
        <v>71</v>
      </c>
      <c r="C325" s="48">
        <v>64470</v>
      </c>
      <c r="D325" s="192">
        <v>109797</v>
      </c>
      <c r="E325" s="48">
        <v>147139</v>
      </c>
      <c r="F325" s="48">
        <v>154500</v>
      </c>
      <c r="G325" s="545">
        <v>151000</v>
      </c>
      <c r="H325" s="545">
        <v>150000</v>
      </c>
      <c r="I325" s="49">
        <v>125000</v>
      </c>
      <c r="J325" s="49">
        <v>125000</v>
      </c>
    </row>
    <row r="326" spans="1:13" ht="16.2" thickBot="1" x14ac:dyDescent="0.35">
      <c r="A326" s="516" t="s">
        <v>404</v>
      </c>
      <c r="B326" s="517" t="s">
        <v>402</v>
      </c>
      <c r="C326" s="519">
        <f t="shared" ref="C326:J326" si="69">SUM(C323:C325)</f>
        <v>71163</v>
      </c>
      <c r="D326" s="519">
        <f t="shared" si="69"/>
        <v>116170</v>
      </c>
      <c r="E326" s="519">
        <f t="shared" si="69"/>
        <v>152300</v>
      </c>
      <c r="F326" s="519">
        <f t="shared" si="69"/>
        <v>161955</v>
      </c>
      <c r="G326" s="519">
        <f t="shared" si="69"/>
        <v>158000</v>
      </c>
      <c r="H326" s="519">
        <f t="shared" si="69"/>
        <v>157455</v>
      </c>
      <c r="I326" s="519">
        <f t="shared" si="69"/>
        <v>132455</v>
      </c>
      <c r="J326" s="519">
        <f t="shared" si="69"/>
        <v>132455</v>
      </c>
    </row>
    <row r="327" spans="1:13" ht="15.6" x14ac:dyDescent="0.3">
      <c r="A327" s="149">
        <v>610</v>
      </c>
      <c r="B327" s="119" t="s">
        <v>395</v>
      </c>
      <c r="C327" s="38">
        <v>68502</v>
      </c>
      <c r="D327" s="69"/>
      <c r="E327" s="69"/>
      <c r="F327" s="521"/>
      <c r="G327" s="521"/>
      <c r="H327" s="521"/>
      <c r="I327" s="571"/>
      <c r="J327" s="571"/>
    </row>
    <row r="328" spans="1:13" ht="15.6" x14ac:dyDescent="0.3">
      <c r="A328" s="107">
        <v>620</v>
      </c>
      <c r="B328" s="85" t="s">
        <v>396</v>
      </c>
      <c r="C328" s="45">
        <v>23667</v>
      </c>
      <c r="D328" s="69"/>
      <c r="E328" s="69"/>
      <c r="F328" s="69"/>
      <c r="G328" s="69"/>
      <c r="H328" s="69"/>
      <c r="I328" s="521"/>
      <c r="J328" s="521"/>
    </row>
    <row r="329" spans="1:13" ht="16.2" thickBot="1" x14ac:dyDescent="0.35">
      <c r="A329" s="108">
        <v>630</v>
      </c>
      <c r="B329" s="102" t="s">
        <v>397</v>
      </c>
      <c r="C329" s="47">
        <v>102884</v>
      </c>
      <c r="D329" s="69"/>
      <c r="E329" s="69"/>
      <c r="F329" s="69"/>
      <c r="G329" s="69"/>
      <c r="H329" s="69"/>
      <c r="I329" s="69"/>
      <c r="J329" s="69"/>
    </row>
    <row r="330" spans="1:13" ht="16.2" thickBot="1" x14ac:dyDescent="0.35">
      <c r="A330" s="413" t="s">
        <v>398</v>
      </c>
      <c r="B330" s="414" t="s">
        <v>403</v>
      </c>
      <c r="C330" s="415">
        <f>SUM(C327:C329)</f>
        <v>195053</v>
      </c>
      <c r="D330" s="572"/>
      <c r="E330" s="572"/>
      <c r="F330" s="281"/>
      <c r="G330" s="281"/>
      <c r="H330" s="281"/>
      <c r="I330" s="281"/>
      <c r="J330" s="281"/>
      <c r="K330" s="4"/>
      <c r="L330" s="4"/>
      <c r="M330" s="4"/>
    </row>
    <row r="331" spans="1:13" ht="16.2" thickBot="1" x14ac:dyDescent="0.35">
      <c r="A331" s="837"/>
      <c r="B331" s="838"/>
      <c r="C331" s="838"/>
      <c r="D331" s="838"/>
      <c r="E331" s="838"/>
      <c r="F331" s="838"/>
      <c r="G331" s="838"/>
      <c r="H331" s="838"/>
      <c r="I331" s="838"/>
      <c r="J331" s="641"/>
      <c r="K331" s="863"/>
      <c r="L331" s="863"/>
      <c r="M331" s="863"/>
    </row>
    <row r="332" spans="1:13" ht="16.8" thickBot="1" x14ac:dyDescent="0.4">
      <c r="A332" s="185" t="s">
        <v>232</v>
      </c>
      <c r="B332" s="787" t="s">
        <v>478</v>
      </c>
      <c r="C332" s="788"/>
      <c r="D332" s="788"/>
      <c r="E332" s="788"/>
      <c r="F332" s="788"/>
      <c r="G332" s="788"/>
      <c r="H332" s="788"/>
      <c r="I332" s="788"/>
      <c r="J332" s="789"/>
    </row>
    <row r="333" spans="1:13" ht="15.6" x14ac:dyDescent="0.3">
      <c r="A333" s="149">
        <v>610</v>
      </c>
      <c r="B333" s="119" t="s">
        <v>90</v>
      </c>
      <c r="C333" s="83"/>
      <c r="D333" s="40">
        <v>67321</v>
      </c>
      <c r="E333" s="40">
        <v>72994</v>
      </c>
      <c r="F333" s="40">
        <v>75000</v>
      </c>
      <c r="G333" s="83">
        <v>77100</v>
      </c>
      <c r="H333" s="713">
        <v>77100</v>
      </c>
      <c r="I333" s="713">
        <v>77100</v>
      </c>
      <c r="J333" s="713">
        <v>77100</v>
      </c>
    </row>
    <row r="334" spans="1:13" ht="15.6" x14ac:dyDescent="0.3">
      <c r="A334" s="107">
        <v>620</v>
      </c>
      <c r="B334" s="85" t="s">
        <v>70</v>
      </c>
      <c r="C334" s="46"/>
      <c r="D334" s="45">
        <v>23802</v>
      </c>
      <c r="E334" s="45">
        <v>25942</v>
      </c>
      <c r="F334" s="45">
        <v>27000</v>
      </c>
      <c r="G334" s="46">
        <v>27160</v>
      </c>
      <c r="H334" s="561">
        <v>27000</v>
      </c>
      <c r="I334" s="561">
        <v>27000</v>
      </c>
      <c r="J334" s="561">
        <v>27000</v>
      </c>
    </row>
    <row r="335" spans="1:13" ht="15.6" x14ac:dyDescent="0.3">
      <c r="A335" s="107">
        <v>630</v>
      </c>
      <c r="B335" s="85" t="s">
        <v>71</v>
      </c>
      <c r="C335" s="46"/>
      <c r="D335" s="45">
        <v>96162</v>
      </c>
      <c r="E335" s="45">
        <v>64136</v>
      </c>
      <c r="F335" s="45">
        <v>80000</v>
      </c>
      <c r="G335" s="46">
        <v>73800</v>
      </c>
      <c r="H335" s="561">
        <v>79700</v>
      </c>
      <c r="I335" s="561">
        <v>79700</v>
      </c>
      <c r="J335" s="561">
        <v>79700</v>
      </c>
    </row>
    <row r="336" spans="1:13" s="374" customFormat="1" ht="16.2" thickBot="1" x14ac:dyDescent="0.35">
      <c r="A336" s="151">
        <v>640</v>
      </c>
      <c r="B336" s="190" t="s">
        <v>524</v>
      </c>
      <c r="C336" s="192"/>
      <c r="D336" s="48">
        <v>90</v>
      </c>
      <c r="E336" s="48">
        <v>257</v>
      </c>
      <c r="F336" s="48">
        <v>100</v>
      </c>
      <c r="G336" s="192">
        <v>250</v>
      </c>
      <c r="H336" s="778">
        <v>100</v>
      </c>
      <c r="I336" s="778">
        <v>100</v>
      </c>
      <c r="J336" s="778">
        <v>100</v>
      </c>
    </row>
    <row r="337" spans="1:10" ht="16.2" thickBot="1" x14ac:dyDescent="0.35">
      <c r="A337" s="520" t="s">
        <v>398</v>
      </c>
      <c r="B337" s="517" t="s">
        <v>400</v>
      </c>
      <c r="C337" s="521"/>
      <c r="D337" s="518">
        <f>SUM(D333:D336)</f>
        <v>187375</v>
      </c>
      <c r="E337" s="518">
        <f t="shared" ref="E337:J337" si="70">SUM(E333:E336)</f>
        <v>163329</v>
      </c>
      <c r="F337" s="518">
        <f t="shared" si="70"/>
        <v>182100</v>
      </c>
      <c r="G337" s="518">
        <f t="shared" si="70"/>
        <v>178310</v>
      </c>
      <c r="H337" s="518">
        <f t="shared" si="70"/>
        <v>183900</v>
      </c>
      <c r="I337" s="415">
        <f t="shared" si="70"/>
        <v>183900</v>
      </c>
      <c r="J337" s="518">
        <f t="shared" si="70"/>
        <v>183900</v>
      </c>
    </row>
    <row r="338" spans="1:10" s="374" customFormat="1" ht="13.8" thickBot="1" x14ac:dyDescent="0.3">
      <c r="A338" s="834"/>
      <c r="B338" s="835"/>
      <c r="C338" s="835"/>
      <c r="D338" s="835"/>
      <c r="E338" s="835"/>
      <c r="F338" s="835"/>
      <c r="G338" s="835"/>
      <c r="H338" s="835"/>
      <c r="I338" s="836"/>
      <c r="J338" s="642"/>
    </row>
    <row r="339" spans="1:10" ht="16.2" thickBot="1" x14ac:dyDescent="0.35">
      <c r="A339" s="114"/>
      <c r="B339" s="153" t="s">
        <v>203</v>
      </c>
      <c r="C339" s="72">
        <f>SUM(C326+C330)</f>
        <v>266216</v>
      </c>
      <c r="D339" s="72">
        <f>SUM(D326+D337)</f>
        <v>303545</v>
      </c>
      <c r="E339" s="72">
        <f t="shared" ref="E339:J339" si="71">SUM(E326+E337)</f>
        <v>315629</v>
      </c>
      <c r="F339" s="72">
        <f t="shared" si="71"/>
        <v>344055</v>
      </c>
      <c r="G339" s="72">
        <f t="shared" si="71"/>
        <v>336310</v>
      </c>
      <c r="H339" s="72">
        <f t="shared" si="71"/>
        <v>341355</v>
      </c>
      <c r="I339" s="72">
        <f t="shared" si="71"/>
        <v>316355</v>
      </c>
      <c r="J339" s="72">
        <f t="shared" si="71"/>
        <v>316355</v>
      </c>
    </row>
    <row r="340" spans="1:10" ht="16.2" thickBot="1" x14ac:dyDescent="0.35">
      <c r="A340" s="50"/>
      <c r="B340" s="542" t="s">
        <v>204</v>
      </c>
      <c r="C340" s="112">
        <v>129413</v>
      </c>
      <c r="D340" s="112">
        <v>80036</v>
      </c>
      <c r="E340" s="193">
        <v>96</v>
      </c>
      <c r="F340" s="112">
        <f>50000+30000+180000+10000</f>
        <v>270000</v>
      </c>
      <c r="G340" s="113">
        <f>'kap.výdavky 2022-2024'!I92+'kap.výdavky 2022-2024'!I93+'kap.výdavky 2022-2024'!I95+'kap.výdavky 2022-2024'!I182+'kap.výdavky 2022-2024'!I183+'kap.výdavky 2022-2024'!I184</f>
        <v>205820</v>
      </c>
      <c r="H340" s="113">
        <f>'kap.výdavky 2022-2024'!J95+'kap.výdavky 2022-2024'!J182+'kap.výdavky 2022-2024'!J183+'kap.výdavky 2022-2024'!J184</f>
        <v>221000</v>
      </c>
      <c r="I340" s="113">
        <v>0</v>
      </c>
      <c r="J340" s="113">
        <v>0</v>
      </c>
    </row>
    <row r="341" spans="1:10" ht="16.2" thickBot="1" x14ac:dyDescent="0.35">
      <c r="A341" s="138"/>
      <c r="B341" s="188" t="s">
        <v>205</v>
      </c>
      <c r="C341" s="67">
        <f t="shared" ref="C341:J341" si="72">SUM(C339:C340)</f>
        <v>395629</v>
      </c>
      <c r="D341" s="67">
        <f t="shared" si="72"/>
        <v>383581</v>
      </c>
      <c r="E341" s="67">
        <f t="shared" si="72"/>
        <v>315725</v>
      </c>
      <c r="F341" s="67">
        <f t="shared" si="72"/>
        <v>614055</v>
      </c>
      <c r="G341" s="67">
        <f t="shared" si="72"/>
        <v>542130</v>
      </c>
      <c r="H341" s="67">
        <f t="shared" si="72"/>
        <v>562355</v>
      </c>
      <c r="I341" s="67">
        <f t="shared" si="72"/>
        <v>316355</v>
      </c>
      <c r="J341" s="67">
        <f t="shared" si="72"/>
        <v>316355</v>
      </c>
    </row>
    <row r="342" spans="1:10" ht="191.25" customHeight="1" thickBot="1" x14ac:dyDescent="0.3">
      <c r="C342" s="69"/>
      <c r="D342" s="69"/>
      <c r="E342" s="69"/>
    </row>
    <row r="343" spans="1:10" ht="13.8" thickBot="1" x14ac:dyDescent="0.3">
      <c r="B343" s="839" t="s">
        <v>206</v>
      </c>
      <c r="C343" s="840"/>
      <c r="D343" s="840"/>
      <c r="E343" s="840"/>
      <c r="F343" s="840"/>
      <c r="G343" s="840"/>
      <c r="H343" s="840"/>
      <c r="I343" s="840"/>
      <c r="J343" s="841"/>
    </row>
    <row r="344" spans="1:10" x14ac:dyDescent="0.25">
      <c r="B344" s="159"/>
      <c r="C344" s="33" t="s">
        <v>66</v>
      </c>
      <c r="D344" s="33" t="s">
        <v>66</v>
      </c>
      <c r="E344" s="33" t="s">
        <v>66</v>
      </c>
      <c r="F344" s="33" t="s">
        <v>6</v>
      </c>
      <c r="G344" s="33" t="s">
        <v>31</v>
      </c>
      <c r="H344" s="33" t="s">
        <v>67</v>
      </c>
      <c r="I344" s="33" t="s">
        <v>67</v>
      </c>
      <c r="J344" s="33" t="s">
        <v>6</v>
      </c>
    </row>
    <row r="345" spans="1:10" ht="13.8" thickBot="1" x14ac:dyDescent="0.3">
      <c r="B345" s="160"/>
      <c r="C345" s="34">
        <v>2018</v>
      </c>
      <c r="D345" s="34" t="s">
        <v>212</v>
      </c>
      <c r="E345" s="34" t="s">
        <v>218</v>
      </c>
      <c r="F345" s="34" t="s">
        <v>220</v>
      </c>
      <c r="G345" s="34" t="s">
        <v>220</v>
      </c>
      <c r="H345" s="34" t="s">
        <v>419</v>
      </c>
      <c r="I345" s="34" t="s">
        <v>512</v>
      </c>
      <c r="J345" s="34" t="s">
        <v>568</v>
      </c>
    </row>
    <row r="346" spans="1:10" ht="15.6" x14ac:dyDescent="0.3">
      <c r="B346" s="161" t="s">
        <v>399</v>
      </c>
      <c r="C346" s="162">
        <f>SUM(C13+C23+C53++C74+C97+C158+C191+C244+C268+C290+C302+C314+C326)</f>
        <v>2239624</v>
      </c>
      <c r="D346" s="162">
        <f>SUM(D13+D23+D53++D74+D97+D158+D191+D244+D268+D290+D302+D314+D326+D83)</f>
        <v>2595988.42</v>
      </c>
      <c r="E346" s="162">
        <f>SUM(E13+E23+E53++E74+E97+E158+E191+E244+E268+E290+E302+E314+E326+E83)</f>
        <v>2239468.67</v>
      </c>
      <c r="F346" s="162">
        <f>SUM(F13+F23+F53+F74+F83+F97+F158+F191+F244+F268+F290+F302+F314+F326)</f>
        <v>2769633</v>
      </c>
      <c r="G346" s="162">
        <f>SUM(G13+G23+G53+G74+G83+G97+G158+G191+G244+G268+G290+G302+G314+G326)</f>
        <v>2589688</v>
      </c>
      <c r="H346" s="162">
        <f>SUM(H13+H23+H53+H74+H83+H97+H158+H191+H244+H268+H290+H302+H314+H326)</f>
        <v>2676808</v>
      </c>
      <c r="I346" s="162">
        <f>SUM(I13+I23+I53+I74+I83+I97+I158+I191+I244+I268+I290+I302+I314+I326)</f>
        <v>2507637</v>
      </c>
      <c r="J346" s="162">
        <f>SUM(J13+J23+J53+J74+J83+J97+J158+J191+J244+J268+J290+J302+J314+J326)</f>
        <v>2658797</v>
      </c>
    </row>
    <row r="347" spans="1:10" ht="15.6" x14ac:dyDescent="0.3">
      <c r="B347" s="369" t="s">
        <v>400</v>
      </c>
      <c r="C347" s="368">
        <f>C330</f>
        <v>195053</v>
      </c>
      <c r="D347" s="368">
        <f>D337</f>
        <v>187375</v>
      </c>
      <c r="E347" s="368">
        <f>E337</f>
        <v>163329</v>
      </c>
      <c r="F347" s="368">
        <f t="shared" ref="F347" si="73">F337</f>
        <v>182100</v>
      </c>
      <c r="G347" s="368">
        <f>G337</f>
        <v>178310</v>
      </c>
      <c r="H347" s="368">
        <f>H337</f>
        <v>183900</v>
      </c>
      <c r="I347" s="368">
        <f>I337</f>
        <v>183900</v>
      </c>
      <c r="J347" s="368">
        <f>J337</f>
        <v>183900</v>
      </c>
    </row>
    <row r="348" spans="1:10" ht="16.2" thickBot="1" x14ac:dyDescent="0.35">
      <c r="B348" s="425" t="s">
        <v>401</v>
      </c>
      <c r="C348" s="426">
        <f>SUM(C346:C347)</f>
        <v>2434677</v>
      </c>
      <c r="D348" s="426">
        <f>SUM(D346:D347)</f>
        <v>2783363.42</v>
      </c>
      <c r="E348" s="426">
        <f>SUM(E346:E347)</f>
        <v>2402797.67</v>
      </c>
      <c r="F348" s="426">
        <f>SUM(F346:F347)</f>
        <v>2951733</v>
      </c>
      <c r="G348" s="426">
        <f t="shared" ref="G348:J348" si="74">SUM(G346:G347)</f>
        <v>2767998</v>
      </c>
      <c r="H348" s="426">
        <f>SUM(H346:H347)</f>
        <v>2860708</v>
      </c>
      <c r="I348" s="426">
        <f t="shared" si="74"/>
        <v>2691537</v>
      </c>
      <c r="J348" s="426">
        <f t="shared" si="74"/>
        <v>2842697</v>
      </c>
    </row>
    <row r="349" spans="1:10" ht="16.2" thickBot="1" x14ac:dyDescent="0.35">
      <c r="B349" s="427" t="s">
        <v>207</v>
      </c>
      <c r="C349" s="428">
        <f t="shared" ref="C349:H349" si="75">SUM(C14+C24+C54+C75+C84+C98+C159+C192+C246+C269+C291+C304+C340)</f>
        <v>1796801</v>
      </c>
      <c r="D349" s="428">
        <f t="shared" si="75"/>
        <v>3716269.7399999998</v>
      </c>
      <c r="E349" s="428">
        <f t="shared" si="75"/>
        <v>725630</v>
      </c>
      <c r="F349" s="428">
        <f t="shared" si="75"/>
        <v>2369108</v>
      </c>
      <c r="G349" s="428">
        <f t="shared" si="75"/>
        <v>1675049</v>
      </c>
      <c r="H349" s="428">
        <f t="shared" si="75"/>
        <v>3480208</v>
      </c>
      <c r="I349" s="428">
        <f t="shared" ref="I349" si="76">SUM(I14+I24+I54+I75+I84+I98+I159+I192+I246+I269+I291+I304+I340)</f>
        <v>1890000</v>
      </c>
      <c r="J349" s="428">
        <f>SUM(J14+J24+J54+J75+J84+J98+J159+J192+J246+J269+J291+J304+J340)</f>
        <v>1360000</v>
      </c>
    </row>
    <row r="350" spans="1:10" ht="15.6" x14ac:dyDescent="0.3">
      <c r="B350" s="264" t="s">
        <v>407</v>
      </c>
      <c r="C350" s="265">
        <v>38640</v>
      </c>
      <c r="D350" s="265">
        <v>40589</v>
      </c>
      <c r="E350" s="265">
        <f>E317</f>
        <v>42253</v>
      </c>
      <c r="F350" s="265">
        <f>F317</f>
        <v>44094</v>
      </c>
      <c r="G350" s="265">
        <f t="shared" ref="G350:J350" si="77">G317</f>
        <v>44094</v>
      </c>
      <c r="H350" s="265">
        <f>H317</f>
        <v>46014</v>
      </c>
      <c r="I350" s="265">
        <f t="shared" si="77"/>
        <v>48019</v>
      </c>
      <c r="J350" s="265">
        <f t="shared" si="77"/>
        <v>65533</v>
      </c>
    </row>
    <row r="351" spans="1:10" ht="15.6" x14ac:dyDescent="0.3">
      <c r="B351" s="423" t="s">
        <v>408</v>
      </c>
      <c r="C351" s="422">
        <v>17575</v>
      </c>
      <c r="D351" s="422">
        <f>D245+D303</f>
        <v>33415</v>
      </c>
      <c r="E351" s="422">
        <f>E245+E303</f>
        <v>65672</v>
      </c>
      <c r="F351" s="422">
        <f t="shared" ref="F351:J351" si="78">F245+F303</f>
        <v>0</v>
      </c>
      <c r="G351" s="422">
        <f>G245+G303</f>
        <v>38922</v>
      </c>
      <c r="H351" s="422">
        <f t="shared" si="78"/>
        <v>0</v>
      </c>
      <c r="I351" s="422">
        <f t="shared" si="78"/>
        <v>0</v>
      </c>
      <c r="J351" s="422">
        <f t="shared" si="78"/>
        <v>0</v>
      </c>
    </row>
    <row r="352" spans="1:10" ht="16.2" thickBot="1" x14ac:dyDescent="0.35">
      <c r="B352" s="264" t="s">
        <v>62</v>
      </c>
      <c r="C352" s="265">
        <f t="shared" ref="C352:J352" si="79">SUM(C350:C351)</f>
        <v>56215</v>
      </c>
      <c r="D352" s="265">
        <f t="shared" si="79"/>
        <v>74004</v>
      </c>
      <c r="E352" s="265">
        <f t="shared" si="79"/>
        <v>107925</v>
      </c>
      <c r="F352" s="265">
        <f t="shared" si="79"/>
        <v>44094</v>
      </c>
      <c r="G352" s="265">
        <f t="shared" si="79"/>
        <v>83016</v>
      </c>
      <c r="H352" s="265">
        <f t="shared" si="79"/>
        <v>46014</v>
      </c>
      <c r="I352" s="265">
        <f t="shared" si="79"/>
        <v>48019</v>
      </c>
      <c r="J352" s="265">
        <f t="shared" si="79"/>
        <v>65533</v>
      </c>
    </row>
    <row r="353" spans="1:10" ht="16.2" thickBot="1" x14ac:dyDescent="0.35">
      <c r="B353" s="163" t="s">
        <v>208</v>
      </c>
      <c r="C353" s="164">
        <f>SUM(C348+C349+C352)</f>
        <v>4287693</v>
      </c>
      <c r="D353" s="164">
        <f>SUM(D348+D349+D352)</f>
        <v>6573637.1600000001</v>
      </c>
      <c r="E353" s="164">
        <f t="shared" ref="E353:J353" si="80">SUM(E348+E349+E352)</f>
        <v>3236352.67</v>
      </c>
      <c r="F353" s="164">
        <f t="shared" si="80"/>
        <v>5364935</v>
      </c>
      <c r="G353" s="164">
        <f t="shared" si="80"/>
        <v>4526063</v>
      </c>
      <c r="H353" s="164">
        <f>SUM(H348+H349+H352)</f>
        <v>6386930</v>
      </c>
      <c r="I353" s="164">
        <f t="shared" si="80"/>
        <v>4629556</v>
      </c>
      <c r="J353" s="164">
        <f t="shared" si="80"/>
        <v>4268230</v>
      </c>
    </row>
    <row r="354" spans="1:10" ht="16.2" thickBot="1" x14ac:dyDescent="0.35">
      <c r="A354" s="90"/>
      <c r="B354" s="424" t="s">
        <v>209</v>
      </c>
      <c r="C354" s="633">
        <v>996362</v>
      </c>
      <c r="D354" s="633">
        <v>1137626</v>
      </c>
      <c r="E354" s="633">
        <v>1293977</v>
      </c>
      <c r="F354" s="187">
        <v>1495032</v>
      </c>
      <c r="G354" s="187">
        <v>1513932</v>
      </c>
      <c r="H354" s="187">
        <v>1695116</v>
      </c>
      <c r="I354" s="187">
        <v>1642180</v>
      </c>
      <c r="J354" s="187">
        <v>1663980</v>
      </c>
    </row>
    <row r="355" spans="1:10" ht="16.2" thickBot="1" x14ac:dyDescent="0.35">
      <c r="A355" s="90"/>
      <c r="B355" s="165" t="s">
        <v>210</v>
      </c>
      <c r="C355" s="568">
        <v>386632</v>
      </c>
      <c r="D355" s="63">
        <v>466176</v>
      </c>
      <c r="E355" s="63">
        <v>537709</v>
      </c>
      <c r="F355" s="63">
        <v>535528</v>
      </c>
      <c r="G355" s="63">
        <v>553068</v>
      </c>
      <c r="H355" s="568">
        <v>559912</v>
      </c>
      <c r="I355" s="568">
        <v>559912</v>
      </c>
      <c r="J355" s="568">
        <v>559912</v>
      </c>
    </row>
    <row r="356" spans="1:10" ht="16.2" thickBot="1" x14ac:dyDescent="0.35">
      <c r="A356" s="90"/>
      <c r="B356" s="75" t="s">
        <v>211</v>
      </c>
      <c r="C356" s="166">
        <f t="shared" ref="C356:J356" si="81">SUM(C353:C355)</f>
        <v>5670687</v>
      </c>
      <c r="D356" s="166">
        <f t="shared" si="81"/>
        <v>8177439.1600000001</v>
      </c>
      <c r="E356" s="166">
        <f t="shared" si="81"/>
        <v>5068038.67</v>
      </c>
      <c r="F356" s="166">
        <f t="shared" si="81"/>
        <v>7395495</v>
      </c>
      <c r="G356" s="166">
        <f t="shared" si="81"/>
        <v>6593063</v>
      </c>
      <c r="H356" s="166">
        <f>SUM(H353:H355)</f>
        <v>8641958</v>
      </c>
      <c r="I356" s="166">
        <f>SUM(I353:I355)</f>
        <v>6831648</v>
      </c>
      <c r="J356" s="166">
        <f t="shared" si="81"/>
        <v>6492122</v>
      </c>
    </row>
    <row r="357" spans="1:10" ht="15.6" x14ac:dyDescent="0.3">
      <c r="A357" s="90"/>
      <c r="B357" s="4"/>
    </row>
    <row r="358" spans="1:10" ht="15.6" x14ac:dyDescent="0.3">
      <c r="A358" s="90"/>
      <c r="B358" s="4"/>
      <c r="D358" s="601"/>
      <c r="E358" s="601"/>
    </row>
    <row r="359" spans="1:10" ht="15.6" x14ac:dyDescent="0.3">
      <c r="A359" s="90"/>
      <c r="B359" s="4"/>
      <c r="D359" s="601"/>
      <c r="E359" s="601"/>
    </row>
    <row r="360" spans="1:10" ht="15.6" x14ac:dyDescent="0.3">
      <c r="A360" s="90"/>
      <c r="B360" s="830"/>
      <c r="C360" s="177"/>
      <c r="D360" s="602"/>
      <c r="E360" s="602"/>
    </row>
    <row r="361" spans="1:10" ht="15.6" x14ac:dyDescent="0.3">
      <c r="A361" s="90"/>
      <c r="B361" s="831"/>
      <c r="C361" s="634"/>
      <c r="D361" s="634"/>
      <c r="E361" s="634"/>
      <c r="F361" s="635"/>
      <c r="G361" s="635"/>
      <c r="H361" s="635"/>
      <c r="I361" s="635"/>
      <c r="J361" s="635"/>
    </row>
    <row r="362" spans="1:10" ht="15.6" x14ac:dyDescent="0.3">
      <c r="A362" s="90"/>
      <c r="B362" s="4"/>
    </row>
    <row r="363" spans="1:10" ht="15.6" x14ac:dyDescent="0.3">
      <c r="A363" s="90"/>
      <c r="B363" s="430"/>
    </row>
    <row r="364" spans="1:10" ht="15.6" x14ac:dyDescent="0.3">
      <c r="A364" s="90"/>
      <c r="B364" s="430"/>
    </row>
    <row r="365" spans="1:10" x14ac:dyDescent="0.25">
      <c r="B365" s="430"/>
    </row>
    <row r="366" spans="1:10" x14ac:dyDescent="0.25">
      <c r="B366" s="431"/>
      <c r="C366" s="432"/>
      <c r="D366" s="432"/>
      <c r="E366" s="432"/>
    </row>
    <row r="367" spans="1:10" x14ac:dyDescent="0.25">
      <c r="B367" s="431"/>
      <c r="C367" s="432"/>
      <c r="D367" s="432"/>
      <c r="E367" s="432"/>
    </row>
    <row r="674" spans="2:2" x14ac:dyDescent="0.25">
      <c r="B674" s="4"/>
    </row>
    <row r="675" spans="2:2" x14ac:dyDescent="0.25">
      <c r="B675" s="4"/>
    </row>
    <row r="676" spans="2:2" x14ac:dyDescent="0.25">
      <c r="B676" s="4"/>
    </row>
    <row r="677" spans="2:2" x14ac:dyDescent="0.25">
      <c r="B677" s="4"/>
    </row>
    <row r="678" spans="2:2" x14ac:dyDescent="0.25">
      <c r="B678" s="4"/>
    </row>
    <row r="679" spans="2:2" x14ac:dyDescent="0.25">
      <c r="B679" s="4"/>
    </row>
    <row r="680" spans="2:2" x14ac:dyDescent="0.25">
      <c r="B680" s="4"/>
    </row>
    <row r="681" spans="2:2" x14ac:dyDescent="0.25">
      <c r="B681" s="4"/>
    </row>
    <row r="682" spans="2:2" x14ac:dyDescent="0.25">
      <c r="B682" s="4"/>
    </row>
    <row r="683" spans="2:2" x14ac:dyDescent="0.25">
      <c r="B683" s="4"/>
    </row>
    <row r="684" spans="2:2" x14ac:dyDescent="0.25">
      <c r="B684" s="4"/>
    </row>
    <row r="685" spans="2:2" x14ac:dyDescent="0.25">
      <c r="B685" s="4"/>
    </row>
    <row r="686" spans="2:2" x14ac:dyDescent="0.25">
      <c r="B686" s="4"/>
    </row>
    <row r="687" spans="2:2" x14ac:dyDescent="0.25">
      <c r="B687" s="4"/>
    </row>
    <row r="688" spans="2:2" x14ac:dyDescent="0.25">
      <c r="B688" s="4"/>
    </row>
    <row r="689" spans="2:2" x14ac:dyDescent="0.25">
      <c r="B689" s="4"/>
    </row>
    <row r="690" spans="2:2" x14ac:dyDescent="0.25">
      <c r="B690" s="4"/>
    </row>
    <row r="691" spans="2:2" x14ac:dyDescent="0.25">
      <c r="B691" s="4"/>
    </row>
    <row r="692" spans="2:2" x14ac:dyDescent="0.25">
      <c r="B692" s="4"/>
    </row>
    <row r="693" spans="2:2" x14ac:dyDescent="0.25">
      <c r="B693" s="4"/>
    </row>
    <row r="694" spans="2:2" x14ac:dyDescent="0.25">
      <c r="B694" s="4"/>
    </row>
    <row r="695" spans="2:2" x14ac:dyDescent="0.25">
      <c r="B695" s="4"/>
    </row>
    <row r="696" spans="2:2" x14ac:dyDescent="0.25">
      <c r="B696" s="4"/>
    </row>
    <row r="697" spans="2:2" x14ac:dyDescent="0.25">
      <c r="B697" s="4"/>
    </row>
    <row r="698" spans="2:2" x14ac:dyDescent="0.25">
      <c r="B698" s="4"/>
    </row>
    <row r="699" spans="2:2" x14ac:dyDescent="0.25">
      <c r="B699" s="4"/>
    </row>
    <row r="700" spans="2:2" x14ac:dyDescent="0.25">
      <c r="B700" s="4"/>
    </row>
    <row r="701" spans="2:2" x14ac:dyDescent="0.25">
      <c r="B701" s="4"/>
    </row>
    <row r="702" spans="2:2" x14ac:dyDescent="0.25">
      <c r="B702" s="4"/>
    </row>
    <row r="703" spans="2:2" x14ac:dyDescent="0.25">
      <c r="B703" s="4"/>
    </row>
    <row r="704" spans="2:2" x14ac:dyDescent="0.25">
      <c r="B704" s="4"/>
    </row>
    <row r="705" spans="2:2" x14ac:dyDescent="0.25">
      <c r="B705" s="4"/>
    </row>
    <row r="706" spans="2:2" x14ac:dyDescent="0.25">
      <c r="B706" s="4"/>
    </row>
    <row r="707" spans="2:2" x14ac:dyDescent="0.25">
      <c r="B707" s="4"/>
    </row>
    <row r="708" spans="2:2" x14ac:dyDescent="0.25">
      <c r="B708" s="4"/>
    </row>
    <row r="709" spans="2:2" x14ac:dyDescent="0.25">
      <c r="B709" s="4"/>
    </row>
    <row r="710" spans="2:2" x14ac:dyDescent="0.25">
      <c r="B710" s="4"/>
    </row>
    <row r="711" spans="2:2" x14ac:dyDescent="0.25">
      <c r="B711" s="4"/>
    </row>
  </sheetData>
  <mergeCells count="75">
    <mergeCell ref="K331:M331"/>
    <mergeCell ref="B286:J286"/>
    <mergeCell ref="B296:J296"/>
    <mergeCell ref="B312:J312"/>
    <mergeCell ref="B322:J322"/>
    <mergeCell ref="B238:J238"/>
    <mergeCell ref="B251:J251"/>
    <mergeCell ref="B258:J258"/>
    <mergeCell ref="B263:J263"/>
    <mergeCell ref="B279:J279"/>
    <mergeCell ref="B200:J200"/>
    <mergeCell ref="B208:J208"/>
    <mergeCell ref="B211:J211"/>
    <mergeCell ref="B231:J231"/>
    <mergeCell ref="B234:J234"/>
    <mergeCell ref="A102:B103"/>
    <mergeCell ref="A153:A154"/>
    <mergeCell ref="A164:B165"/>
    <mergeCell ref="A58:B59"/>
    <mergeCell ref="A78:B79"/>
    <mergeCell ref="A130:B131"/>
    <mergeCell ref="A120:J120"/>
    <mergeCell ref="A122:J122"/>
    <mergeCell ref="A124:J124"/>
    <mergeCell ref="A137:J137"/>
    <mergeCell ref="A139:J139"/>
    <mergeCell ref="B104:J104"/>
    <mergeCell ref="A111:J111"/>
    <mergeCell ref="A113:J113"/>
    <mergeCell ref="A116:J116"/>
    <mergeCell ref="A118:J118"/>
    <mergeCell ref="A2:B3"/>
    <mergeCell ref="A17:B18"/>
    <mergeCell ref="A28:B29"/>
    <mergeCell ref="B4:J4"/>
    <mergeCell ref="B10:J10"/>
    <mergeCell ref="B19:J19"/>
    <mergeCell ref="B360:B361"/>
    <mergeCell ref="A277:B278"/>
    <mergeCell ref="A294:B295"/>
    <mergeCell ref="A310:B311"/>
    <mergeCell ref="A338:I338"/>
    <mergeCell ref="A331:I331"/>
    <mergeCell ref="A320:B321"/>
    <mergeCell ref="B332:J332"/>
    <mergeCell ref="B343:J343"/>
    <mergeCell ref="A227:A228"/>
    <mergeCell ref="B227:B228"/>
    <mergeCell ref="A141:J141"/>
    <mergeCell ref="A249:B250"/>
    <mergeCell ref="A248:I248"/>
    <mergeCell ref="A195:B196"/>
    <mergeCell ref="A143:J143"/>
    <mergeCell ref="A145:J145"/>
    <mergeCell ref="A147:J147"/>
    <mergeCell ref="B153:J154"/>
    <mergeCell ref="B166:J166"/>
    <mergeCell ref="B170:J170"/>
    <mergeCell ref="B178:J178"/>
    <mergeCell ref="B182:J182"/>
    <mergeCell ref="B185:J185"/>
    <mergeCell ref="B197:J197"/>
    <mergeCell ref="B30:J30"/>
    <mergeCell ref="B35:J35"/>
    <mergeCell ref="B38:J38"/>
    <mergeCell ref="B43:J43"/>
    <mergeCell ref="B48:J48"/>
    <mergeCell ref="B91:J91"/>
    <mergeCell ref="B95:J95"/>
    <mergeCell ref="B60:J60"/>
    <mergeCell ref="B65:J65"/>
    <mergeCell ref="B71:J71"/>
    <mergeCell ref="B80:J80"/>
    <mergeCell ref="B89:J89"/>
    <mergeCell ref="A87:B88"/>
  </mergeCells>
  <pageMargins left="0.46" right="0.27" top="0.46" bottom="0.6" header="0.28999999999999998" footer="0.26"/>
  <pageSetup paperSize="9" scale="44" orientation="portrait" r:id="rId1"/>
  <headerFooter alignWithMargins="0">
    <oddFooter>&amp;C&amp;P</oddFooter>
  </headerFooter>
  <rowBreaks count="1" manualBreakCount="1">
    <brk id="297" max="30" man="1"/>
  </rowBreaks>
  <colBreaks count="1" manualBreakCount="1">
    <brk id="20" max="357" man="1"/>
  </colBreaks>
  <ignoredErrors>
    <ignoredError sqref="C55 C23 C64" formula="1"/>
    <ignoredError sqref="C1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00"/>
  <sheetViews>
    <sheetView zoomScaleNormal="100" workbookViewId="0">
      <selection activeCell="B1" sqref="B1"/>
    </sheetView>
  </sheetViews>
  <sheetFormatPr defaultRowHeight="13.2" x14ac:dyDescent="0.25"/>
  <cols>
    <col min="1" max="1" width="6.109375" customWidth="1"/>
    <col min="2" max="3" width="4.88671875" customWidth="1"/>
    <col min="4" max="4" width="48.44140625" bestFit="1" customWidth="1"/>
    <col min="5" max="5" width="13.5546875" customWidth="1"/>
    <col min="6" max="6" width="14.88671875" style="609" customWidth="1"/>
    <col min="7" max="7" width="10.33203125" customWidth="1"/>
    <col min="8" max="8" width="11.44140625" customWidth="1"/>
    <col min="9" max="9" width="10.33203125" customWidth="1"/>
  </cols>
  <sheetData>
    <row r="1" spans="1:20" ht="57" customHeight="1" x14ac:dyDescent="0.3">
      <c r="A1" s="194"/>
      <c r="B1" s="195"/>
      <c r="C1" s="195" t="s">
        <v>233</v>
      </c>
      <c r="D1" s="196"/>
      <c r="E1" s="439"/>
      <c r="F1" s="439"/>
      <c r="G1" s="439"/>
      <c r="H1" s="439"/>
      <c r="I1" s="440"/>
      <c r="J1" s="440"/>
      <c r="K1" s="440"/>
      <c r="L1" s="440"/>
    </row>
    <row r="2" spans="1:20" x14ac:dyDescent="0.25">
      <c r="A2" s="197"/>
      <c r="B2" s="198"/>
      <c r="C2" s="198"/>
      <c r="D2" s="198"/>
      <c r="E2" s="8" t="s">
        <v>66</v>
      </c>
      <c r="F2" s="610" t="s">
        <v>66</v>
      </c>
      <c r="G2" s="8" t="s">
        <v>67</v>
      </c>
      <c r="H2" s="441" t="s">
        <v>540</v>
      </c>
      <c r="I2" s="8" t="s">
        <v>421</v>
      </c>
      <c r="J2" s="8" t="s">
        <v>6</v>
      </c>
      <c r="K2" s="8" t="s">
        <v>6</v>
      </c>
      <c r="L2" s="8" t="s">
        <v>6</v>
      </c>
      <c r="M2" s="430"/>
      <c r="N2" s="430"/>
      <c r="O2" s="430"/>
      <c r="P2" s="430"/>
      <c r="Q2" s="430"/>
      <c r="R2" s="430"/>
      <c r="S2" s="430"/>
      <c r="T2" s="430"/>
    </row>
    <row r="3" spans="1:20" x14ac:dyDescent="0.25">
      <c r="A3" s="197" t="s">
        <v>234</v>
      </c>
      <c r="B3" s="198" t="s">
        <v>480</v>
      </c>
      <c r="C3" s="198" t="s">
        <v>479</v>
      </c>
      <c r="D3" s="198" t="s">
        <v>235</v>
      </c>
      <c r="E3" s="386">
        <v>2019</v>
      </c>
      <c r="F3" s="386">
        <v>2020</v>
      </c>
      <c r="G3" s="287">
        <v>2021</v>
      </c>
      <c r="H3" s="285">
        <v>2021</v>
      </c>
      <c r="I3" s="296">
        <v>2021</v>
      </c>
      <c r="J3" s="300">
        <v>2022</v>
      </c>
      <c r="K3" s="305">
        <v>2023</v>
      </c>
      <c r="L3" s="291">
        <v>2024</v>
      </c>
      <c r="M3" s="433"/>
      <c r="N3" s="433"/>
      <c r="O3" s="433"/>
      <c r="P3" s="433"/>
      <c r="Q3" s="433"/>
      <c r="R3" s="430"/>
      <c r="S3" s="430"/>
      <c r="T3" s="430"/>
    </row>
    <row r="4" spans="1:20" x14ac:dyDescent="0.25">
      <c r="A4" s="199" t="s">
        <v>236</v>
      </c>
      <c r="B4" s="200">
        <v>620</v>
      </c>
      <c r="C4" s="210">
        <v>711</v>
      </c>
      <c r="D4" s="201" t="s">
        <v>237</v>
      </c>
      <c r="E4" s="387">
        <v>50798</v>
      </c>
      <c r="F4" s="387">
        <v>1260</v>
      </c>
      <c r="G4" s="288">
        <v>50000</v>
      </c>
      <c r="H4" s="447">
        <v>50000</v>
      </c>
      <c r="I4" s="297">
        <v>10000</v>
      </c>
      <c r="J4" s="301">
        <v>50000</v>
      </c>
      <c r="K4" s="306">
        <v>50000</v>
      </c>
      <c r="L4" s="292">
        <v>50000</v>
      </c>
      <c r="M4" s="435"/>
      <c r="N4" s="434"/>
      <c r="O4" s="434"/>
      <c r="P4" s="434"/>
      <c r="Q4" s="434"/>
      <c r="R4" s="430"/>
      <c r="S4" s="430"/>
      <c r="T4" s="430"/>
    </row>
    <row r="5" spans="1:20" x14ac:dyDescent="0.25">
      <c r="A5" s="202"/>
      <c r="B5" s="203"/>
      <c r="C5" s="203"/>
      <c r="D5" s="204" t="s">
        <v>238</v>
      </c>
      <c r="E5" s="388">
        <f>SUM(E4)</f>
        <v>50798</v>
      </c>
      <c r="F5" s="626">
        <f>SUM(F4)</f>
        <v>1260</v>
      </c>
      <c r="G5" s="626">
        <f>SUM(G4)</f>
        <v>50000</v>
      </c>
      <c r="H5" s="388">
        <f t="shared" ref="H5:L5" si="0">SUM(H4)</f>
        <v>50000</v>
      </c>
      <c r="I5" s="388">
        <f t="shared" si="0"/>
        <v>10000</v>
      </c>
      <c r="J5" s="388">
        <f>SUM(J4)</f>
        <v>50000</v>
      </c>
      <c r="K5" s="388">
        <f t="shared" si="0"/>
        <v>50000</v>
      </c>
      <c r="L5" s="388">
        <f t="shared" si="0"/>
        <v>50000</v>
      </c>
      <c r="M5" s="663"/>
      <c r="N5" s="663"/>
      <c r="O5" s="663"/>
      <c r="P5" s="663"/>
      <c r="Q5" s="430"/>
      <c r="R5" s="430"/>
      <c r="S5" s="430"/>
      <c r="T5" s="430"/>
    </row>
    <row r="6" spans="1:20" s="618" customFormat="1" x14ac:dyDescent="0.25">
      <c r="A6" s="615">
        <v>44208</v>
      </c>
      <c r="B6" s="611">
        <v>111</v>
      </c>
      <c r="C6" s="613">
        <v>712</v>
      </c>
      <c r="D6" s="620" t="s">
        <v>586</v>
      </c>
      <c r="E6" s="387"/>
      <c r="F6" s="387"/>
      <c r="G6" s="288"/>
      <c r="H6" s="447">
        <v>496000</v>
      </c>
      <c r="I6" s="297">
        <v>496000</v>
      </c>
      <c r="J6" s="617"/>
      <c r="K6" s="306"/>
      <c r="L6" s="292"/>
      <c r="M6" s="688"/>
      <c r="N6" s="688"/>
      <c r="O6" s="688"/>
      <c r="P6" s="688"/>
      <c r="Q6" s="627"/>
      <c r="R6" s="627"/>
      <c r="S6" s="627"/>
      <c r="T6" s="627"/>
    </row>
    <row r="7" spans="1:20" s="609" customFormat="1" x14ac:dyDescent="0.25">
      <c r="A7" s="612"/>
      <c r="B7" s="613"/>
      <c r="C7" s="613"/>
      <c r="D7" s="614" t="s">
        <v>585</v>
      </c>
      <c r="E7" s="626">
        <f>SUM(E6)</f>
        <v>0</v>
      </c>
      <c r="F7" s="626">
        <f t="shared" ref="F7:L7" si="1">SUM(F6)</f>
        <v>0</v>
      </c>
      <c r="G7" s="626">
        <f t="shared" si="1"/>
        <v>0</v>
      </c>
      <c r="H7" s="626">
        <f t="shared" si="1"/>
        <v>496000</v>
      </c>
      <c r="I7" s="626">
        <f t="shared" si="1"/>
        <v>496000</v>
      </c>
      <c r="J7" s="626">
        <f t="shared" si="1"/>
        <v>0</v>
      </c>
      <c r="K7" s="626">
        <f t="shared" si="1"/>
        <v>0</v>
      </c>
      <c r="L7" s="626">
        <f t="shared" si="1"/>
        <v>0</v>
      </c>
      <c r="M7" s="663"/>
      <c r="N7" s="663"/>
      <c r="O7" s="663"/>
      <c r="P7" s="663"/>
      <c r="Q7" s="627"/>
      <c r="R7" s="627"/>
      <c r="S7" s="627"/>
      <c r="T7" s="627"/>
    </row>
    <row r="8" spans="1:20" x14ac:dyDescent="0.25">
      <c r="A8" s="205">
        <v>42737</v>
      </c>
      <c r="B8" s="206">
        <v>620</v>
      </c>
      <c r="C8" s="203">
        <v>713</v>
      </c>
      <c r="D8" s="201" t="s">
        <v>393</v>
      </c>
      <c r="E8" s="273">
        <v>5826</v>
      </c>
      <c r="F8" s="273">
        <v>0</v>
      </c>
      <c r="G8" s="289">
        <v>10000</v>
      </c>
      <c r="H8" s="447">
        <v>10000</v>
      </c>
      <c r="I8" s="298">
        <v>0</v>
      </c>
      <c r="J8" s="302">
        <v>10000</v>
      </c>
      <c r="K8" s="307">
        <v>10000</v>
      </c>
      <c r="L8" s="293">
        <v>10000</v>
      </c>
      <c r="M8" s="19"/>
      <c r="N8" s="19"/>
      <c r="O8" s="19"/>
      <c r="P8" s="19"/>
      <c r="Q8" s="430"/>
      <c r="R8" s="430"/>
      <c r="S8" s="430"/>
      <c r="T8" s="430"/>
    </row>
    <row r="9" spans="1:20" s="374" customFormat="1" hidden="1" x14ac:dyDescent="0.25">
      <c r="A9" s="205">
        <v>43832</v>
      </c>
      <c r="B9" s="377">
        <v>820</v>
      </c>
      <c r="C9" s="203"/>
      <c r="D9" s="376" t="s">
        <v>521</v>
      </c>
      <c r="E9" s="273"/>
      <c r="F9" s="273">
        <v>0</v>
      </c>
      <c r="G9" s="289"/>
      <c r="H9" s="447"/>
      <c r="I9" s="298"/>
      <c r="J9" s="302"/>
      <c r="K9" s="307"/>
      <c r="L9" s="293"/>
      <c r="M9" s="430"/>
      <c r="N9" s="430"/>
      <c r="O9" s="430"/>
      <c r="P9" s="430"/>
      <c r="Q9" s="430"/>
      <c r="R9" s="430"/>
      <c r="S9" s="430"/>
      <c r="T9" s="430"/>
    </row>
    <row r="10" spans="1:20" x14ac:dyDescent="0.25">
      <c r="A10" s="207" t="s">
        <v>239</v>
      </c>
      <c r="B10" s="206">
        <v>510</v>
      </c>
      <c r="C10" s="206"/>
      <c r="D10" s="201" t="s">
        <v>240</v>
      </c>
      <c r="E10" s="273">
        <v>0</v>
      </c>
      <c r="F10" s="273">
        <v>11940</v>
      </c>
      <c r="G10" s="289"/>
      <c r="H10" s="447"/>
      <c r="I10" s="298"/>
      <c r="J10" s="302"/>
      <c r="K10" s="306"/>
      <c r="L10" s="304"/>
      <c r="M10" s="430"/>
      <c r="N10" s="430"/>
      <c r="O10" s="430"/>
      <c r="P10" s="430"/>
      <c r="Q10" s="430"/>
      <c r="R10" s="430"/>
      <c r="S10" s="430"/>
      <c r="T10" s="430"/>
    </row>
    <row r="11" spans="1:20" s="374" customFormat="1" x14ac:dyDescent="0.25">
      <c r="A11" s="378">
        <v>43834</v>
      </c>
      <c r="B11" s="377">
        <v>510</v>
      </c>
      <c r="C11" s="377"/>
      <c r="D11" s="376" t="s">
        <v>514</v>
      </c>
      <c r="E11" s="273"/>
      <c r="F11" s="273">
        <v>7550</v>
      </c>
      <c r="G11" s="289"/>
      <c r="H11" s="447"/>
      <c r="I11" s="298"/>
      <c r="J11" s="302"/>
      <c r="K11" s="306"/>
      <c r="L11" s="304"/>
      <c r="M11" s="430"/>
      <c r="N11" s="430"/>
      <c r="O11" s="430"/>
      <c r="P11" s="430"/>
      <c r="Q11" s="430"/>
      <c r="R11" s="430"/>
      <c r="S11" s="430"/>
      <c r="T11" s="430"/>
    </row>
    <row r="12" spans="1:20" hidden="1" x14ac:dyDescent="0.25">
      <c r="A12" s="199" t="s">
        <v>113</v>
      </c>
      <c r="B12" s="200"/>
      <c r="C12" s="200"/>
      <c r="D12" s="201" t="s">
        <v>241</v>
      </c>
      <c r="E12" s="286"/>
      <c r="F12" s="286"/>
      <c r="G12" s="288"/>
      <c r="H12" s="447"/>
      <c r="I12" s="297"/>
      <c r="J12" s="301"/>
      <c r="K12" s="306"/>
      <c r="L12" s="304"/>
    </row>
    <row r="13" spans="1:20" hidden="1" x14ac:dyDescent="0.25">
      <c r="A13" s="199" t="s">
        <v>113</v>
      </c>
      <c r="B13" s="200"/>
      <c r="C13" s="200"/>
      <c r="D13" s="201" t="s">
        <v>242</v>
      </c>
      <c r="E13" s="286"/>
      <c r="F13" s="286"/>
      <c r="G13" s="288"/>
      <c r="H13" s="447"/>
      <c r="I13" s="297"/>
      <c r="J13" s="301"/>
      <c r="K13" s="306"/>
      <c r="L13" s="304"/>
    </row>
    <row r="14" spans="1:20" s="374" customFormat="1" x14ac:dyDescent="0.25">
      <c r="A14" s="209">
        <v>43834</v>
      </c>
      <c r="B14" s="200">
        <v>510</v>
      </c>
      <c r="C14" s="200"/>
      <c r="D14" s="376" t="s">
        <v>557</v>
      </c>
      <c r="E14" s="273"/>
      <c r="F14" s="273">
        <v>128345</v>
      </c>
      <c r="G14" s="288"/>
      <c r="H14" s="447"/>
      <c r="I14" s="297"/>
      <c r="J14" s="301"/>
      <c r="K14" s="306"/>
      <c r="L14" s="304"/>
    </row>
    <row r="15" spans="1:20" s="374" customFormat="1" x14ac:dyDescent="0.25">
      <c r="A15" s="209">
        <v>43834</v>
      </c>
      <c r="B15" s="200">
        <v>510</v>
      </c>
      <c r="C15" s="200"/>
      <c r="D15" s="376" t="s">
        <v>557</v>
      </c>
      <c r="E15" s="273"/>
      <c r="F15" s="273">
        <v>15099</v>
      </c>
      <c r="G15" s="288"/>
      <c r="H15" s="447"/>
      <c r="I15" s="297"/>
      <c r="J15" s="301"/>
      <c r="K15" s="306"/>
      <c r="L15" s="304"/>
    </row>
    <row r="16" spans="1:20" s="374" customFormat="1" x14ac:dyDescent="0.25">
      <c r="A16" s="209">
        <v>43834</v>
      </c>
      <c r="B16" s="200">
        <v>510</v>
      </c>
      <c r="C16" s="200"/>
      <c r="D16" s="376" t="s">
        <v>533</v>
      </c>
      <c r="E16" s="273"/>
      <c r="F16" s="273"/>
      <c r="G16" s="288">
        <v>10000</v>
      </c>
      <c r="H16" s="447">
        <v>10000</v>
      </c>
      <c r="I16" s="297">
        <v>6000</v>
      </c>
      <c r="J16" s="301">
        <v>2000</v>
      </c>
      <c r="K16" s="306"/>
      <c r="L16" s="304"/>
    </row>
    <row r="17" spans="1:12" s="609" customFormat="1" x14ac:dyDescent="0.25">
      <c r="A17" s="615">
        <v>44200</v>
      </c>
      <c r="B17" s="611">
        <v>510</v>
      </c>
      <c r="C17" s="611"/>
      <c r="D17" s="620" t="s">
        <v>574</v>
      </c>
      <c r="E17" s="273"/>
      <c r="F17" s="273"/>
      <c r="G17" s="288"/>
      <c r="H17" s="447">
        <v>85000</v>
      </c>
      <c r="I17" s="297">
        <v>82200</v>
      </c>
      <c r="J17" s="786">
        <v>7000</v>
      </c>
      <c r="K17" s="306"/>
      <c r="L17" s="304"/>
    </row>
    <row r="18" spans="1:12" s="609" customFormat="1" x14ac:dyDescent="0.25">
      <c r="A18" s="615">
        <v>44233</v>
      </c>
      <c r="B18" s="611">
        <v>9211</v>
      </c>
      <c r="C18" s="611"/>
      <c r="D18" s="620" t="s">
        <v>572</v>
      </c>
      <c r="E18" s="273"/>
      <c r="F18" s="273">
        <v>66329</v>
      </c>
      <c r="G18" s="288"/>
      <c r="H18" s="447"/>
      <c r="I18" s="297"/>
      <c r="J18" s="617"/>
      <c r="K18" s="306"/>
      <c r="L18" s="304"/>
    </row>
    <row r="19" spans="1:12" s="609" customFormat="1" x14ac:dyDescent="0.25">
      <c r="A19" s="615">
        <v>44233</v>
      </c>
      <c r="B19" s="611">
        <v>9211</v>
      </c>
      <c r="C19" s="611"/>
      <c r="D19" s="620" t="s">
        <v>573</v>
      </c>
      <c r="E19" s="273"/>
      <c r="F19" s="273">
        <v>7803</v>
      </c>
      <c r="G19" s="288"/>
      <c r="H19" s="447"/>
      <c r="I19" s="297"/>
      <c r="J19" s="617"/>
      <c r="K19" s="306"/>
      <c r="L19" s="304"/>
    </row>
    <row r="20" spans="1:12" hidden="1" x14ac:dyDescent="0.25">
      <c r="A20" s="209">
        <v>42742</v>
      </c>
      <c r="B20" s="200">
        <v>810</v>
      </c>
      <c r="C20" s="200"/>
      <c r="D20" s="201" t="s">
        <v>243</v>
      </c>
      <c r="E20" s="387"/>
      <c r="F20" s="387"/>
      <c r="G20" s="288"/>
      <c r="H20" s="447"/>
      <c r="I20" s="297"/>
      <c r="J20" s="301"/>
      <c r="K20" s="306"/>
      <c r="L20" s="304"/>
    </row>
    <row r="21" spans="1:12" hidden="1" x14ac:dyDescent="0.25">
      <c r="A21" s="207" t="s">
        <v>244</v>
      </c>
      <c r="B21" s="206"/>
      <c r="C21" s="206"/>
      <c r="D21" s="201" t="s">
        <v>245</v>
      </c>
      <c r="E21" s="286"/>
      <c r="F21" s="286"/>
      <c r="G21" s="288"/>
      <c r="H21" s="447"/>
      <c r="I21" s="297"/>
      <c r="J21" s="301"/>
      <c r="K21" s="306"/>
      <c r="L21" s="304"/>
    </row>
    <row r="22" spans="1:12" s="374" customFormat="1" hidden="1" x14ac:dyDescent="0.25">
      <c r="A22" s="378">
        <v>43837</v>
      </c>
      <c r="B22" s="377">
        <v>810</v>
      </c>
      <c r="C22" s="377"/>
      <c r="D22" s="376" t="s">
        <v>515</v>
      </c>
      <c r="E22" s="387"/>
      <c r="F22" s="387">
        <v>0</v>
      </c>
      <c r="G22" s="288">
        <v>0</v>
      </c>
      <c r="H22" s="447"/>
      <c r="I22" s="297"/>
      <c r="J22" s="301"/>
      <c r="K22" s="306"/>
      <c r="L22" s="304"/>
    </row>
    <row r="23" spans="1:12" x14ac:dyDescent="0.25">
      <c r="A23" s="199" t="s">
        <v>246</v>
      </c>
      <c r="B23" s="200">
        <v>810</v>
      </c>
      <c r="C23" s="200"/>
      <c r="D23" s="620" t="s">
        <v>247</v>
      </c>
      <c r="E23" s="387">
        <v>5250</v>
      </c>
      <c r="F23" s="387"/>
      <c r="G23" s="288">
        <v>10000</v>
      </c>
      <c r="H23" s="447">
        <v>10000</v>
      </c>
      <c r="I23" s="297">
        <v>10000</v>
      </c>
      <c r="J23" s="617">
        <v>5000</v>
      </c>
      <c r="K23" s="306"/>
      <c r="L23" s="304"/>
    </row>
    <row r="24" spans="1:12" hidden="1" x14ac:dyDescent="0.25">
      <c r="A24" s="208">
        <v>42955</v>
      </c>
      <c r="B24" s="206">
        <v>820</v>
      </c>
      <c r="C24" s="206"/>
      <c r="D24" s="201" t="s">
        <v>248</v>
      </c>
      <c r="E24" s="387"/>
      <c r="F24" s="387"/>
      <c r="G24" s="288"/>
      <c r="H24" s="447"/>
      <c r="I24" s="297"/>
      <c r="J24" s="301"/>
      <c r="K24" s="306"/>
      <c r="L24" s="304"/>
    </row>
    <row r="25" spans="1:12" x14ac:dyDescent="0.25">
      <c r="A25" s="207" t="s">
        <v>249</v>
      </c>
      <c r="B25" s="206">
        <v>620</v>
      </c>
      <c r="C25" s="206"/>
      <c r="D25" s="201" t="s">
        <v>250</v>
      </c>
      <c r="E25" s="387">
        <v>4200</v>
      </c>
      <c r="F25" s="387">
        <v>22059</v>
      </c>
      <c r="G25" s="288">
        <v>10000</v>
      </c>
      <c r="H25" s="447">
        <v>10000</v>
      </c>
      <c r="I25" s="297">
        <v>3000</v>
      </c>
      <c r="J25" s="617">
        <v>5000</v>
      </c>
      <c r="K25" s="306"/>
      <c r="L25" s="294"/>
    </row>
    <row r="26" spans="1:12" hidden="1" x14ac:dyDescent="0.25">
      <c r="A26" s="199" t="s">
        <v>252</v>
      </c>
      <c r="B26" s="200"/>
      <c r="C26" s="200"/>
      <c r="D26" s="201" t="s">
        <v>253</v>
      </c>
      <c r="E26" s="286"/>
      <c r="F26" s="286"/>
      <c r="G26" s="288"/>
      <c r="H26" s="447"/>
      <c r="I26" s="297"/>
      <c r="J26" s="301"/>
      <c r="K26" s="306"/>
      <c r="L26" s="304"/>
    </row>
    <row r="27" spans="1:12" s="714" customFormat="1" x14ac:dyDescent="0.25">
      <c r="A27" s="730">
        <v>44265</v>
      </c>
      <c r="B27" s="721">
        <v>760</v>
      </c>
      <c r="C27" s="721"/>
      <c r="D27" s="722" t="s">
        <v>622</v>
      </c>
      <c r="E27" s="273"/>
      <c r="F27" s="273"/>
      <c r="G27" s="288"/>
      <c r="H27" s="447"/>
      <c r="I27" s="297"/>
      <c r="J27" s="617">
        <v>10000</v>
      </c>
      <c r="K27" s="306"/>
      <c r="L27" s="304"/>
    </row>
    <row r="28" spans="1:12" x14ac:dyDescent="0.25">
      <c r="A28" s="199" t="s">
        <v>254</v>
      </c>
      <c r="B28" s="200">
        <v>451</v>
      </c>
      <c r="C28" s="200"/>
      <c r="D28" s="201" t="s">
        <v>541</v>
      </c>
      <c r="E28" s="387">
        <v>0</v>
      </c>
      <c r="F28" s="387">
        <v>0</v>
      </c>
      <c r="G28" s="288">
        <v>30000</v>
      </c>
      <c r="H28" s="447">
        <v>30000</v>
      </c>
      <c r="I28" s="297">
        <v>0</v>
      </c>
      <c r="J28" s="301">
        <v>30000</v>
      </c>
      <c r="K28" s="306"/>
      <c r="L28" s="304"/>
    </row>
    <row r="29" spans="1:12" x14ac:dyDescent="0.25">
      <c r="A29" s="209">
        <v>43476</v>
      </c>
      <c r="B29" s="200">
        <v>320</v>
      </c>
      <c r="C29" s="200"/>
      <c r="D29" s="201" t="s">
        <v>522</v>
      </c>
      <c r="E29" s="387">
        <v>0</v>
      </c>
      <c r="F29" s="387">
        <v>0</v>
      </c>
      <c r="G29" s="288">
        <v>1500</v>
      </c>
      <c r="H29" s="447">
        <v>1500</v>
      </c>
      <c r="I29" s="297">
        <v>0</v>
      </c>
      <c r="J29" s="301">
        <v>1500</v>
      </c>
      <c r="K29" s="306"/>
      <c r="L29" s="304"/>
    </row>
    <row r="30" spans="1:12" s="714" customFormat="1" x14ac:dyDescent="0.25">
      <c r="A30" s="730">
        <v>44207</v>
      </c>
      <c r="B30" s="721">
        <v>320</v>
      </c>
      <c r="C30" s="721"/>
      <c r="D30" s="722" t="s">
        <v>688</v>
      </c>
      <c r="E30" s="387"/>
      <c r="F30" s="387"/>
      <c r="G30" s="288"/>
      <c r="H30" s="447"/>
      <c r="I30" s="297"/>
      <c r="J30" s="617">
        <v>12000</v>
      </c>
      <c r="K30" s="306"/>
      <c r="L30" s="304"/>
    </row>
    <row r="31" spans="1:12" s="714" customFormat="1" x14ac:dyDescent="0.25">
      <c r="A31" s="730">
        <v>44208</v>
      </c>
      <c r="B31" s="721">
        <v>111</v>
      </c>
      <c r="C31" s="721"/>
      <c r="D31" s="722" t="s">
        <v>623</v>
      </c>
      <c r="E31" s="387"/>
      <c r="F31" s="387"/>
      <c r="G31" s="288"/>
      <c r="H31" s="447"/>
      <c r="I31" s="297"/>
      <c r="J31" s="617">
        <v>14000</v>
      </c>
      <c r="K31" s="306"/>
      <c r="L31" s="304"/>
    </row>
    <row r="32" spans="1:12" x14ac:dyDescent="0.25">
      <c r="A32" s="202"/>
      <c r="B32" s="210"/>
      <c r="C32" s="210"/>
      <c r="D32" s="204" t="s">
        <v>255</v>
      </c>
      <c r="E32" s="388">
        <f>SUM(E8:E29)</f>
        <v>15276</v>
      </c>
      <c r="F32" s="626">
        <f>SUM(F8:F29)</f>
        <v>259125</v>
      </c>
      <c r="G32" s="626">
        <f>SUM(G8:G29)</f>
        <v>71500</v>
      </c>
      <c r="H32" s="388">
        <f>SUM(H8:H29)</f>
        <v>156500</v>
      </c>
      <c r="I32" s="388">
        <f>SUM(I8:I29)</f>
        <v>101200</v>
      </c>
      <c r="J32" s="388">
        <f>SUM(J8:J31)</f>
        <v>96500</v>
      </c>
      <c r="K32" s="388">
        <f>SUM(K8:K29)</f>
        <v>10000</v>
      </c>
      <c r="L32" s="388">
        <f>SUM(L8:L29)</f>
        <v>10000</v>
      </c>
    </row>
    <row r="33" spans="1:12" hidden="1" x14ac:dyDescent="0.25">
      <c r="A33" s="202"/>
      <c r="B33" s="210"/>
      <c r="C33" s="210"/>
      <c r="D33" s="204"/>
      <c r="E33" s="286"/>
      <c r="F33" s="286"/>
      <c r="G33" s="617"/>
      <c r="H33" s="438"/>
      <c r="I33" s="297"/>
      <c r="J33" s="301"/>
      <c r="K33" s="306"/>
      <c r="L33" s="292"/>
    </row>
    <row r="34" spans="1:12" x14ac:dyDescent="0.25">
      <c r="A34" s="208">
        <v>43111</v>
      </c>
      <c r="B34" s="206">
        <v>320</v>
      </c>
      <c r="C34" s="203">
        <v>714</v>
      </c>
      <c r="D34" s="201" t="s">
        <v>256</v>
      </c>
      <c r="E34" s="387">
        <v>5016</v>
      </c>
      <c r="F34" s="387">
        <v>0</v>
      </c>
      <c r="G34" s="288"/>
      <c r="H34" s="448"/>
      <c r="I34" s="297"/>
      <c r="J34" s="301"/>
      <c r="K34" s="306"/>
      <c r="L34" s="292"/>
    </row>
    <row r="35" spans="1:12" s="374" customFormat="1" x14ac:dyDescent="0.25">
      <c r="A35" s="378">
        <v>43840</v>
      </c>
      <c r="B35" s="377">
        <v>320</v>
      </c>
      <c r="C35" s="203"/>
      <c r="D35" s="376" t="s">
        <v>539</v>
      </c>
      <c r="E35" s="387"/>
      <c r="F35" s="387">
        <v>0</v>
      </c>
      <c r="G35" s="288">
        <v>5000</v>
      </c>
      <c r="H35" s="448">
        <v>6800</v>
      </c>
      <c r="I35" s="297">
        <v>6800</v>
      </c>
      <c r="J35" s="301"/>
      <c r="K35" s="306"/>
      <c r="L35" s="292"/>
    </row>
    <row r="36" spans="1:12" s="609" customFormat="1" x14ac:dyDescent="0.25">
      <c r="A36" s="622">
        <v>44207</v>
      </c>
      <c r="B36" s="621">
        <v>320</v>
      </c>
      <c r="C36" s="613"/>
      <c r="D36" s="620" t="s">
        <v>575</v>
      </c>
      <c r="E36" s="387"/>
      <c r="F36" s="387"/>
      <c r="G36" s="288"/>
      <c r="H36" s="448">
        <v>21306</v>
      </c>
      <c r="I36" s="297">
        <v>21306</v>
      </c>
      <c r="J36" s="617"/>
      <c r="K36" s="306"/>
      <c r="L36" s="292"/>
    </row>
    <row r="37" spans="1:12" x14ac:dyDescent="0.25">
      <c r="A37" s="202"/>
      <c r="B37" s="210"/>
      <c r="C37" s="210"/>
      <c r="D37" s="204" t="s">
        <v>257</v>
      </c>
      <c r="E37" s="388">
        <f>SUM(E34:E35)</f>
        <v>5016</v>
      </c>
      <c r="F37" s="626">
        <f>SUM(F34:F35)</f>
        <v>0</v>
      </c>
      <c r="G37" s="626">
        <f>SUM(G34:G35)</f>
        <v>5000</v>
      </c>
      <c r="H37" s="388">
        <f>SUM(H34:H36)</f>
        <v>28106</v>
      </c>
      <c r="I37" s="626">
        <f t="shared" ref="I37:L37" si="2">SUM(I34:I36)</f>
        <v>28106</v>
      </c>
      <c r="J37" s="626">
        <f t="shared" si="2"/>
        <v>0</v>
      </c>
      <c r="K37" s="626">
        <f t="shared" si="2"/>
        <v>0</v>
      </c>
      <c r="L37" s="626">
        <f t="shared" si="2"/>
        <v>0</v>
      </c>
    </row>
    <row r="38" spans="1:12" x14ac:dyDescent="0.25">
      <c r="A38" s="209">
        <v>43103</v>
      </c>
      <c r="B38" s="200">
        <v>840</v>
      </c>
      <c r="C38" s="210">
        <v>716</v>
      </c>
      <c r="D38" s="201" t="s">
        <v>258</v>
      </c>
      <c r="E38" s="387">
        <v>900</v>
      </c>
      <c r="F38" s="387">
        <v>2600</v>
      </c>
      <c r="G38" s="288">
        <v>3000</v>
      </c>
      <c r="H38" s="447">
        <v>3000</v>
      </c>
      <c r="I38" s="297">
        <v>0</v>
      </c>
      <c r="J38" s="301">
        <v>3000</v>
      </c>
      <c r="K38" s="306"/>
      <c r="L38" s="292"/>
    </row>
    <row r="39" spans="1:12" hidden="1" x14ac:dyDescent="0.25">
      <c r="A39" s="207" t="s">
        <v>239</v>
      </c>
      <c r="B39" s="206"/>
      <c r="C39" s="206"/>
      <c r="D39" s="201" t="s">
        <v>259</v>
      </c>
      <c r="E39" s="387"/>
      <c r="F39" s="387"/>
      <c r="G39" s="288"/>
      <c r="H39" s="447"/>
      <c r="I39" s="297"/>
      <c r="J39" s="301"/>
      <c r="K39" s="306"/>
      <c r="L39" s="292"/>
    </row>
    <row r="40" spans="1:12" hidden="1" x14ac:dyDescent="0.25">
      <c r="A40" s="199" t="s">
        <v>260</v>
      </c>
      <c r="B40" s="200"/>
      <c r="C40" s="200"/>
      <c r="D40" s="201" t="s">
        <v>261</v>
      </c>
      <c r="E40" s="387"/>
      <c r="F40" s="387"/>
      <c r="G40" s="288"/>
      <c r="H40" s="447"/>
      <c r="I40" s="297"/>
      <c r="J40" s="301"/>
      <c r="K40" s="306"/>
      <c r="L40" s="292"/>
    </row>
    <row r="41" spans="1:12" s="609" customFormat="1" x14ac:dyDescent="0.25">
      <c r="A41" s="615">
        <v>44200</v>
      </c>
      <c r="B41" s="611">
        <v>510</v>
      </c>
      <c r="C41" s="611"/>
      <c r="D41" s="620" t="s">
        <v>587</v>
      </c>
      <c r="E41" s="387"/>
      <c r="F41" s="387"/>
      <c r="G41" s="288"/>
      <c r="H41" s="447">
        <v>2000</v>
      </c>
      <c r="I41" s="297">
        <v>2000</v>
      </c>
      <c r="J41" s="617">
        <v>0</v>
      </c>
      <c r="K41" s="306"/>
      <c r="L41" s="292"/>
    </row>
    <row r="42" spans="1:12" s="609" customFormat="1" x14ac:dyDescent="0.25">
      <c r="A42" s="615">
        <v>44200</v>
      </c>
      <c r="B42" s="611">
        <v>510</v>
      </c>
      <c r="C42" s="611"/>
      <c r="D42" s="620" t="s">
        <v>603</v>
      </c>
      <c r="E42" s="387"/>
      <c r="F42" s="387"/>
      <c r="G42" s="288"/>
      <c r="H42" s="447"/>
      <c r="I42" s="297"/>
      <c r="J42" s="617">
        <v>2000</v>
      </c>
      <c r="K42" s="306"/>
      <c r="L42" s="292"/>
    </row>
    <row r="43" spans="1:12" x14ac:dyDescent="0.25">
      <c r="A43" s="207" t="s">
        <v>260</v>
      </c>
      <c r="B43" s="206">
        <v>520</v>
      </c>
      <c r="C43" s="206"/>
      <c r="D43" s="211" t="s">
        <v>262</v>
      </c>
      <c r="E43" s="387">
        <v>3720</v>
      </c>
      <c r="F43" s="387">
        <v>0</v>
      </c>
      <c r="G43" s="288">
        <v>5900</v>
      </c>
      <c r="H43" s="447">
        <v>5900</v>
      </c>
      <c r="I43" s="297">
        <v>0</v>
      </c>
      <c r="J43" s="301">
        <v>5900</v>
      </c>
      <c r="K43" s="306"/>
      <c r="L43" s="292"/>
    </row>
    <row r="44" spans="1:12" hidden="1" x14ac:dyDescent="0.25">
      <c r="A44" s="207" t="s">
        <v>260</v>
      </c>
      <c r="B44" s="206">
        <v>520</v>
      </c>
      <c r="C44" s="206"/>
      <c r="D44" s="201" t="s">
        <v>263</v>
      </c>
      <c r="E44" s="387"/>
      <c r="F44" s="387"/>
      <c r="G44" s="288"/>
      <c r="H44" s="447"/>
      <c r="I44" s="297"/>
      <c r="J44" s="301"/>
      <c r="K44" s="306"/>
      <c r="L44" s="292"/>
    </row>
    <row r="45" spans="1:12" hidden="1" x14ac:dyDescent="0.25">
      <c r="A45" s="199" t="s">
        <v>236</v>
      </c>
      <c r="B45" s="200"/>
      <c r="C45" s="200"/>
      <c r="D45" s="201" t="s">
        <v>264</v>
      </c>
      <c r="E45" s="387"/>
      <c r="F45" s="387"/>
      <c r="G45" s="288"/>
      <c r="H45" s="447"/>
      <c r="I45" s="297"/>
      <c r="J45" s="301"/>
      <c r="K45" s="306"/>
      <c r="L45" s="292"/>
    </row>
    <row r="46" spans="1:12" hidden="1" x14ac:dyDescent="0.25">
      <c r="A46" s="199" t="s">
        <v>236</v>
      </c>
      <c r="B46" s="200"/>
      <c r="C46" s="200"/>
      <c r="D46" s="201" t="s">
        <v>265</v>
      </c>
      <c r="E46" s="387"/>
      <c r="F46" s="387"/>
      <c r="G46" s="288"/>
      <c r="H46" s="447"/>
      <c r="I46" s="297"/>
      <c r="J46" s="301"/>
      <c r="K46" s="306"/>
      <c r="L46" s="292"/>
    </row>
    <row r="47" spans="1:12" hidden="1" x14ac:dyDescent="0.25">
      <c r="A47" s="199" t="s">
        <v>236</v>
      </c>
      <c r="B47" s="200"/>
      <c r="C47" s="200"/>
      <c r="D47" s="201" t="s">
        <v>266</v>
      </c>
      <c r="E47" s="387"/>
      <c r="F47" s="387"/>
      <c r="G47" s="288"/>
      <c r="H47" s="447"/>
      <c r="I47" s="297"/>
      <c r="J47" s="301"/>
      <c r="K47" s="306"/>
      <c r="L47" s="292"/>
    </row>
    <row r="48" spans="1:12" hidden="1" x14ac:dyDescent="0.25">
      <c r="A48" s="199" t="s">
        <v>236</v>
      </c>
      <c r="B48" s="200"/>
      <c r="C48" s="200"/>
      <c r="D48" s="201" t="s">
        <v>267</v>
      </c>
      <c r="E48" s="387"/>
      <c r="F48" s="387"/>
      <c r="G48" s="288"/>
      <c r="H48" s="447"/>
      <c r="I48" s="297"/>
      <c r="J48" s="301"/>
      <c r="K48" s="306"/>
      <c r="L48" s="292"/>
    </row>
    <row r="49" spans="1:12" hidden="1" x14ac:dyDescent="0.25">
      <c r="A49" s="199" t="s">
        <v>236</v>
      </c>
      <c r="B49" s="200"/>
      <c r="C49" s="200"/>
      <c r="D49" s="201" t="s">
        <v>268</v>
      </c>
      <c r="E49" s="387"/>
      <c r="F49" s="387"/>
      <c r="G49" s="288"/>
      <c r="H49" s="447"/>
      <c r="I49" s="297"/>
      <c r="J49" s="301"/>
      <c r="K49" s="306"/>
      <c r="L49" s="292"/>
    </row>
    <row r="50" spans="1:12" s="609" customFormat="1" x14ac:dyDescent="0.25">
      <c r="A50" s="615">
        <v>44231</v>
      </c>
      <c r="B50" s="611">
        <v>520</v>
      </c>
      <c r="C50" s="611"/>
      <c r="D50" s="620" t="s">
        <v>604</v>
      </c>
      <c r="E50" s="387"/>
      <c r="F50" s="387"/>
      <c r="G50" s="288"/>
      <c r="H50" s="447"/>
      <c r="I50" s="297"/>
      <c r="J50" s="617">
        <v>40000</v>
      </c>
      <c r="K50" s="306"/>
      <c r="L50" s="292"/>
    </row>
    <row r="51" spans="1:12" hidden="1" x14ac:dyDescent="0.25">
      <c r="A51" s="208">
        <v>43105</v>
      </c>
      <c r="B51" s="206">
        <v>451</v>
      </c>
      <c r="C51" s="206"/>
      <c r="D51" s="201" t="s">
        <v>272</v>
      </c>
      <c r="E51" s="387"/>
      <c r="F51" s="387"/>
      <c r="G51" s="288"/>
      <c r="H51" s="447"/>
      <c r="I51" s="297"/>
      <c r="J51" s="301"/>
      <c r="K51" s="306"/>
      <c r="L51" s="292"/>
    </row>
    <row r="52" spans="1:12" x14ac:dyDescent="0.25">
      <c r="A52" s="208">
        <v>42374</v>
      </c>
      <c r="B52" s="206">
        <v>451</v>
      </c>
      <c r="C52" s="206"/>
      <c r="D52" s="201" t="s">
        <v>273</v>
      </c>
      <c r="E52" s="387">
        <v>1956</v>
      </c>
      <c r="F52" s="387"/>
      <c r="G52" s="288"/>
      <c r="H52" s="447"/>
      <c r="I52" s="297"/>
      <c r="J52" s="301"/>
      <c r="K52" s="306"/>
      <c r="L52" s="292"/>
    </row>
    <row r="53" spans="1:12" hidden="1" x14ac:dyDescent="0.25">
      <c r="A53" s="207" t="s">
        <v>113</v>
      </c>
      <c r="B53" s="206"/>
      <c r="C53" s="206"/>
      <c r="D53" s="201" t="s">
        <v>274</v>
      </c>
      <c r="E53" s="387"/>
      <c r="F53" s="387"/>
      <c r="G53" s="288"/>
      <c r="H53" s="447"/>
      <c r="I53" s="297"/>
      <c r="J53" s="301"/>
      <c r="K53" s="306"/>
      <c r="L53" s="292"/>
    </row>
    <row r="54" spans="1:12" hidden="1" x14ac:dyDescent="0.25">
      <c r="A54" s="207" t="s">
        <v>113</v>
      </c>
      <c r="B54" s="206"/>
      <c r="C54" s="206"/>
      <c r="D54" s="201" t="s">
        <v>275</v>
      </c>
      <c r="E54" s="387"/>
      <c r="F54" s="387"/>
      <c r="G54" s="288"/>
      <c r="H54" s="447"/>
      <c r="I54" s="297"/>
      <c r="J54" s="301"/>
      <c r="K54" s="306"/>
      <c r="L54" s="292"/>
    </row>
    <row r="55" spans="1:12" s="609" customFormat="1" x14ac:dyDescent="0.25">
      <c r="A55" s="622">
        <v>44201</v>
      </c>
      <c r="B55" s="621">
        <v>451</v>
      </c>
      <c r="C55" s="621"/>
      <c r="D55" s="620" t="s">
        <v>576</v>
      </c>
      <c r="E55" s="387"/>
      <c r="F55" s="387"/>
      <c r="G55" s="288"/>
      <c r="H55" s="447">
        <v>10000</v>
      </c>
      <c r="I55" s="297">
        <v>6000</v>
      </c>
      <c r="J55" s="786">
        <v>10000</v>
      </c>
      <c r="K55" s="306"/>
      <c r="L55" s="292"/>
    </row>
    <row r="56" spans="1:12" x14ac:dyDescent="0.25">
      <c r="A56" s="212">
        <v>43470</v>
      </c>
      <c r="B56" s="213">
        <v>451</v>
      </c>
      <c r="C56" s="213"/>
      <c r="D56" s="211" t="s">
        <v>422</v>
      </c>
      <c r="E56" s="387">
        <v>2486</v>
      </c>
      <c r="F56" s="387">
        <v>0</v>
      </c>
      <c r="G56" s="288">
        <v>2000</v>
      </c>
      <c r="H56" s="447">
        <v>2000</v>
      </c>
      <c r="I56" s="297">
        <v>0</v>
      </c>
      <c r="J56" s="301">
        <v>2000</v>
      </c>
      <c r="K56" s="306"/>
      <c r="L56" s="292"/>
    </row>
    <row r="57" spans="1:12" s="374" customFormat="1" x14ac:dyDescent="0.25">
      <c r="A57" s="380">
        <v>43470</v>
      </c>
      <c r="B57" s="381">
        <v>451</v>
      </c>
      <c r="C57" s="381"/>
      <c r="D57" s="379" t="s">
        <v>490</v>
      </c>
      <c r="E57" s="387"/>
      <c r="F57" s="387">
        <v>0</v>
      </c>
      <c r="G57" s="288">
        <v>5000</v>
      </c>
      <c r="H57" s="447">
        <v>5000</v>
      </c>
      <c r="I57" s="297">
        <v>3000</v>
      </c>
      <c r="J57" s="301">
        <v>2000</v>
      </c>
      <c r="K57" s="306"/>
      <c r="L57" s="292"/>
    </row>
    <row r="58" spans="1:12" s="374" customFormat="1" x14ac:dyDescent="0.25">
      <c r="A58" s="380">
        <v>43835</v>
      </c>
      <c r="B58" s="381">
        <v>451</v>
      </c>
      <c r="C58" s="381"/>
      <c r="D58" s="379" t="s">
        <v>527</v>
      </c>
      <c r="E58" s="387"/>
      <c r="F58" s="387"/>
      <c r="G58" s="288">
        <v>9000</v>
      </c>
      <c r="H58" s="447">
        <v>9000</v>
      </c>
      <c r="I58" s="297">
        <v>6000</v>
      </c>
      <c r="J58" s="301">
        <v>3000</v>
      </c>
      <c r="K58" s="306"/>
      <c r="L58" s="292"/>
    </row>
    <row r="59" spans="1:12" hidden="1" x14ac:dyDescent="0.25">
      <c r="A59" s="212">
        <v>43137</v>
      </c>
      <c r="B59" s="213">
        <v>9121</v>
      </c>
      <c r="C59" s="213"/>
      <c r="D59" s="211" t="s">
        <v>276</v>
      </c>
      <c r="E59" s="387"/>
      <c r="F59" s="387"/>
      <c r="G59" s="288"/>
      <c r="H59" s="447"/>
      <c r="I59" s="297"/>
      <c r="J59" s="301"/>
      <c r="K59" s="306"/>
      <c r="L59" s="292"/>
    </row>
    <row r="60" spans="1:12" s="714" customFormat="1" x14ac:dyDescent="0.25">
      <c r="A60" s="733">
        <v>44233</v>
      </c>
      <c r="B60" s="734">
        <v>9121</v>
      </c>
      <c r="C60" s="734"/>
      <c r="D60" s="732" t="s">
        <v>624</v>
      </c>
      <c r="E60" s="387"/>
      <c r="F60" s="387"/>
      <c r="G60" s="288"/>
      <c r="H60" s="447"/>
      <c r="I60" s="297"/>
      <c r="J60" s="617">
        <v>6000</v>
      </c>
      <c r="K60" s="306"/>
      <c r="L60" s="292"/>
    </row>
    <row r="61" spans="1:12" s="374" customFormat="1" x14ac:dyDescent="0.25">
      <c r="A61" s="380">
        <v>43502</v>
      </c>
      <c r="B61" s="381">
        <v>9121</v>
      </c>
      <c r="C61" s="381"/>
      <c r="D61" s="379" t="s">
        <v>510</v>
      </c>
      <c r="E61" s="387"/>
      <c r="F61" s="387">
        <v>5160</v>
      </c>
      <c r="G61" s="288"/>
      <c r="H61" s="447"/>
      <c r="I61" s="569"/>
      <c r="J61" s="301"/>
      <c r="K61" s="306"/>
      <c r="L61" s="292"/>
    </row>
    <row r="62" spans="1:12" s="609" customFormat="1" x14ac:dyDescent="0.25">
      <c r="A62" s="624">
        <v>7.1</v>
      </c>
      <c r="B62" s="625">
        <v>810</v>
      </c>
      <c r="C62" s="625"/>
      <c r="D62" s="623" t="s">
        <v>577</v>
      </c>
      <c r="E62" s="387"/>
      <c r="F62" s="387"/>
      <c r="G62" s="288"/>
      <c r="H62" s="447">
        <v>2000</v>
      </c>
      <c r="I62" s="569">
        <v>2000</v>
      </c>
      <c r="J62" s="617"/>
      <c r="K62" s="306"/>
      <c r="L62" s="292"/>
    </row>
    <row r="63" spans="1:12" s="609" customFormat="1" x14ac:dyDescent="0.25">
      <c r="A63" s="624">
        <v>44203</v>
      </c>
      <c r="B63" s="625">
        <v>810</v>
      </c>
      <c r="C63" s="625"/>
      <c r="D63" s="623" t="s">
        <v>588</v>
      </c>
      <c r="E63" s="387"/>
      <c r="F63" s="387"/>
      <c r="G63" s="288"/>
      <c r="H63" s="447">
        <v>6500</v>
      </c>
      <c r="I63" s="569">
        <v>6300</v>
      </c>
      <c r="J63" s="617"/>
      <c r="K63" s="306"/>
      <c r="L63" s="292"/>
    </row>
    <row r="64" spans="1:12" s="609" customFormat="1" x14ac:dyDescent="0.25">
      <c r="A64" s="624">
        <v>44203</v>
      </c>
      <c r="B64" s="625">
        <v>810</v>
      </c>
      <c r="C64" s="625"/>
      <c r="D64" s="623" t="s">
        <v>578</v>
      </c>
      <c r="E64" s="387"/>
      <c r="F64" s="387"/>
      <c r="G64" s="288"/>
      <c r="H64" s="447">
        <v>2500</v>
      </c>
      <c r="I64" s="569">
        <v>2500</v>
      </c>
      <c r="J64" s="617"/>
      <c r="K64" s="306"/>
      <c r="L64" s="292"/>
    </row>
    <row r="65" spans="1:12" hidden="1" x14ac:dyDescent="0.25">
      <c r="A65" s="212">
        <v>42742</v>
      </c>
      <c r="B65" s="213">
        <v>810</v>
      </c>
      <c r="C65" s="213"/>
      <c r="D65" s="211" t="s">
        <v>277</v>
      </c>
      <c r="E65" s="387"/>
      <c r="F65" s="387"/>
      <c r="G65" s="288"/>
      <c r="H65" s="447"/>
      <c r="I65" s="297"/>
      <c r="J65" s="301"/>
      <c r="K65" s="306"/>
      <c r="L65" s="292"/>
    </row>
    <row r="66" spans="1:12" s="714" customFormat="1" x14ac:dyDescent="0.25">
      <c r="A66" s="733">
        <v>44203</v>
      </c>
      <c r="B66" s="734">
        <v>810</v>
      </c>
      <c r="C66" s="734"/>
      <c r="D66" s="732" t="s">
        <v>615</v>
      </c>
      <c r="E66" s="387"/>
      <c r="F66" s="387"/>
      <c r="G66" s="288"/>
      <c r="H66" s="447"/>
      <c r="I66" s="297"/>
      <c r="J66" s="617">
        <v>2000</v>
      </c>
      <c r="K66" s="306"/>
      <c r="L66" s="292"/>
    </row>
    <row r="67" spans="1:12" x14ac:dyDescent="0.25">
      <c r="A67" s="212">
        <v>43472</v>
      </c>
      <c r="B67" s="213">
        <v>810</v>
      </c>
      <c r="C67" s="213"/>
      <c r="D67" s="211" t="s">
        <v>278</v>
      </c>
      <c r="E67" s="387">
        <v>2280</v>
      </c>
      <c r="F67" s="387">
        <v>12150</v>
      </c>
      <c r="G67" s="288"/>
      <c r="H67" s="447"/>
      <c r="I67" s="297"/>
      <c r="J67" s="301"/>
      <c r="K67" s="306"/>
      <c r="L67" s="292"/>
    </row>
    <row r="68" spans="1:12" hidden="1" x14ac:dyDescent="0.25">
      <c r="A68" s="214"/>
      <c r="B68" s="213"/>
      <c r="C68" s="213"/>
      <c r="D68" s="211" t="s">
        <v>280</v>
      </c>
      <c r="E68" s="286"/>
      <c r="F68" s="286"/>
      <c r="G68" s="288"/>
      <c r="H68" s="447"/>
      <c r="I68" s="297"/>
      <c r="J68" s="301"/>
      <c r="K68" s="306"/>
      <c r="L68" s="292"/>
    </row>
    <row r="69" spans="1:12" x14ac:dyDescent="0.25">
      <c r="A69" s="212">
        <v>42590</v>
      </c>
      <c r="B69" s="213">
        <v>820</v>
      </c>
      <c r="C69" s="213"/>
      <c r="D69" s="211" t="s">
        <v>281</v>
      </c>
      <c r="E69" s="387">
        <v>5044</v>
      </c>
      <c r="F69" s="387"/>
      <c r="G69" s="288"/>
      <c r="H69" s="447"/>
      <c r="I69" s="297"/>
      <c r="J69" s="301"/>
      <c r="K69" s="306"/>
      <c r="L69" s="292"/>
    </row>
    <row r="70" spans="1:12" x14ac:dyDescent="0.25">
      <c r="A70" s="207" t="s">
        <v>249</v>
      </c>
      <c r="B70" s="206">
        <v>620</v>
      </c>
      <c r="C70" s="206"/>
      <c r="D70" s="376" t="s">
        <v>269</v>
      </c>
      <c r="E70" s="387"/>
      <c r="F70" s="387">
        <v>1950</v>
      </c>
      <c r="G70" s="288"/>
      <c r="H70" s="447"/>
      <c r="I70" s="297"/>
      <c r="J70" s="301"/>
      <c r="K70" s="306"/>
      <c r="L70" s="292"/>
    </row>
    <row r="71" spans="1:12" x14ac:dyDescent="0.25">
      <c r="A71" s="207" t="s">
        <v>249</v>
      </c>
      <c r="B71" s="206">
        <v>620</v>
      </c>
      <c r="C71" s="206"/>
      <c r="D71" s="201" t="s">
        <v>270</v>
      </c>
      <c r="E71" s="387">
        <v>15600</v>
      </c>
      <c r="F71" s="387">
        <v>0</v>
      </c>
      <c r="G71" s="288"/>
      <c r="H71" s="447"/>
      <c r="I71" s="297"/>
      <c r="J71" s="301"/>
      <c r="K71" s="306"/>
      <c r="L71" s="292"/>
    </row>
    <row r="72" spans="1:12" x14ac:dyDescent="0.25">
      <c r="A72" s="207" t="s">
        <v>249</v>
      </c>
      <c r="B72" s="206">
        <v>620</v>
      </c>
      <c r="C72" s="206"/>
      <c r="D72" s="201" t="s">
        <v>271</v>
      </c>
      <c r="E72" s="387">
        <v>1000</v>
      </c>
      <c r="F72" s="387">
        <v>0</v>
      </c>
      <c r="G72" s="288">
        <v>16000</v>
      </c>
      <c r="H72" s="447">
        <v>16000</v>
      </c>
      <c r="I72" s="297">
        <v>0</v>
      </c>
      <c r="J72" s="301">
        <v>16000</v>
      </c>
      <c r="K72" s="306"/>
      <c r="L72" s="292"/>
    </row>
    <row r="73" spans="1:12" hidden="1" x14ac:dyDescent="0.25">
      <c r="A73" s="207" t="s">
        <v>249</v>
      </c>
      <c r="B73" s="206"/>
      <c r="C73" s="206"/>
      <c r="D73" s="201" t="s">
        <v>283</v>
      </c>
      <c r="E73" s="286"/>
      <c r="F73" s="286"/>
      <c r="G73" s="288"/>
      <c r="H73" s="448"/>
      <c r="I73" s="297"/>
      <c r="J73" s="301"/>
      <c r="K73" s="306"/>
      <c r="L73" s="292"/>
    </row>
    <row r="74" spans="1:12" x14ac:dyDescent="0.25">
      <c r="A74" s="207" t="s">
        <v>249</v>
      </c>
      <c r="B74" s="206">
        <v>620</v>
      </c>
      <c r="C74" s="206"/>
      <c r="D74" s="201" t="s">
        <v>284</v>
      </c>
      <c r="E74" s="387">
        <v>1450</v>
      </c>
      <c r="F74" s="387">
        <v>0</v>
      </c>
      <c r="G74" s="288">
        <v>20000</v>
      </c>
      <c r="H74" s="447">
        <v>20000</v>
      </c>
      <c r="I74" s="297">
        <v>0</v>
      </c>
      <c r="J74" s="301">
        <v>20000</v>
      </c>
      <c r="K74" s="306"/>
      <c r="L74" s="292"/>
    </row>
    <row r="75" spans="1:12" x14ac:dyDescent="0.25">
      <c r="A75" s="208">
        <v>42409</v>
      </c>
      <c r="B75" s="206">
        <v>620</v>
      </c>
      <c r="C75" s="206"/>
      <c r="D75" s="201" t="s">
        <v>411</v>
      </c>
      <c r="E75" s="387">
        <v>0</v>
      </c>
      <c r="F75" s="387">
        <v>0</v>
      </c>
      <c r="G75" s="288">
        <v>1500</v>
      </c>
      <c r="H75" s="447">
        <v>1500</v>
      </c>
      <c r="I75" s="297">
        <v>0</v>
      </c>
      <c r="J75" s="301">
        <v>1500</v>
      </c>
      <c r="K75" s="306"/>
      <c r="L75" s="292"/>
    </row>
    <row r="76" spans="1:12" hidden="1" x14ac:dyDescent="0.25">
      <c r="A76" s="216">
        <v>43505</v>
      </c>
      <c r="B76" s="206">
        <v>620</v>
      </c>
      <c r="C76" s="206"/>
      <c r="D76" s="201" t="s">
        <v>409</v>
      </c>
      <c r="E76" s="273">
        <v>0</v>
      </c>
      <c r="F76" s="273"/>
      <c r="G76" s="289"/>
      <c r="H76" s="448"/>
      <c r="I76" s="298"/>
      <c r="J76" s="302"/>
      <c r="K76" s="306"/>
      <c r="L76" s="292"/>
    </row>
    <row r="77" spans="1:12" x14ac:dyDescent="0.25">
      <c r="A77" s="208">
        <v>43505</v>
      </c>
      <c r="B77" s="206">
        <v>620</v>
      </c>
      <c r="C77" s="206"/>
      <c r="D77" s="201" t="s">
        <v>424</v>
      </c>
      <c r="E77" s="387">
        <v>0</v>
      </c>
      <c r="F77" s="387">
        <v>0</v>
      </c>
      <c r="G77" s="288">
        <v>15000</v>
      </c>
      <c r="H77" s="447">
        <v>15000</v>
      </c>
      <c r="I77" s="297">
        <v>0</v>
      </c>
      <c r="J77" s="301">
        <v>15000</v>
      </c>
      <c r="K77" s="306"/>
      <c r="L77" s="292"/>
    </row>
    <row r="78" spans="1:12" x14ac:dyDescent="0.25">
      <c r="A78" s="208">
        <v>43505</v>
      </c>
      <c r="B78" s="206">
        <v>620</v>
      </c>
      <c r="C78" s="206"/>
      <c r="D78" s="201" t="s">
        <v>282</v>
      </c>
      <c r="E78" s="387">
        <v>12144</v>
      </c>
      <c r="F78" s="387">
        <v>870</v>
      </c>
      <c r="G78" s="288"/>
      <c r="H78" s="448"/>
      <c r="I78" s="297"/>
      <c r="J78" s="301"/>
      <c r="K78" s="306"/>
      <c r="L78" s="292"/>
    </row>
    <row r="79" spans="1:12" s="374" customFormat="1" x14ac:dyDescent="0.25">
      <c r="A79" s="378">
        <v>43505</v>
      </c>
      <c r="B79" s="377">
        <v>660</v>
      </c>
      <c r="C79" s="377"/>
      <c r="D79" s="376" t="s">
        <v>485</v>
      </c>
      <c r="E79" s="387"/>
      <c r="F79" s="387">
        <v>0</v>
      </c>
      <c r="G79" s="288">
        <v>12500</v>
      </c>
      <c r="H79" s="447">
        <v>12500</v>
      </c>
      <c r="I79" s="297">
        <v>12500</v>
      </c>
      <c r="J79" s="301"/>
      <c r="K79" s="306"/>
      <c r="L79" s="292"/>
    </row>
    <row r="80" spans="1:12" x14ac:dyDescent="0.25">
      <c r="A80" s="207" t="s">
        <v>285</v>
      </c>
      <c r="B80" s="206">
        <v>640</v>
      </c>
      <c r="C80" s="206"/>
      <c r="D80" s="201" t="s">
        <v>286</v>
      </c>
      <c r="E80" s="387">
        <v>0</v>
      </c>
      <c r="F80" s="387">
        <v>0</v>
      </c>
      <c r="G80" s="288">
        <v>36200</v>
      </c>
      <c r="H80" s="447">
        <v>36200</v>
      </c>
      <c r="I80" s="297">
        <v>36200</v>
      </c>
      <c r="J80" s="301">
        <v>0</v>
      </c>
      <c r="K80" s="306"/>
      <c r="L80" s="292"/>
    </row>
    <row r="81" spans="1:12" hidden="1" x14ac:dyDescent="0.25">
      <c r="A81" s="208">
        <v>42803</v>
      </c>
      <c r="B81" s="206">
        <v>640</v>
      </c>
      <c r="C81" s="206"/>
      <c r="D81" s="201" t="s">
        <v>287</v>
      </c>
      <c r="E81" s="387"/>
      <c r="F81" s="387"/>
      <c r="G81" s="288"/>
      <c r="H81" s="448"/>
      <c r="I81" s="297"/>
      <c r="J81" s="301"/>
      <c r="K81" s="306"/>
      <c r="L81" s="292"/>
    </row>
    <row r="82" spans="1:12" x14ac:dyDescent="0.25">
      <c r="A82" s="207" t="s">
        <v>285</v>
      </c>
      <c r="B82" s="206">
        <v>640</v>
      </c>
      <c r="C82" s="206"/>
      <c r="D82" s="201" t="s">
        <v>288</v>
      </c>
      <c r="E82" s="387">
        <v>2760</v>
      </c>
      <c r="F82" s="387">
        <v>0</v>
      </c>
      <c r="G82" s="288">
        <v>18000</v>
      </c>
      <c r="H82" s="447">
        <v>18000</v>
      </c>
      <c r="I82" s="297">
        <v>0</v>
      </c>
      <c r="J82" s="617">
        <v>18000</v>
      </c>
      <c r="K82" s="306"/>
      <c r="L82" s="292"/>
    </row>
    <row r="83" spans="1:12" hidden="1" x14ac:dyDescent="0.25">
      <c r="A83" s="207" t="s">
        <v>251</v>
      </c>
      <c r="B83" s="206">
        <v>620</v>
      </c>
      <c r="C83" s="206"/>
      <c r="D83" s="201" t="s">
        <v>289</v>
      </c>
      <c r="E83" s="387"/>
      <c r="F83" s="387"/>
      <c r="G83" s="288"/>
      <c r="H83" s="448"/>
      <c r="I83" s="297"/>
      <c r="J83" s="301"/>
      <c r="K83" s="306"/>
      <c r="L83" s="292"/>
    </row>
    <row r="84" spans="1:12" s="714" customFormat="1" x14ac:dyDescent="0.25">
      <c r="A84" s="729">
        <v>44264</v>
      </c>
      <c r="B84" s="727">
        <v>640</v>
      </c>
      <c r="C84" s="727"/>
      <c r="D84" s="722" t="s">
        <v>617</v>
      </c>
      <c r="E84" s="387"/>
      <c r="F84" s="387"/>
      <c r="G84" s="288"/>
      <c r="H84" s="448"/>
      <c r="I84" s="297"/>
      <c r="J84" s="617">
        <v>2500</v>
      </c>
      <c r="K84" s="306"/>
      <c r="L84" s="292"/>
    </row>
    <row r="85" spans="1:12" x14ac:dyDescent="0.25">
      <c r="A85" s="208">
        <v>43564</v>
      </c>
      <c r="B85" s="206">
        <v>620</v>
      </c>
      <c r="C85" s="206"/>
      <c r="D85" s="201" t="s">
        <v>410</v>
      </c>
      <c r="E85" s="387">
        <v>480</v>
      </c>
      <c r="F85" s="387">
        <v>4950</v>
      </c>
      <c r="G85" s="288"/>
      <c r="H85" s="447"/>
      <c r="I85" s="297"/>
      <c r="J85" s="301"/>
      <c r="K85" s="306"/>
      <c r="L85" s="292"/>
    </row>
    <row r="86" spans="1:12" hidden="1" x14ac:dyDescent="0.25">
      <c r="A86" s="207" t="s">
        <v>290</v>
      </c>
      <c r="B86" s="206">
        <v>620</v>
      </c>
      <c r="C86" s="206"/>
      <c r="D86" s="201" t="s">
        <v>291</v>
      </c>
      <c r="E86" s="387"/>
      <c r="F86" s="387"/>
      <c r="G86" s="288"/>
      <c r="H86" s="448"/>
      <c r="I86" s="297"/>
      <c r="J86" s="301"/>
      <c r="K86" s="306"/>
      <c r="L86" s="292"/>
    </row>
    <row r="87" spans="1:12" x14ac:dyDescent="0.25">
      <c r="A87" s="208">
        <v>43655</v>
      </c>
      <c r="B87" s="206">
        <v>620</v>
      </c>
      <c r="C87" s="206"/>
      <c r="D87" s="201" t="s">
        <v>412</v>
      </c>
      <c r="E87" s="387">
        <v>2138</v>
      </c>
      <c r="F87" s="387">
        <v>576</v>
      </c>
      <c r="G87" s="288"/>
      <c r="H87" s="448">
        <v>240</v>
      </c>
      <c r="I87" s="297">
        <v>0</v>
      </c>
      <c r="J87" s="301">
        <v>700</v>
      </c>
      <c r="K87" s="306"/>
      <c r="L87" s="292"/>
    </row>
    <row r="88" spans="1:12" s="609" customFormat="1" x14ac:dyDescent="0.25">
      <c r="A88" s="622">
        <v>44386</v>
      </c>
      <c r="B88" s="621">
        <v>620</v>
      </c>
      <c r="C88" s="621"/>
      <c r="D88" s="620" t="s">
        <v>579</v>
      </c>
      <c r="E88" s="387"/>
      <c r="F88" s="387"/>
      <c r="G88" s="288"/>
      <c r="H88" s="448">
        <v>6760</v>
      </c>
      <c r="I88" s="297">
        <v>6760</v>
      </c>
      <c r="J88" s="617"/>
      <c r="K88" s="306"/>
      <c r="L88" s="292"/>
    </row>
    <row r="89" spans="1:12" x14ac:dyDescent="0.25">
      <c r="A89" s="207" t="s">
        <v>293</v>
      </c>
      <c r="B89" s="206">
        <v>320</v>
      </c>
      <c r="C89" s="206"/>
      <c r="D89" s="201" t="s">
        <v>483</v>
      </c>
      <c r="E89" s="387">
        <v>0</v>
      </c>
      <c r="F89" s="387"/>
      <c r="G89" s="288">
        <v>7000</v>
      </c>
      <c r="H89" s="447">
        <v>10600</v>
      </c>
      <c r="I89" s="297">
        <v>0</v>
      </c>
      <c r="J89" s="301">
        <v>10600</v>
      </c>
      <c r="K89" s="306"/>
      <c r="L89" s="292"/>
    </row>
    <row r="90" spans="1:12" hidden="1" x14ac:dyDescent="0.25">
      <c r="A90" s="207" t="s">
        <v>252</v>
      </c>
      <c r="B90" s="206">
        <v>111</v>
      </c>
      <c r="C90" s="206"/>
      <c r="D90" s="201" t="s">
        <v>294</v>
      </c>
      <c r="E90" s="387"/>
      <c r="F90" s="387"/>
      <c r="G90" s="288"/>
      <c r="H90" s="448"/>
      <c r="I90" s="297"/>
      <c r="J90" s="301"/>
      <c r="K90" s="306"/>
      <c r="L90" s="292"/>
    </row>
    <row r="91" spans="1:12" hidden="1" x14ac:dyDescent="0.25">
      <c r="A91" s="208">
        <v>42383</v>
      </c>
      <c r="B91" s="206">
        <v>620</v>
      </c>
      <c r="C91" s="206"/>
      <c r="D91" s="201" t="s">
        <v>295</v>
      </c>
      <c r="E91" s="387"/>
      <c r="F91" s="387"/>
      <c r="G91" s="288"/>
      <c r="H91" s="448"/>
      <c r="I91" s="297"/>
      <c r="J91" s="301"/>
      <c r="K91" s="306"/>
      <c r="L91" s="292"/>
    </row>
    <row r="92" spans="1:12" x14ac:dyDescent="0.25">
      <c r="A92" s="208">
        <v>43479</v>
      </c>
      <c r="B92" s="206">
        <v>620</v>
      </c>
      <c r="C92" s="206"/>
      <c r="D92" s="201" t="s">
        <v>425</v>
      </c>
      <c r="E92" s="387">
        <v>0</v>
      </c>
      <c r="F92" s="387"/>
      <c r="G92" s="288">
        <v>10000</v>
      </c>
      <c r="H92" s="448">
        <v>10000</v>
      </c>
      <c r="I92" s="297">
        <v>10000</v>
      </c>
      <c r="J92" s="301"/>
      <c r="K92" s="306"/>
      <c r="L92" s="292"/>
    </row>
    <row r="93" spans="1:12" s="609" customFormat="1" x14ac:dyDescent="0.25">
      <c r="A93" s="622">
        <v>44210</v>
      </c>
      <c r="B93" s="621">
        <v>620</v>
      </c>
      <c r="C93" s="621"/>
      <c r="D93" s="620" t="s">
        <v>580</v>
      </c>
      <c r="E93" s="387"/>
      <c r="F93" s="387"/>
      <c r="G93" s="288"/>
      <c r="H93" s="448">
        <v>1820</v>
      </c>
      <c r="I93" s="297">
        <v>1820</v>
      </c>
      <c r="J93" s="617"/>
      <c r="K93" s="306"/>
      <c r="L93" s="292"/>
    </row>
    <row r="94" spans="1:12" s="374" customFormat="1" hidden="1" x14ac:dyDescent="0.25">
      <c r="A94" s="378">
        <v>43479</v>
      </c>
      <c r="B94" s="377">
        <v>820</v>
      </c>
      <c r="C94" s="377"/>
      <c r="D94" s="376" t="s">
        <v>491</v>
      </c>
      <c r="E94" s="387"/>
      <c r="F94" s="387">
        <v>0</v>
      </c>
      <c r="G94" s="288"/>
      <c r="H94" s="447"/>
      <c r="I94" s="297"/>
      <c r="J94" s="301"/>
      <c r="K94" s="306"/>
      <c r="L94" s="292"/>
    </row>
    <row r="95" spans="1:12" s="714" customFormat="1" x14ac:dyDescent="0.25">
      <c r="A95" s="729">
        <v>44210</v>
      </c>
      <c r="B95" s="727">
        <v>820</v>
      </c>
      <c r="C95" s="727"/>
      <c r="D95" s="722" t="s">
        <v>618</v>
      </c>
      <c r="E95" s="387"/>
      <c r="F95" s="387"/>
      <c r="G95" s="288"/>
      <c r="H95" s="447"/>
      <c r="I95" s="297"/>
      <c r="J95" s="617">
        <v>0</v>
      </c>
      <c r="K95" s="306"/>
      <c r="L95" s="292"/>
    </row>
    <row r="96" spans="1:12" x14ac:dyDescent="0.25">
      <c r="A96" s="215"/>
      <c r="B96" s="203"/>
      <c r="C96" s="203"/>
      <c r="D96" s="204" t="s">
        <v>296</v>
      </c>
      <c r="E96" s="626">
        <f t="shared" ref="E96:L96" si="3">SUM(E38:E94)</f>
        <v>51958</v>
      </c>
      <c r="F96" s="626">
        <f t="shared" si="3"/>
        <v>28256</v>
      </c>
      <c r="G96" s="626">
        <f t="shared" si="3"/>
        <v>161100</v>
      </c>
      <c r="H96" s="626">
        <f t="shared" si="3"/>
        <v>196520</v>
      </c>
      <c r="I96" s="388">
        <f t="shared" si="3"/>
        <v>95080</v>
      </c>
      <c r="J96" s="388">
        <f>SUM(J38:J95)</f>
        <v>160200</v>
      </c>
      <c r="K96" s="388">
        <f t="shared" si="3"/>
        <v>0</v>
      </c>
      <c r="L96" s="388">
        <f t="shared" si="3"/>
        <v>0</v>
      </c>
    </row>
    <row r="97" spans="1:12" hidden="1" x14ac:dyDescent="0.25">
      <c r="A97" s="207" t="s">
        <v>297</v>
      </c>
      <c r="B97" s="206"/>
      <c r="C97" s="206"/>
      <c r="D97" s="201" t="s">
        <v>298</v>
      </c>
      <c r="E97" s="387"/>
      <c r="F97" s="387"/>
      <c r="G97" s="617"/>
      <c r="H97" s="438"/>
      <c r="I97" s="297"/>
      <c r="J97" s="301"/>
      <c r="K97" s="306"/>
      <c r="L97" s="292"/>
    </row>
    <row r="98" spans="1:12" x14ac:dyDescent="0.25">
      <c r="A98" s="207" t="s">
        <v>297</v>
      </c>
      <c r="B98" s="206">
        <v>840</v>
      </c>
      <c r="C98" s="206"/>
      <c r="D98" s="201" t="s">
        <v>299</v>
      </c>
      <c r="E98" s="387"/>
      <c r="F98" s="387"/>
      <c r="G98" s="288">
        <v>60000</v>
      </c>
      <c r="H98" s="448">
        <v>60000</v>
      </c>
      <c r="I98" s="297">
        <v>20000</v>
      </c>
      <c r="J98" s="301">
        <v>40000</v>
      </c>
      <c r="K98" s="306">
        <v>30000</v>
      </c>
      <c r="L98" s="292"/>
    </row>
    <row r="99" spans="1:12" s="714" customFormat="1" x14ac:dyDescent="0.25">
      <c r="A99" s="729">
        <v>44199</v>
      </c>
      <c r="B99" s="727">
        <v>840</v>
      </c>
      <c r="C99" s="727"/>
      <c r="D99" s="722" t="s">
        <v>625</v>
      </c>
      <c r="E99" s="387"/>
      <c r="F99" s="387"/>
      <c r="G99" s="288"/>
      <c r="H99" s="448"/>
      <c r="I99" s="297"/>
      <c r="J99" s="617">
        <v>0</v>
      </c>
      <c r="K99" s="306"/>
      <c r="L99" s="292"/>
    </row>
    <row r="100" spans="1:12" s="609" customFormat="1" x14ac:dyDescent="0.25">
      <c r="A100" s="622">
        <v>44200</v>
      </c>
      <c r="B100" s="621">
        <v>510</v>
      </c>
      <c r="C100" s="621"/>
      <c r="D100" s="620" t="s">
        <v>605</v>
      </c>
      <c r="E100" s="387"/>
      <c r="F100" s="387"/>
      <c r="G100" s="288"/>
      <c r="H100" s="448"/>
      <c r="I100" s="297"/>
      <c r="J100" s="617">
        <v>6000</v>
      </c>
      <c r="K100" s="306"/>
      <c r="L100" s="292"/>
    </row>
    <row r="101" spans="1:12" s="609" customFormat="1" x14ac:dyDescent="0.25">
      <c r="A101" s="622">
        <v>44200</v>
      </c>
      <c r="B101" s="621">
        <v>510</v>
      </c>
      <c r="C101" s="621"/>
      <c r="D101" s="620" t="s">
        <v>606</v>
      </c>
      <c r="E101" s="387"/>
      <c r="F101" s="387"/>
      <c r="G101" s="288"/>
      <c r="H101" s="448"/>
      <c r="I101" s="297"/>
      <c r="J101" s="617">
        <v>10000</v>
      </c>
      <c r="K101" s="306"/>
      <c r="L101" s="292"/>
    </row>
    <row r="102" spans="1:12" x14ac:dyDescent="0.25">
      <c r="A102" s="207" t="s">
        <v>260</v>
      </c>
      <c r="B102" s="206">
        <v>520</v>
      </c>
      <c r="C102" s="206"/>
      <c r="D102" s="201" t="s">
        <v>558</v>
      </c>
      <c r="E102" s="387">
        <v>0</v>
      </c>
      <c r="F102" s="387">
        <v>0</v>
      </c>
      <c r="G102" s="288">
        <v>500000</v>
      </c>
      <c r="H102" s="447">
        <v>342000</v>
      </c>
      <c r="I102" s="297">
        <v>0</v>
      </c>
      <c r="J102" s="301">
        <v>0</v>
      </c>
      <c r="K102" s="306">
        <v>0</v>
      </c>
      <c r="L102" s="292"/>
    </row>
    <row r="103" spans="1:12" hidden="1" x14ac:dyDescent="0.25">
      <c r="A103" s="207" t="s">
        <v>260</v>
      </c>
      <c r="B103" s="206"/>
      <c r="C103" s="206"/>
      <c r="D103" s="201" t="s">
        <v>300</v>
      </c>
      <c r="E103" s="387"/>
      <c r="F103" s="387"/>
      <c r="G103" s="288"/>
      <c r="H103" s="448"/>
      <c r="I103" s="297"/>
      <c r="J103" s="301"/>
      <c r="K103" s="306"/>
      <c r="L103" s="292"/>
    </row>
    <row r="104" spans="1:12" s="714" customFormat="1" x14ac:dyDescent="0.25">
      <c r="A104" s="728" t="s">
        <v>260</v>
      </c>
      <c r="B104" s="727">
        <v>520</v>
      </c>
      <c r="C104" s="727"/>
      <c r="D104" s="722" t="s">
        <v>675</v>
      </c>
      <c r="E104" s="387"/>
      <c r="F104" s="387"/>
      <c r="G104" s="288"/>
      <c r="H104" s="448"/>
      <c r="I104" s="297"/>
      <c r="J104" s="617">
        <v>47000</v>
      </c>
      <c r="K104" s="306"/>
      <c r="L104" s="292"/>
    </row>
    <row r="105" spans="1:12" x14ac:dyDescent="0.25">
      <c r="A105" s="207" t="s">
        <v>260</v>
      </c>
      <c r="B105" s="206">
        <v>520</v>
      </c>
      <c r="C105" s="206"/>
      <c r="D105" s="201" t="s">
        <v>301</v>
      </c>
      <c r="E105" s="387">
        <v>88231</v>
      </c>
      <c r="F105" s="387"/>
      <c r="G105" s="288"/>
      <c r="H105" s="448"/>
      <c r="I105" s="297"/>
      <c r="J105" s="301"/>
      <c r="K105" s="306"/>
      <c r="L105" s="292"/>
    </row>
    <row r="106" spans="1:12" x14ac:dyDescent="0.25">
      <c r="A106" s="207" t="s">
        <v>260</v>
      </c>
      <c r="B106" s="206">
        <v>520</v>
      </c>
      <c r="C106" s="206"/>
      <c r="D106" s="201" t="s">
        <v>302</v>
      </c>
      <c r="E106" s="387">
        <v>32514</v>
      </c>
      <c r="F106" s="387"/>
      <c r="G106" s="288"/>
      <c r="H106" s="448"/>
      <c r="I106" s="297"/>
      <c r="J106" s="301"/>
      <c r="K106" s="306"/>
      <c r="L106" s="292"/>
    </row>
    <row r="107" spans="1:12" x14ac:dyDescent="0.25">
      <c r="A107" s="208">
        <v>42404</v>
      </c>
      <c r="B107" s="206">
        <v>520</v>
      </c>
      <c r="C107" s="206"/>
      <c r="D107" s="201" t="s">
        <v>303</v>
      </c>
      <c r="E107" s="387">
        <v>18090</v>
      </c>
      <c r="F107" s="387">
        <v>1785</v>
      </c>
      <c r="G107" s="288">
        <v>25000</v>
      </c>
      <c r="H107" s="447">
        <v>25000</v>
      </c>
      <c r="I107" s="297">
        <v>25000</v>
      </c>
      <c r="J107" s="301">
        <v>20000</v>
      </c>
      <c r="K107" s="306">
        <v>10000</v>
      </c>
      <c r="L107" s="292">
        <v>10000</v>
      </c>
    </row>
    <row r="108" spans="1:12" x14ac:dyDescent="0.25">
      <c r="A108" s="207" t="s">
        <v>260</v>
      </c>
      <c r="B108" s="206">
        <v>520</v>
      </c>
      <c r="C108" s="206"/>
      <c r="D108" s="201" t="s">
        <v>304</v>
      </c>
      <c r="E108" s="387">
        <v>33175</v>
      </c>
      <c r="F108" s="387"/>
      <c r="G108" s="288"/>
      <c r="H108" s="448"/>
      <c r="I108" s="297"/>
      <c r="J108" s="301"/>
      <c r="K108" s="306"/>
      <c r="L108" s="292"/>
    </row>
    <row r="109" spans="1:12" x14ac:dyDescent="0.25">
      <c r="A109" s="216">
        <v>42374</v>
      </c>
      <c r="B109" s="206">
        <v>451</v>
      </c>
      <c r="C109" s="206"/>
      <c r="D109" s="201" t="s">
        <v>305</v>
      </c>
      <c r="E109" s="387">
        <v>624</v>
      </c>
      <c r="F109" s="387">
        <v>0</v>
      </c>
      <c r="G109" s="288">
        <v>6000</v>
      </c>
      <c r="H109" s="447">
        <v>21000</v>
      </c>
      <c r="I109" s="297">
        <v>18000</v>
      </c>
      <c r="J109" s="301">
        <v>15000</v>
      </c>
      <c r="K109" s="306">
        <v>5000</v>
      </c>
      <c r="L109" s="292">
        <v>5000</v>
      </c>
    </row>
    <row r="110" spans="1:12" x14ac:dyDescent="0.25">
      <c r="A110" s="208">
        <v>42374</v>
      </c>
      <c r="B110" s="206">
        <v>451</v>
      </c>
      <c r="C110" s="206"/>
      <c r="D110" s="201" t="s">
        <v>306</v>
      </c>
      <c r="E110" s="387">
        <v>15341</v>
      </c>
      <c r="F110" s="387">
        <v>3847</v>
      </c>
      <c r="G110" s="288">
        <v>15000</v>
      </c>
      <c r="H110" s="447">
        <v>25000</v>
      </c>
      <c r="I110" s="297">
        <v>22000</v>
      </c>
      <c r="J110" s="301">
        <v>15000</v>
      </c>
      <c r="K110" s="306">
        <v>15000</v>
      </c>
      <c r="L110" s="292">
        <v>15000</v>
      </c>
    </row>
    <row r="111" spans="1:12" hidden="1" x14ac:dyDescent="0.25">
      <c r="A111" s="207" t="s">
        <v>307</v>
      </c>
      <c r="B111" s="206"/>
      <c r="C111" s="206"/>
      <c r="D111" s="201" t="s">
        <v>308</v>
      </c>
      <c r="E111" s="387"/>
      <c r="F111" s="387"/>
      <c r="G111" s="288"/>
      <c r="H111" s="448"/>
      <c r="I111" s="297"/>
      <c r="J111" s="301"/>
      <c r="K111" s="306"/>
      <c r="L111" s="292"/>
    </row>
    <row r="112" spans="1:12" hidden="1" x14ac:dyDescent="0.25">
      <c r="A112" s="207" t="s">
        <v>307</v>
      </c>
      <c r="B112" s="206"/>
      <c r="C112" s="206"/>
      <c r="D112" s="201" t="s">
        <v>309</v>
      </c>
      <c r="E112" s="387"/>
      <c r="F112" s="387"/>
      <c r="G112" s="288"/>
      <c r="H112" s="448"/>
      <c r="I112" s="297"/>
      <c r="J112" s="301"/>
      <c r="K112" s="306"/>
      <c r="L112" s="292"/>
    </row>
    <row r="113" spans="1:13" hidden="1" x14ac:dyDescent="0.25">
      <c r="A113" s="208">
        <v>42374</v>
      </c>
      <c r="B113" s="206">
        <v>451</v>
      </c>
      <c r="C113" s="206"/>
      <c r="D113" s="201" t="s">
        <v>310</v>
      </c>
      <c r="E113" s="387"/>
      <c r="F113" s="387"/>
      <c r="G113" s="288"/>
      <c r="H113" s="448"/>
      <c r="I113" s="297"/>
      <c r="J113" s="301"/>
      <c r="K113" s="306"/>
      <c r="L113" s="292"/>
    </row>
    <row r="114" spans="1:13" hidden="1" x14ac:dyDescent="0.25">
      <c r="A114" s="216">
        <v>42374</v>
      </c>
      <c r="B114" s="206">
        <v>451</v>
      </c>
      <c r="C114" s="206"/>
      <c r="D114" s="201" t="s">
        <v>311</v>
      </c>
      <c r="E114" s="387"/>
      <c r="F114" s="387"/>
      <c r="G114" s="288"/>
      <c r="H114" s="448"/>
      <c r="I114" s="297"/>
      <c r="J114" s="301"/>
      <c r="K114" s="306"/>
      <c r="L114" s="292"/>
    </row>
    <row r="115" spans="1:13" hidden="1" x14ac:dyDescent="0.25">
      <c r="A115" s="216">
        <v>42740</v>
      </c>
      <c r="B115" s="206">
        <v>451</v>
      </c>
      <c r="C115" s="206"/>
      <c r="D115" s="201" t="s">
        <v>312</v>
      </c>
      <c r="E115" s="387"/>
      <c r="F115" s="387"/>
      <c r="G115" s="288"/>
      <c r="H115" s="448"/>
      <c r="I115" s="297"/>
      <c r="J115" s="301"/>
      <c r="K115" s="306"/>
      <c r="L115" s="292"/>
    </row>
    <row r="116" spans="1:13" x14ac:dyDescent="0.25">
      <c r="A116" s="208">
        <v>42374</v>
      </c>
      <c r="B116" s="206">
        <v>451</v>
      </c>
      <c r="C116" s="206"/>
      <c r="D116" s="201" t="s">
        <v>560</v>
      </c>
      <c r="E116" s="387">
        <v>172497</v>
      </c>
      <c r="F116" s="387">
        <v>84558</v>
      </c>
      <c r="G116" s="288">
        <v>15000</v>
      </c>
      <c r="H116" s="447">
        <v>15000</v>
      </c>
      <c r="I116" s="297">
        <v>5500</v>
      </c>
      <c r="J116" s="301">
        <v>0</v>
      </c>
      <c r="K116" s="306"/>
      <c r="L116" s="292"/>
    </row>
    <row r="117" spans="1:13" x14ac:dyDescent="0.25">
      <c r="A117" s="208">
        <v>43470</v>
      </c>
      <c r="B117" s="206">
        <v>451</v>
      </c>
      <c r="C117" s="206"/>
      <c r="D117" s="201" t="s">
        <v>423</v>
      </c>
      <c r="E117" s="387">
        <v>11959</v>
      </c>
      <c r="F117" s="387">
        <v>4737</v>
      </c>
      <c r="G117" s="288">
        <v>15000</v>
      </c>
      <c r="H117" s="447">
        <v>15000</v>
      </c>
      <c r="I117" s="297">
        <v>0</v>
      </c>
      <c r="J117" s="301">
        <v>15000</v>
      </c>
      <c r="K117" s="306"/>
      <c r="L117" s="292"/>
    </row>
    <row r="118" spans="1:13" s="374" customFormat="1" x14ac:dyDescent="0.25">
      <c r="A118" s="378">
        <v>43470</v>
      </c>
      <c r="B118" s="377">
        <v>451</v>
      </c>
      <c r="C118" s="377"/>
      <c r="D118" s="376" t="s">
        <v>493</v>
      </c>
      <c r="E118" s="387"/>
      <c r="F118" s="387">
        <v>0</v>
      </c>
      <c r="G118" s="288">
        <v>52000</v>
      </c>
      <c r="H118" s="447">
        <v>52000</v>
      </c>
      <c r="I118" s="297">
        <v>0</v>
      </c>
      <c r="J118" s="301">
        <v>65000</v>
      </c>
      <c r="K118" s="306"/>
      <c r="L118" s="292"/>
    </row>
    <row r="119" spans="1:13" hidden="1" x14ac:dyDescent="0.25">
      <c r="A119" s="208">
        <v>42375</v>
      </c>
      <c r="B119" s="206">
        <v>9111</v>
      </c>
      <c r="C119" s="206"/>
      <c r="D119" s="201" t="s">
        <v>313</v>
      </c>
      <c r="E119" s="387"/>
      <c r="F119" s="387"/>
      <c r="G119" s="288"/>
      <c r="H119" s="448"/>
      <c r="I119" s="297"/>
      <c r="J119" s="301"/>
      <c r="K119" s="306"/>
      <c r="L119" s="292"/>
    </row>
    <row r="120" spans="1:13" hidden="1" x14ac:dyDescent="0.25">
      <c r="A120" s="207" t="s">
        <v>113</v>
      </c>
      <c r="B120" s="206"/>
      <c r="C120" s="206"/>
      <c r="D120" s="201" t="s">
        <v>314</v>
      </c>
      <c r="E120" s="387"/>
      <c r="F120" s="387"/>
      <c r="G120" s="288"/>
      <c r="H120" s="448"/>
      <c r="I120" s="297"/>
      <c r="J120" s="301"/>
      <c r="K120" s="306"/>
      <c r="L120" s="292"/>
    </row>
    <row r="121" spans="1:13" hidden="1" x14ac:dyDescent="0.25">
      <c r="A121" s="207" t="s">
        <v>113</v>
      </c>
      <c r="B121" s="206"/>
      <c r="C121" s="206"/>
      <c r="D121" s="201" t="s">
        <v>315</v>
      </c>
      <c r="E121" s="387"/>
      <c r="F121" s="387"/>
      <c r="G121" s="288"/>
      <c r="H121" s="448"/>
      <c r="I121" s="297"/>
      <c r="J121" s="301"/>
      <c r="K121" s="306"/>
      <c r="L121" s="292"/>
    </row>
    <row r="122" spans="1:13" hidden="1" x14ac:dyDescent="0.25">
      <c r="A122" s="207" t="s">
        <v>113</v>
      </c>
      <c r="B122" s="206"/>
      <c r="C122" s="206"/>
      <c r="D122" s="201" t="s">
        <v>316</v>
      </c>
      <c r="E122" s="387"/>
      <c r="F122" s="387"/>
      <c r="G122" s="288"/>
      <c r="H122" s="448"/>
      <c r="I122" s="297"/>
      <c r="J122" s="301"/>
      <c r="K122" s="306"/>
      <c r="L122" s="292"/>
    </row>
    <row r="123" spans="1:13" hidden="1" x14ac:dyDescent="0.25">
      <c r="A123" s="207" t="s">
        <v>113</v>
      </c>
      <c r="B123" s="206"/>
      <c r="C123" s="206"/>
      <c r="D123" s="201" t="s">
        <v>317</v>
      </c>
      <c r="E123" s="387"/>
      <c r="F123" s="387"/>
      <c r="G123" s="288"/>
      <c r="H123" s="448"/>
      <c r="I123" s="297"/>
      <c r="J123" s="301"/>
      <c r="K123" s="306"/>
      <c r="L123" s="292"/>
    </row>
    <row r="124" spans="1:13" hidden="1" x14ac:dyDescent="0.25">
      <c r="A124" s="207" t="s">
        <v>113</v>
      </c>
      <c r="B124" s="206"/>
      <c r="C124" s="206"/>
      <c r="D124" s="201" t="s">
        <v>318</v>
      </c>
      <c r="E124" s="387"/>
      <c r="F124" s="387"/>
      <c r="G124" s="288"/>
      <c r="H124" s="448"/>
      <c r="I124" s="297"/>
      <c r="J124" s="301"/>
      <c r="K124" s="306"/>
      <c r="L124" s="292"/>
    </row>
    <row r="125" spans="1:13" s="609" customFormat="1" x14ac:dyDescent="0.25">
      <c r="A125" s="622">
        <v>44202</v>
      </c>
      <c r="B125" s="621">
        <v>9111</v>
      </c>
      <c r="C125" s="621"/>
      <c r="D125" s="620" t="s">
        <v>689</v>
      </c>
      <c r="E125" s="387"/>
      <c r="F125" s="387"/>
      <c r="G125" s="288"/>
      <c r="H125" s="448"/>
      <c r="I125" s="297"/>
      <c r="J125" s="617">
        <v>150000</v>
      </c>
      <c r="K125" s="306"/>
      <c r="L125" s="292"/>
    </row>
    <row r="126" spans="1:13" x14ac:dyDescent="0.25">
      <c r="A126" s="207" t="s">
        <v>319</v>
      </c>
      <c r="B126" s="206">
        <v>9121</v>
      </c>
      <c r="C126" s="206"/>
      <c r="D126" s="201" t="s">
        <v>516</v>
      </c>
      <c r="E126" s="387">
        <v>48152</v>
      </c>
      <c r="F126" s="387">
        <v>15416</v>
      </c>
      <c r="G126" s="288">
        <v>15000</v>
      </c>
      <c r="H126" s="447">
        <v>15000</v>
      </c>
      <c r="I126" s="297">
        <v>0</v>
      </c>
      <c r="J126" s="301">
        <v>60000</v>
      </c>
      <c r="K126" s="306">
        <v>0</v>
      </c>
      <c r="L126" s="292">
        <v>0</v>
      </c>
    </row>
    <row r="127" spans="1:13" hidden="1" x14ac:dyDescent="0.25">
      <c r="A127" s="207" t="s">
        <v>244</v>
      </c>
      <c r="B127" s="206"/>
      <c r="C127" s="206"/>
      <c r="D127" s="201" t="s">
        <v>320</v>
      </c>
      <c r="E127" s="387"/>
      <c r="F127" s="387"/>
      <c r="G127" s="288"/>
      <c r="H127" s="448"/>
      <c r="I127" s="297"/>
      <c r="J127" s="301"/>
      <c r="K127" s="306"/>
      <c r="L127" s="292"/>
    </row>
    <row r="128" spans="1:13" s="374" customFormat="1" x14ac:dyDescent="0.25">
      <c r="A128" s="207" t="s">
        <v>319</v>
      </c>
      <c r="B128" s="377">
        <v>9121</v>
      </c>
      <c r="C128" s="377"/>
      <c r="D128" s="376" t="s">
        <v>517</v>
      </c>
      <c r="E128" s="387">
        <v>100000</v>
      </c>
      <c r="F128" s="387"/>
      <c r="G128" s="288"/>
      <c r="H128" s="448"/>
      <c r="I128" s="297"/>
      <c r="J128" s="301"/>
      <c r="K128" s="306"/>
      <c r="L128" s="292"/>
      <c r="M128" s="344"/>
    </row>
    <row r="129" spans="1:13" x14ac:dyDescent="0.25">
      <c r="A129" s="208">
        <v>43502</v>
      </c>
      <c r="B129" s="206">
        <v>9211</v>
      </c>
      <c r="C129" s="206"/>
      <c r="D129" s="442" t="s">
        <v>321</v>
      </c>
      <c r="E129" s="387">
        <v>0</v>
      </c>
      <c r="F129" s="387">
        <v>0</v>
      </c>
      <c r="G129" s="288">
        <v>20008</v>
      </c>
      <c r="H129" s="447">
        <v>20008</v>
      </c>
      <c r="I129" s="297">
        <v>0</v>
      </c>
      <c r="J129" s="301">
        <v>20008</v>
      </c>
      <c r="K129" s="306"/>
      <c r="L129" s="292"/>
      <c r="M129" s="344"/>
    </row>
    <row r="130" spans="1:13" x14ac:dyDescent="0.25">
      <c r="A130" s="208">
        <v>43502</v>
      </c>
      <c r="B130" s="206">
        <v>9211</v>
      </c>
      <c r="C130" s="206"/>
      <c r="D130" t="s">
        <v>322</v>
      </c>
      <c r="E130" s="387">
        <v>0</v>
      </c>
      <c r="F130" s="387">
        <v>3902</v>
      </c>
      <c r="G130" s="288">
        <v>1500</v>
      </c>
      <c r="H130" s="447">
        <v>1500</v>
      </c>
      <c r="I130" s="297">
        <v>0</v>
      </c>
      <c r="J130" s="301">
        <v>1500</v>
      </c>
      <c r="K130" s="306"/>
      <c r="L130" s="292"/>
      <c r="M130" s="344"/>
    </row>
    <row r="131" spans="1:13" x14ac:dyDescent="0.25">
      <c r="A131" s="208">
        <v>43472</v>
      </c>
      <c r="B131" s="206">
        <v>810</v>
      </c>
      <c r="C131" s="206"/>
      <c r="D131" s="201" t="s">
        <v>323</v>
      </c>
      <c r="E131" s="387">
        <v>7386</v>
      </c>
      <c r="F131" s="387"/>
      <c r="G131" s="288"/>
      <c r="H131" s="448"/>
      <c r="I131" s="297"/>
      <c r="J131" s="301"/>
      <c r="K131" s="306"/>
      <c r="L131" s="292"/>
      <c r="M131" s="344"/>
    </row>
    <row r="132" spans="1:13" hidden="1" x14ac:dyDescent="0.25">
      <c r="A132" s="208">
        <v>42742</v>
      </c>
      <c r="B132" s="206">
        <v>810</v>
      </c>
      <c r="C132" s="206"/>
      <c r="D132" s="201" t="s">
        <v>324</v>
      </c>
      <c r="E132" s="387"/>
      <c r="F132" s="387"/>
      <c r="G132" s="288"/>
      <c r="H132" s="448"/>
      <c r="I132" s="297"/>
      <c r="J132" s="301"/>
      <c r="K132" s="306"/>
      <c r="L132" s="292"/>
    </row>
    <row r="133" spans="1:13" s="714" customFormat="1" x14ac:dyDescent="0.25">
      <c r="A133" s="729">
        <v>44203</v>
      </c>
      <c r="B133" s="727">
        <v>810</v>
      </c>
      <c r="C133" s="727"/>
      <c r="D133" s="722" t="s">
        <v>627</v>
      </c>
      <c r="E133" s="387"/>
      <c r="F133" s="387"/>
      <c r="G133" s="288"/>
      <c r="H133" s="448"/>
      <c r="I133" s="297"/>
      <c r="J133" s="617">
        <v>60000</v>
      </c>
      <c r="K133" s="306"/>
      <c r="L133" s="292"/>
    </row>
    <row r="134" spans="1:13" x14ac:dyDescent="0.25">
      <c r="A134" s="208">
        <v>43472</v>
      </c>
      <c r="B134" s="206">
        <v>810</v>
      </c>
      <c r="C134" s="206"/>
      <c r="D134" s="376" t="s">
        <v>519</v>
      </c>
      <c r="E134" s="436">
        <v>105000</v>
      </c>
      <c r="F134" s="436"/>
      <c r="G134" s="288"/>
      <c r="H134" s="448"/>
      <c r="I134" s="297"/>
      <c r="J134" s="301"/>
      <c r="K134" s="306"/>
      <c r="L134" s="292"/>
    </row>
    <row r="135" spans="1:13" s="374" customFormat="1" x14ac:dyDescent="0.25">
      <c r="A135" s="378">
        <v>43472</v>
      </c>
      <c r="B135" s="377">
        <v>810</v>
      </c>
      <c r="C135" s="377"/>
      <c r="D135" s="376" t="s">
        <v>518</v>
      </c>
      <c r="E135" s="436">
        <v>10000</v>
      </c>
      <c r="F135" s="436"/>
      <c r="G135" s="288">
        <v>10000</v>
      </c>
      <c r="H135" s="447">
        <v>10000</v>
      </c>
      <c r="I135" s="297">
        <v>10000</v>
      </c>
      <c r="J135" s="301"/>
      <c r="K135" s="306"/>
      <c r="L135" s="292"/>
    </row>
    <row r="136" spans="1:13" s="374" customFormat="1" x14ac:dyDescent="0.25">
      <c r="A136" s="378">
        <v>43472</v>
      </c>
      <c r="B136" s="377">
        <v>810</v>
      </c>
      <c r="C136" s="377"/>
      <c r="D136" s="376" t="s">
        <v>520</v>
      </c>
      <c r="E136" s="436">
        <v>53728</v>
      </c>
      <c r="F136" s="436"/>
      <c r="G136" s="288"/>
      <c r="H136" s="448"/>
      <c r="I136" s="297"/>
      <c r="J136" s="301"/>
      <c r="K136" s="306"/>
      <c r="L136" s="292"/>
    </row>
    <row r="137" spans="1:13" x14ac:dyDescent="0.25">
      <c r="A137" s="208">
        <v>43472</v>
      </c>
      <c r="B137" s="206">
        <v>810</v>
      </c>
      <c r="C137" s="206"/>
      <c r="D137" s="201" t="s">
        <v>426</v>
      </c>
      <c r="E137" s="387">
        <v>11700</v>
      </c>
      <c r="F137" s="387">
        <v>52</v>
      </c>
      <c r="G137" s="288"/>
      <c r="H137" s="447"/>
      <c r="I137" s="297"/>
      <c r="J137" s="301"/>
      <c r="K137" s="306"/>
      <c r="L137" s="292"/>
    </row>
    <row r="138" spans="1:13" x14ac:dyDescent="0.25">
      <c r="A138" s="208">
        <v>43107</v>
      </c>
      <c r="B138" s="206">
        <v>810</v>
      </c>
      <c r="C138" s="206"/>
      <c r="D138" s="201" t="s">
        <v>484</v>
      </c>
      <c r="E138" s="387">
        <v>0</v>
      </c>
      <c r="F138" s="387">
        <v>49981</v>
      </c>
      <c r="G138" s="288">
        <v>20000</v>
      </c>
      <c r="H138" s="447">
        <v>20000</v>
      </c>
      <c r="I138" s="297">
        <v>10000</v>
      </c>
      <c r="J138" s="301">
        <v>15000</v>
      </c>
      <c r="K138" s="306"/>
      <c r="L138" s="292"/>
    </row>
    <row r="139" spans="1:13" s="374" customFormat="1" hidden="1" x14ac:dyDescent="0.25">
      <c r="A139" s="378">
        <v>43472</v>
      </c>
      <c r="B139" s="377">
        <v>810</v>
      </c>
      <c r="C139" s="377"/>
      <c r="D139" s="376" t="s">
        <v>487</v>
      </c>
      <c r="E139" s="387"/>
      <c r="F139" s="387">
        <v>0</v>
      </c>
      <c r="G139" s="288"/>
      <c r="H139" s="447"/>
      <c r="I139" s="297"/>
      <c r="J139" s="301"/>
      <c r="K139" s="306"/>
      <c r="L139" s="292"/>
    </row>
    <row r="140" spans="1:13" s="374" customFormat="1" x14ac:dyDescent="0.25">
      <c r="A140" s="378">
        <v>43837</v>
      </c>
      <c r="B140" s="377">
        <v>810</v>
      </c>
      <c r="C140" s="377"/>
      <c r="D140" s="376" t="s">
        <v>538</v>
      </c>
      <c r="E140" s="387"/>
      <c r="F140" s="387"/>
      <c r="G140" s="288">
        <v>100000</v>
      </c>
      <c r="H140" s="447">
        <v>100000</v>
      </c>
      <c r="I140" s="297">
        <v>0</v>
      </c>
      <c r="J140" s="301">
        <v>0</v>
      </c>
      <c r="K140" s="306"/>
      <c r="L140" s="292"/>
    </row>
    <row r="141" spans="1:13" s="609" customFormat="1" x14ac:dyDescent="0.25">
      <c r="A141" s="622">
        <v>44203</v>
      </c>
      <c r="B141" s="621">
        <v>810</v>
      </c>
      <c r="C141" s="621"/>
      <c r="D141" s="620" t="s">
        <v>581</v>
      </c>
      <c r="E141" s="387"/>
      <c r="F141" s="387"/>
      <c r="G141" s="288"/>
      <c r="H141" s="447">
        <v>248000</v>
      </c>
      <c r="I141" s="297">
        <v>120000</v>
      </c>
      <c r="J141" s="786">
        <v>290000</v>
      </c>
      <c r="K141" s="306"/>
      <c r="L141" s="292"/>
    </row>
    <row r="142" spans="1:13" s="609" customFormat="1" x14ac:dyDescent="0.25">
      <c r="A142" s="622">
        <v>44203</v>
      </c>
      <c r="B142" s="621">
        <v>810</v>
      </c>
      <c r="C142" s="621"/>
      <c r="D142" s="620" t="s">
        <v>582</v>
      </c>
      <c r="E142" s="387"/>
      <c r="F142" s="387"/>
      <c r="G142" s="288"/>
      <c r="H142" s="447">
        <v>15000</v>
      </c>
      <c r="I142" s="297">
        <v>13000</v>
      </c>
      <c r="J142" s="786">
        <v>15000</v>
      </c>
      <c r="K142" s="306"/>
      <c r="L142" s="292"/>
    </row>
    <row r="143" spans="1:13" hidden="1" x14ac:dyDescent="0.25">
      <c r="A143" s="207" t="s">
        <v>246</v>
      </c>
      <c r="B143" s="206">
        <v>810</v>
      </c>
      <c r="C143" s="206"/>
      <c r="D143" s="376" t="s">
        <v>325</v>
      </c>
      <c r="E143" s="387"/>
      <c r="F143" s="387"/>
      <c r="G143" s="288"/>
      <c r="H143" s="448"/>
      <c r="I143" s="297"/>
      <c r="J143" s="301"/>
      <c r="K143" s="306"/>
      <c r="L143" s="292"/>
    </row>
    <row r="144" spans="1:13" hidden="1" x14ac:dyDescent="0.25">
      <c r="A144" s="207" t="s">
        <v>246</v>
      </c>
      <c r="B144" s="206"/>
      <c r="C144" s="206"/>
      <c r="D144" s="201" t="s">
        <v>326</v>
      </c>
      <c r="E144" s="387"/>
      <c r="F144" s="387"/>
      <c r="G144" s="288"/>
      <c r="H144" s="448"/>
      <c r="I144" s="297"/>
      <c r="J144" s="301"/>
      <c r="K144" s="306"/>
      <c r="L144" s="292"/>
    </row>
    <row r="145" spans="1:13" hidden="1" x14ac:dyDescent="0.25">
      <c r="A145" s="207" t="s">
        <v>279</v>
      </c>
      <c r="B145" s="206">
        <v>820</v>
      </c>
      <c r="C145" s="206"/>
      <c r="D145" s="201" t="s">
        <v>327</v>
      </c>
      <c r="E145" s="437"/>
      <c r="F145" s="437"/>
      <c r="G145" s="290"/>
      <c r="H145" s="448"/>
      <c r="I145" s="299"/>
      <c r="J145" s="303"/>
      <c r="K145" s="308"/>
      <c r="L145" s="295"/>
    </row>
    <row r="146" spans="1:13" hidden="1" x14ac:dyDescent="0.25">
      <c r="A146" s="207" t="s">
        <v>249</v>
      </c>
      <c r="B146" s="206"/>
      <c r="C146" s="206"/>
      <c r="D146" s="201" t="s">
        <v>328</v>
      </c>
      <c r="E146" s="387"/>
      <c r="F146" s="387"/>
      <c r="G146" s="288"/>
      <c r="H146" s="448"/>
      <c r="I146" s="297"/>
      <c r="J146" s="301"/>
      <c r="K146" s="306"/>
      <c r="L146" s="292"/>
    </row>
    <row r="147" spans="1:13" hidden="1" x14ac:dyDescent="0.25">
      <c r="A147" s="207" t="s">
        <v>249</v>
      </c>
      <c r="B147" s="206"/>
      <c r="C147" s="206"/>
      <c r="D147" s="201" t="s">
        <v>329</v>
      </c>
      <c r="E147" s="387"/>
      <c r="F147" s="387"/>
      <c r="G147" s="288"/>
      <c r="H147" s="448"/>
      <c r="I147" s="297"/>
      <c r="J147" s="301"/>
      <c r="K147" s="306"/>
      <c r="L147" s="292"/>
    </row>
    <row r="148" spans="1:13" hidden="1" x14ac:dyDescent="0.25">
      <c r="A148" s="207" t="s">
        <v>249</v>
      </c>
      <c r="B148" s="206"/>
      <c r="C148" s="206"/>
      <c r="D148" s="201" t="s">
        <v>330</v>
      </c>
      <c r="E148" s="387"/>
      <c r="F148" s="387"/>
      <c r="G148" s="288"/>
      <c r="H148" s="448"/>
      <c r="I148" s="297"/>
      <c r="J148" s="301"/>
      <c r="K148" s="306"/>
      <c r="L148" s="292"/>
    </row>
    <row r="149" spans="1:13" x14ac:dyDescent="0.25">
      <c r="A149" s="207" t="s">
        <v>249</v>
      </c>
      <c r="B149" s="206">
        <v>620</v>
      </c>
      <c r="C149" s="206"/>
      <c r="D149" s="201" t="s">
        <v>668</v>
      </c>
      <c r="E149" s="387">
        <v>37518</v>
      </c>
      <c r="F149" s="387"/>
      <c r="G149" s="288"/>
      <c r="H149" s="448"/>
      <c r="I149" s="297"/>
      <c r="J149" s="786">
        <v>653000</v>
      </c>
      <c r="K149" s="306">
        <v>800000</v>
      </c>
      <c r="L149" s="292">
        <v>200000</v>
      </c>
    </row>
    <row r="150" spans="1:13" x14ac:dyDescent="0.25">
      <c r="A150" s="207" t="s">
        <v>249</v>
      </c>
      <c r="B150" s="206">
        <v>620</v>
      </c>
      <c r="C150" s="206"/>
      <c r="D150" s="201" t="s">
        <v>331</v>
      </c>
      <c r="E150" s="387">
        <v>679219</v>
      </c>
      <c r="F150" s="387">
        <v>21043</v>
      </c>
      <c r="G150" s="288">
        <v>50000</v>
      </c>
      <c r="H150" s="447">
        <v>50000</v>
      </c>
      <c r="I150" s="297">
        <v>0</v>
      </c>
      <c r="J150" s="786">
        <v>100000</v>
      </c>
      <c r="K150" s="786">
        <v>100000</v>
      </c>
      <c r="L150" s="292">
        <v>100000</v>
      </c>
    </row>
    <row r="151" spans="1:13" x14ac:dyDescent="0.25">
      <c r="A151" s="208">
        <v>42775</v>
      </c>
      <c r="B151" s="206">
        <v>620</v>
      </c>
      <c r="C151" s="206"/>
      <c r="D151" s="201" t="s">
        <v>670</v>
      </c>
      <c r="E151" s="387">
        <v>0</v>
      </c>
      <c r="F151" s="387">
        <v>0</v>
      </c>
      <c r="G151" s="288">
        <v>50000</v>
      </c>
      <c r="H151" s="447">
        <v>50000</v>
      </c>
      <c r="I151" s="297">
        <v>0</v>
      </c>
      <c r="J151" s="786">
        <v>400000</v>
      </c>
      <c r="K151" s="306">
        <v>150000</v>
      </c>
      <c r="L151" s="292">
        <v>150000</v>
      </c>
    </row>
    <row r="152" spans="1:13" hidden="1" x14ac:dyDescent="0.25">
      <c r="A152" s="207" t="s">
        <v>249</v>
      </c>
      <c r="B152" s="206">
        <v>620</v>
      </c>
      <c r="C152" s="206"/>
      <c r="D152" s="201" t="s">
        <v>332</v>
      </c>
      <c r="E152" s="387"/>
      <c r="F152" s="387"/>
      <c r="G152" s="288"/>
      <c r="H152" s="448"/>
      <c r="I152" s="297"/>
      <c r="J152" s="301"/>
      <c r="K152" s="306"/>
      <c r="L152" s="292"/>
    </row>
    <row r="153" spans="1:13" x14ac:dyDescent="0.25">
      <c r="A153" s="208">
        <v>42775</v>
      </c>
      <c r="B153" s="206">
        <v>620</v>
      </c>
      <c r="C153" s="206"/>
      <c r="D153" s="201" t="s">
        <v>513</v>
      </c>
      <c r="E153" s="387">
        <v>1933452</v>
      </c>
      <c r="F153" s="387">
        <v>0</v>
      </c>
      <c r="G153" s="288"/>
      <c r="H153" s="447"/>
      <c r="I153" s="297"/>
      <c r="J153" s="301"/>
      <c r="K153" s="306"/>
      <c r="L153" s="292"/>
    </row>
    <row r="154" spans="1:13" s="374" customFormat="1" x14ac:dyDescent="0.25">
      <c r="A154" s="378">
        <v>42775</v>
      </c>
      <c r="B154" s="377">
        <v>620</v>
      </c>
      <c r="C154" s="377"/>
      <c r="D154" s="376" t="s">
        <v>523</v>
      </c>
      <c r="E154" s="387"/>
      <c r="F154" s="387">
        <v>97421</v>
      </c>
      <c r="G154" s="288"/>
      <c r="H154" s="447"/>
      <c r="I154" s="297"/>
      <c r="J154" s="301"/>
      <c r="K154" s="306"/>
      <c r="L154" s="292"/>
    </row>
    <row r="155" spans="1:13" hidden="1" x14ac:dyDescent="0.25">
      <c r="A155" s="207" t="s">
        <v>249</v>
      </c>
      <c r="B155" s="206">
        <v>620</v>
      </c>
      <c r="C155" s="206"/>
      <c r="D155" s="201" t="s">
        <v>333</v>
      </c>
      <c r="E155" s="387"/>
      <c r="F155" s="387"/>
      <c r="G155" s="288"/>
      <c r="H155" s="448"/>
      <c r="I155" s="297"/>
      <c r="J155" s="301"/>
      <c r="K155" s="306"/>
      <c r="L155" s="292"/>
    </row>
    <row r="156" spans="1:13" x14ac:dyDescent="0.25">
      <c r="A156" s="208">
        <v>43140</v>
      </c>
      <c r="B156" s="206">
        <v>620</v>
      </c>
      <c r="C156" s="206"/>
      <c r="D156" s="201" t="s">
        <v>334</v>
      </c>
      <c r="E156" s="387">
        <v>22988</v>
      </c>
      <c r="F156" s="387"/>
      <c r="G156" s="288"/>
      <c r="H156" s="448"/>
      <c r="I156" s="297"/>
      <c r="J156" s="301"/>
      <c r="K156" s="306"/>
      <c r="L156" s="292"/>
    </row>
    <row r="157" spans="1:13" s="374" customFormat="1" hidden="1" x14ac:dyDescent="0.25">
      <c r="A157" s="378">
        <v>43505</v>
      </c>
      <c r="B157" s="377">
        <v>620</v>
      </c>
      <c r="C157" s="377"/>
      <c r="D157" s="376" t="s">
        <v>495</v>
      </c>
      <c r="E157" s="387"/>
      <c r="F157" s="387"/>
      <c r="G157" s="288"/>
      <c r="H157" s="448"/>
      <c r="I157" s="297"/>
      <c r="J157" s="301"/>
      <c r="K157" s="306"/>
      <c r="L157" s="292"/>
    </row>
    <row r="158" spans="1:13" s="374" customFormat="1" hidden="1" x14ac:dyDescent="0.25">
      <c r="A158" s="378">
        <v>43505</v>
      </c>
      <c r="B158" s="377">
        <v>620</v>
      </c>
      <c r="C158" s="377"/>
      <c r="D158" s="376" t="s">
        <v>497</v>
      </c>
      <c r="E158" s="387"/>
      <c r="F158" s="387"/>
      <c r="G158" s="288"/>
      <c r="H158" s="448"/>
      <c r="I158" s="297"/>
      <c r="J158" s="301"/>
      <c r="K158" s="306"/>
      <c r="L158" s="292"/>
    </row>
    <row r="159" spans="1:13" s="374" customFormat="1" hidden="1" x14ac:dyDescent="0.25">
      <c r="A159" s="378">
        <v>43505</v>
      </c>
      <c r="B159" s="377">
        <v>620</v>
      </c>
      <c r="C159" s="377"/>
      <c r="D159" s="376" t="s">
        <v>496</v>
      </c>
      <c r="E159" s="387"/>
      <c r="F159" s="387"/>
      <c r="G159" s="288"/>
      <c r="H159" s="448"/>
      <c r="I159" s="297"/>
      <c r="J159" s="301"/>
      <c r="K159" s="306"/>
      <c r="L159" s="292"/>
    </row>
    <row r="160" spans="1:13" s="714" customFormat="1" x14ac:dyDescent="0.25">
      <c r="A160" s="729">
        <v>44236</v>
      </c>
      <c r="B160" s="727">
        <v>620</v>
      </c>
      <c r="C160" s="727"/>
      <c r="D160" s="722" t="s">
        <v>677</v>
      </c>
      <c r="E160" s="387"/>
      <c r="F160" s="387"/>
      <c r="G160" s="288"/>
      <c r="H160" s="448"/>
      <c r="I160" s="297"/>
      <c r="J160" s="786">
        <v>250000</v>
      </c>
      <c r="K160" s="786">
        <v>400000</v>
      </c>
      <c r="L160" s="292">
        <v>500000</v>
      </c>
      <c r="M160" s="618"/>
    </row>
    <row r="161" spans="1:12" s="714" customFormat="1" x14ac:dyDescent="0.25">
      <c r="A161" s="729">
        <v>44236</v>
      </c>
      <c r="B161" s="727">
        <v>620</v>
      </c>
      <c r="C161" s="727"/>
      <c r="D161" s="722" t="s">
        <v>628</v>
      </c>
      <c r="E161" s="387"/>
      <c r="F161" s="387"/>
      <c r="G161" s="288"/>
      <c r="H161" s="448"/>
      <c r="I161" s="297"/>
      <c r="J161" s="617"/>
      <c r="K161" s="306">
        <v>250000</v>
      </c>
      <c r="L161" s="292">
        <v>300000</v>
      </c>
    </row>
    <row r="162" spans="1:12" s="714" customFormat="1" x14ac:dyDescent="0.25">
      <c r="A162" s="729">
        <v>44236</v>
      </c>
      <c r="B162" s="727">
        <v>620</v>
      </c>
      <c r="C162" s="727"/>
      <c r="D162" s="722" t="s">
        <v>678</v>
      </c>
      <c r="E162" s="387"/>
      <c r="F162" s="387"/>
      <c r="G162" s="288"/>
      <c r="H162" s="448"/>
      <c r="I162" s="297"/>
      <c r="J162" s="786">
        <v>200000</v>
      </c>
      <c r="K162" s="306"/>
      <c r="L162" s="292"/>
    </row>
    <row r="163" spans="1:12" x14ac:dyDescent="0.25">
      <c r="A163" s="207" t="s">
        <v>285</v>
      </c>
      <c r="B163" s="206">
        <v>640</v>
      </c>
      <c r="C163" s="206"/>
      <c r="D163" s="201" t="s">
        <v>335</v>
      </c>
      <c r="E163" s="387">
        <v>5250</v>
      </c>
      <c r="F163" s="387">
        <v>0</v>
      </c>
      <c r="G163" s="288">
        <v>100000</v>
      </c>
      <c r="H163" s="447">
        <v>69300</v>
      </c>
      <c r="I163" s="297">
        <v>4000</v>
      </c>
      <c r="J163" s="617">
        <v>100000</v>
      </c>
      <c r="K163" s="306"/>
      <c r="L163" s="292"/>
    </row>
    <row r="164" spans="1:12" x14ac:dyDescent="0.25">
      <c r="A164" s="208">
        <v>42469</v>
      </c>
      <c r="B164" s="206">
        <v>620</v>
      </c>
      <c r="C164" s="206"/>
      <c r="D164" s="201" t="s">
        <v>336</v>
      </c>
      <c r="E164" s="387">
        <v>67559</v>
      </c>
      <c r="F164" s="387">
        <v>4631</v>
      </c>
      <c r="G164" s="288">
        <v>90000</v>
      </c>
      <c r="H164" s="447">
        <v>90000</v>
      </c>
      <c r="I164" s="297">
        <v>95000</v>
      </c>
      <c r="J164" s="301">
        <v>10000</v>
      </c>
      <c r="K164" s="306"/>
      <c r="L164" s="292"/>
    </row>
    <row r="165" spans="1:12" x14ac:dyDescent="0.25">
      <c r="A165" s="207" t="s">
        <v>337</v>
      </c>
      <c r="B165" s="206">
        <v>421</v>
      </c>
      <c r="C165" s="206"/>
      <c r="D165" s="201" t="s">
        <v>160</v>
      </c>
      <c r="E165" s="387">
        <v>5502</v>
      </c>
      <c r="F165" s="387">
        <v>0</v>
      </c>
      <c r="G165" s="288">
        <v>10000</v>
      </c>
      <c r="H165" s="447">
        <v>10000</v>
      </c>
      <c r="I165" s="297">
        <v>8800</v>
      </c>
      <c r="J165" s="301">
        <v>10000</v>
      </c>
      <c r="K165" s="306">
        <v>10000</v>
      </c>
      <c r="L165" s="292">
        <v>10000</v>
      </c>
    </row>
    <row r="166" spans="1:12" ht="13.5" customHeight="1" x14ac:dyDescent="0.25">
      <c r="A166" s="208">
        <v>42560</v>
      </c>
      <c r="B166" s="206">
        <v>620</v>
      </c>
      <c r="C166" s="206"/>
      <c r="D166" s="623" t="s">
        <v>501</v>
      </c>
      <c r="E166" s="387">
        <v>0</v>
      </c>
      <c r="F166" s="387">
        <v>56356</v>
      </c>
      <c r="G166" s="288">
        <v>12000</v>
      </c>
      <c r="H166" s="447">
        <v>82981</v>
      </c>
      <c r="I166" s="297">
        <v>82981</v>
      </c>
      <c r="J166" s="617"/>
      <c r="K166" s="306"/>
      <c r="L166" s="292"/>
    </row>
    <row r="167" spans="1:12" hidden="1" x14ac:dyDescent="0.25">
      <c r="A167" s="208">
        <v>42560</v>
      </c>
      <c r="B167" s="206">
        <v>620</v>
      </c>
      <c r="C167" s="206"/>
      <c r="D167" s="201" t="s">
        <v>338</v>
      </c>
      <c r="E167" s="387"/>
      <c r="F167" s="387"/>
      <c r="G167" s="288"/>
      <c r="H167" s="448"/>
      <c r="I167" s="297"/>
      <c r="J167" s="301"/>
      <c r="K167" s="306"/>
      <c r="L167" s="292"/>
    </row>
    <row r="168" spans="1:12" s="374" customFormat="1" x14ac:dyDescent="0.25">
      <c r="A168" s="378">
        <v>43655</v>
      </c>
      <c r="B168" s="377">
        <v>620</v>
      </c>
      <c r="C168" s="377"/>
      <c r="D168" s="376" t="s">
        <v>486</v>
      </c>
      <c r="E168" s="387"/>
      <c r="F168" s="387">
        <v>0</v>
      </c>
      <c r="G168" s="288">
        <v>130000</v>
      </c>
      <c r="H168" s="447">
        <v>124019</v>
      </c>
      <c r="I168" s="297">
        <v>110000</v>
      </c>
      <c r="J168" s="617"/>
      <c r="K168" s="306"/>
      <c r="L168" s="292"/>
    </row>
    <row r="169" spans="1:12" s="609" customFormat="1" x14ac:dyDescent="0.25">
      <c r="A169" s="622">
        <v>44386</v>
      </c>
      <c r="B169" s="621">
        <v>620</v>
      </c>
      <c r="C169" s="621"/>
      <c r="D169" s="620" t="s">
        <v>583</v>
      </c>
      <c r="E169" s="387"/>
      <c r="F169" s="387"/>
      <c r="G169" s="288"/>
      <c r="H169" s="447">
        <v>5000</v>
      </c>
      <c r="I169" s="297">
        <v>6382</v>
      </c>
      <c r="J169" s="786">
        <v>15000</v>
      </c>
      <c r="K169" s="306"/>
      <c r="L169" s="292"/>
    </row>
    <row r="170" spans="1:12" s="609" customFormat="1" x14ac:dyDescent="0.25">
      <c r="A170" s="622">
        <v>44386</v>
      </c>
      <c r="B170" s="621">
        <v>620</v>
      </c>
      <c r="C170" s="621"/>
      <c r="D170" s="620" t="s">
        <v>584</v>
      </c>
      <c r="E170" s="387"/>
      <c r="F170" s="387"/>
      <c r="G170" s="288"/>
      <c r="H170" s="447">
        <v>1400</v>
      </c>
      <c r="I170" s="297">
        <v>0</v>
      </c>
      <c r="J170" s="617">
        <v>0</v>
      </c>
      <c r="K170" s="306"/>
      <c r="L170" s="292"/>
    </row>
    <row r="171" spans="1:12" x14ac:dyDescent="0.25">
      <c r="A171" s="208">
        <v>42776</v>
      </c>
      <c r="B171" s="206">
        <v>1020</v>
      </c>
      <c r="C171" s="206"/>
      <c r="D171" s="201" t="s">
        <v>339</v>
      </c>
      <c r="E171" s="387">
        <v>27667</v>
      </c>
      <c r="F171" s="387"/>
      <c r="G171" s="288"/>
      <c r="H171" s="448"/>
      <c r="I171" s="297"/>
      <c r="J171" s="301"/>
      <c r="K171" s="306"/>
      <c r="L171" s="292"/>
    </row>
    <row r="172" spans="1:12" x14ac:dyDescent="0.25">
      <c r="A172" s="207" t="s">
        <v>292</v>
      </c>
      <c r="B172" s="206">
        <v>1020</v>
      </c>
      <c r="C172" s="206"/>
      <c r="D172" s="201" t="s">
        <v>340</v>
      </c>
      <c r="E172" s="387">
        <v>6094</v>
      </c>
      <c r="F172" s="387"/>
      <c r="G172" s="288"/>
      <c r="H172" s="448"/>
      <c r="I172" s="297"/>
      <c r="J172" s="301"/>
      <c r="K172" s="306"/>
      <c r="L172" s="292"/>
    </row>
    <row r="173" spans="1:12" s="374" customFormat="1" x14ac:dyDescent="0.25">
      <c r="A173" s="378">
        <v>43871</v>
      </c>
      <c r="B173" s="377">
        <v>1020</v>
      </c>
      <c r="C173" s="377"/>
      <c r="D173" s="376" t="s">
        <v>535</v>
      </c>
      <c r="E173" s="387"/>
      <c r="F173" s="387"/>
      <c r="G173" s="288">
        <v>15000</v>
      </c>
      <c r="H173" s="447">
        <v>15000</v>
      </c>
      <c r="I173" s="297">
        <v>0</v>
      </c>
      <c r="J173" s="301">
        <v>0</v>
      </c>
      <c r="K173" s="306"/>
      <c r="L173" s="292"/>
    </row>
    <row r="174" spans="1:12" x14ac:dyDescent="0.25">
      <c r="A174" s="207" t="s">
        <v>254</v>
      </c>
      <c r="B174" s="206">
        <v>421</v>
      </c>
      <c r="C174" s="206"/>
      <c r="D174" s="201" t="s">
        <v>341</v>
      </c>
      <c r="E174" s="387">
        <v>0</v>
      </c>
      <c r="F174" s="387"/>
      <c r="G174" s="288">
        <v>10000</v>
      </c>
      <c r="H174" s="447">
        <v>10000</v>
      </c>
      <c r="I174" s="297">
        <v>0</v>
      </c>
      <c r="J174" s="301">
        <v>10000</v>
      </c>
      <c r="K174" s="306">
        <v>10000</v>
      </c>
      <c r="L174" s="292">
        <v>10000</v>
      </c>
    </row>
    <row r="175" spans="1:12" x14ac:dyDescent="0.25">
      <c r="A175" s="207" t="s">
        <v>254</v>
      </c>
      <c r="B175" s="206">
        <v>320</v>
      </c>
      <c r="C175" s="206"/>
      <c r="D175" s="201" t="s">
        <v>534</v>
      </c>
      <c r="E175" s="387">
        <v>11576</v>
      </c>
      <c r="F175" s="387">
        <v>33855</v>
      </c>
      <c r="G175" s="288">
        <v>250000</v>
      </c>
      <c r="H175" s="447">
        <v>250000</v>
      </c>
      <c r="I175" s="297">
        <v>200000</v>
      </c>
      <c r="J175" s="301"/>
      <c r="K175" s="306"/>
      <c r="L175" s="292"/>
    </row>
    <row r="176" spans="1:12" s="374" customFormat="1" x14ac:dyDescent="0.25">
      <c r="A176" s="207" t="s">
        <v>254</v>
      </c>
      <c r="B176" s="377">
        <v>320</v>
      </c>
      <c r="C176" s="377"/>
      <c r="D176" s="376" t="s">
        <v>559</v>
      </c>
      <c r="E176" s="387"/>
      <c r="F176" s="387">
        <v>59144</v>
      </c>
      <c r="G176" s="288">
        <v>250000</v>
      </c>
      <c r="H176" s="447">
        <v>250000</v>
      </c>
      <c r="I176" s="297">
        <v>0</v>
      </c>
      <c r="J176" s="786">
        <v>360000</v>
      </c>
      <c r="K176" s="306">
        <v>50000</v>
      </c>
      <c r="L176" s="292"/>
    </row>
    <row r="177" spans="1:12" x14ac:dyDescent="0.25">
      <c r="A177" s="207" t="s">
        <v>252</v>
      </c>
      <c r="B177" s="206">
        <v>111</v>
      </c>
      <c r="C177" s="206"/>
      <c r="D177" s="201" t="s">
        <v>342</v>
      </c>
      <c r="E177" s="387">
        <v>683</v>
      </c>
      <c r="F177" s="387"/>
      <c r="G177" s="288"/>
      <c r="H177" s="448"/>
      <c r="I177" s="297"/>
      <c r="J177" s="301"/>
      <c r="K177" s="306"/>
      <c r="L177" s="292"/>
    </row>
    <row r="178" spans="1:12" x14ac:dyDescent="0.25">
      <c r="A178" s="207" t="s">
        <v>252</v>
      </c>
      <c r="B178" s="206">
        <v>111</v>
      </c>
      <c r="C178" s="206"/>
      <c r="D178" s="201" t="s">
        <v>343</v>
      </c>
      <c r="E178" s="387">
        <v>7283</v>
      </c>
      <c r="F178" s="387">
        <v>166</v>
      </c>
      <c r="G178" s="288"/>
      <c r="H178" s="448"/>
      <c r="I178" s="297"/>
      <c r="J178" s="301"/>
      <c r="K178" s="306"/>
      <c r="L178" s="292"/>
    </row>
    <row r="179" spans="1:12" x14ac:dyDescent="0.25">
      <c r="A179" s="208">
        <v>42383</v>
      </c>
      <c r="B179" s="206">
        <v>620</v>
      </c>
      <c r="C179" s="206"/>
      <c r="D179" s="201" t="s">
        <v>344</v>
      </c>
      <c r="E179" s="387">
        <v>29421</v>
      </c>
      <c r="F179" s="387">
        <v>96</v>
      </c>
      <c r="G179" s="288"/>
      <c r="H179" s="447"/>
      <c r="I179" s="297"/>
      <c r="J179" s="617"/>
      <c r="K179" s="306"/>
      <c r="L179" s="292"/>
    </row>
    <row r="180" spans="1:12" hidden="1" x14ac:dyDescent="0.25">
      <c r="A180" s="207" t="s">
        <v>345</v>
      </c>
      <c r="B180" s="206"/>
      <c r="C180" s="206"/>
      <c r="D180" s="201" t="s">
        <v>346</v>
      </c>
      <c r="E180" s="387"/>
      <c r="F180" s="387"/>
      <c r="G180" s="288"/>
      <c r="H180" s="448"/>
      <c r="I180" s="297"/>
      <c r="J180" s="301"/>
      <c r="K180" s="306"/>
      <c r="L180" s="292"/>
    </row>
    <row r="181" spans="1:12" x14ac:dyDescent="0.25">
      <c r="A181" s="208">
        <v>42383</v>
      </c>
      <c r="B181" s="206">
        <v>620</v>
      </c>
      <c r="C181" s="206"/>
      <c r="D181" s="201" t="s">
        <v>347</v>
      </c>
      <c r="E181" s="273">
        <v>50615</v>
      </c>
      <c r="F181" s="273"/>
      <c r="G181" s="289"/>
      <c r="H181" s="448"/>
      <c r="I181" s="298"/>
      <c r="J181" s="302"/>
      <c r="K181" s="306"/>
      <c r="L181" s="292"/>
    </row>
    <row r="182" spans="1:12" x14ac:dyDescent="0.25">
      <c r="A182" s="208">
        <v>42383</v>
      </c>
      <c r="B182" s="206">
        <v>620</v>
      </c>
      <c r="C182" s="206"/>
      <c r="D182" s="201" t="s">
        <v>348</v>
      </c>
      <c r="E182" s="387">
        <v>0</v>
      </c>
      <c r="F182" s="387"/>
      <c r="G182" s="288">
        <v>30000</v>
      </c>
      <c r="H182" s="447">
        <v>30000</v>
      </c>
      <c r="I182" s="297">
        <v>24000</v>
      </c>
      <c r="J182" s="301">
        <v>6000</v>
      </c>
      <c r="K182" s="306"/>
      <c r="L182" s="292"/>
    </row>
    <row r="183" spans="1:12" s="374" customFormat="1" x14ac:dyDescent="0.25">
      <c r="A183" s="378">
        <v>43479</v>
      </c>
      <c r="B183" s="377">
        <v>620</v>
      </c>
      <c r="C183" s="377"/>
      <c r="D183" s="376" t="s">
        <v>682</v>
      </c>
      <c r="E183" s="387"/>
      <c r="F183" s="387">
        <v>0</v>
      </c>
      <c r="G183" s="288">
        <v>50000</v>
      </c>
      <c r="H183" s="447">
        <v>200000</v>
      </c>
      <c r="I183" s="297">
        <v>170000</v>
      </c>
      <c r="J183" s="301">
        <v>35000</v>
      </c>
      <c r="K183" s="306"/>
      <c r="L183" s="292"/>
    </row>
    <row r="184" spans="1:12" s="374" customFormat="1" x14ac:dyDescent="0.25">
      <c r="A184" s="378">
        <v>43479</v>
      </c>
      <c r="B184" s="377">
        <v>451</v>
      </c>
      <c r="C184" s="377"/>
      <c r="D184" s="376" t="s">
        <v>511</v>
      </c>
      <c r="E184" s="387"/>
      <c r="F184" s="387">
        <v>0</v>
      </c>
      <c r="G184" s="288">
        <v>180000</v>
      </c>
      <c r="H184" s="447">
        <v>180000</v>
      </c>
      <c r="I184" s="297">
        <v>0</v>
      </c>
      <c r="J184" s="301">
        <v>180000</v>
      </c>
      <c r="K184" s="306"/>
      <c r="L184" s="292"/>
    </row>
    <row r="185" spans="1:12" x14ac:dyDescent="0.25">
      <c r="A185" s="215"/>
      <c r="B185" s="203"/>
      <c r="C185" s="203"/>
      <c r="D185" s="204" t="s">
        <v>349</v>
      </c>
      <c r="E185" s="388">
        <f t="shared" ref="E185:L185" si="4">SUM(E97:E184)</f>
        <v>3593224</v>
      </c>
      <c r="F185" s="626">
        <f t="shared" si="4"/>
        <v>436990</v>
      </c>
      <c r="G185" s="626">
        <f>SUM(G97:G184)</f>
        <v>2081508</v>
      </c>
      <c r="H185" s="388">
        <f>SUM(H97:H184)</f>
        <v>2402208</v>
      </c>
      <c r="I185" s="388">
        <f>SUM(I97:I184)</f>
        <v>944663</v>
      </c>
      <c r="J185" s="388">
        <f>SUM(J97:J184)</f>
        <v>3173508</v>
      </c>
      <c r="K185" s="388">
        <f>SUM(K97:K184)</f>
        <v>1830000</v>
      </c>
      <c r="L185" s="388">
        <f t="shared" si="4"/>
        <v>1300000</v>
      </c>
    </row>
    <row r="186" spans="1:12" x14ac:dyDescent="0.25">
      <c r="A186" s="215"/>
      <c r="B186" s="203"/>
      <c r="C186" s="203"/>
      <c r="D186" s="217" t="s">
        <v>350</v>
      </c>
      <c r="E186" s="616">
        <f>SUM(E5+E32+E37+E96+E185)</f>
        <v>3716272</v>
      </c>
      <c r="F186" s="616">
        <f>SUM(F5+F32+F37+F96+F185)</f>
        <v>725631</v>
      </c>
      <c r="G186" s="616">
        <f>SUM(G5+G32+G37+G96+G185)</f>
        <v>2369108</v>
      </c>
      <c r="H186" s="616">
        <f>SUM(H5+H32+H37+H96+H185+H7)</f>
        <v>3329334</v>
      </c>
      <c r="I186" s="616">
        <f>SUM(I5+I32+I37+I96+I185+I7)</f>
        <v>1675049</v>
      </c>
      <c r="J186" s="616">
        <f>SUM(J5+J32+J37+J96+J185)</f>
        <v>3480208</v>
      </c>
      <c r="K186" s="616">
        <f>SUM(K5+K32+K37+K96+K185)</f>
        <v>1890000</v>
      </c>
      <c r="L186" s="616">
        <f>SUM(L5+L32+L37+L96+L185)</f>
        <v>1360000</v>
      </c>
    </row>
    <row r="187" spans="1:12" x14ac:dyDescent="0.25">
      <c r="G187" s="374"/>
      <c r="H187" s="374"/>
    </row>
    <row r="188" spans="1:12" x14ac:dyDescent="0.25">
      <c r="J188" s="871" t="s">
        <v>692</v>
      </c>
      <c r="K188" s="871"/>
      <c r="L188" s="871"/>
    </row>
    <row r="197" spans="5:12" x14ac:dyDescent="0.25">
      <c r="E197" s="218"/>
      <c r="F197" s="218"/>
      <c r="G197" s="218"/>
      <c r="H197" s="218"/>
      <c r="I197" s="218"/>
      <c r="J197" s="345"/>
      <c r="K197" s="218"/>
      <c r="L197" s="218"/>
    </row>
    <row r="198" spans="5:12" x14ac:dyDescent="0.25">
      <c r="E198" s="218"/>
      <c r="F198" s="218"/>
      <c r="G198" s="218"/>
      <c r="H198" s="218"/>
      <c r="I198" s="218"/>
      <c r="J198" s="345"/>
      <c r="K198" s="218"/>
      <c r="L198" s="218"/>
    </row>
    <row r="199" spans="5:12" x14ac:dyDescent="0.25">
      <c r="E199" s="218"/>
      <c r="F199" s="218"/>
      <c r="G199" s="218"/>
      <c r="H199" s="218"/>
      <c r="I199" s="218"/>
      <c r="J199" s="345"/>
      <c r="K199" s="218"/>
      <c r="L199" s="218"/>
    </row>
    <row r="200" spans="5:12" x14ac:dyDescent="0.25">
      <c r="J200" s="2"/>
      <c r="K200" s="2"/>
      <c r="L200" s="2"/>
    </row>
  </sheetData>
  <pageMargins left="0.7" right="0.7" top="0.75" bottom="0.75" header="0.3" footer="0.3"/>
  <pageSetup paperSize="9" scale="47" orientation="portrait" r:id="rId1"/>
  <ignoredErrors>
    <ignoredError sqref="H186 J32 J96" formula="1"/>
    <ignoredError sqref="A2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3"/>
  <sheetViews>
    <sheetView topLeftCell="A44" workbookViewId="0">
      <selection activeCell="F38" sqref="F38"/>
    </sheetView>
  </sheetViews>
  <sheetFormatPr defaultColWidth="9.109375" defaultRowHeight="13.2" x14ac:dyDescent="0.25"/>
  <cols>
    <col min="1" max="1" width="23.5546875" style="374" customWidth="1"/>
    <col min="2" max="2" width="14.88671875" style="374" customWidth="1"/>
    <col min="3" max="3" width="13.88671875" style="618" customWidth="1"/>
    <col min="4" max="4" width="14" style="374" customWidth="1"/>
    <col min="5" max="5" width="15.88671875" style="609" customWidth="1"/>
    <col min="6" max="6" width="13.44140625" style="374" customWidth="1"/>
    <col min="7" max="7" width="13.44140625" style="609" customWidth="1"/>
    <col min="8" max="8" width="13.44140625" style="374" customWidth="1"/>
    <col min="9" max="16384" width="9.109375" style="374"/>
  </cols>
  <sheetData>
    <row r="1" spans="1:8" ht="15.6" x14ac:dyDescent="0.3">
      <c r="A1" s="219" t="s">
        <v>351</v>
      </c>
    </row>
    <row r="2" spans="1:8" ht="15.6" x14ac:dyDescent="0.3">
      <c r="A2" s="220" t="s">
        <v>508</v>
      </c>
      <c r="B2" s="221" t="s">
        <v>537</v>
      </c>
      <c r="C2" s="222" t="s">
        <v>569</v>
      </c>
      <c r="D2" s="222" t="s">
        <v>352</v>
      </c>
      <c r="E2" s="222" t="s">
        <v>570</v>
      </c>
      <c r="F2" s="389" t="s">
        <v>503</v>
      </c>
      <c r="G2" s="389" t="s">
        <v>536</v>
      </c>
      <c r="H2" s="389" t="s">
        <v>571</v>
      </c>
    </row>
    <row r="3" spans="1:8" ht="28.5" customHeight="1" x14ac:dyDescent="0.25">
      <c r="A3" s="382" t="s">
        <v>544</v>
      </c>
      <c r="B3" s="223">
        <v>493903</v>
      </c>
      <c r="C3" s="607">
        <v>576290</v>
      </c>
      <c r="D3" s="636">
        <v>612300</v>
      </c>
      <c r="E3" s="755">
        <v>612300</v>
      </c>
      <c r="F3" s="637">
        <v>650400</v>
      </c>
      <c r="G3" s="637">
        <v>660000</v>
      </c>
      <c r="H3" s="638">
        <v>666600</v>
      </c>
    </row>
    <row r="4" spans="1:8" ht="27.75" customHeight="1" x14ac:dyDescent="0.25">
      <c r="A4" s="382" t="s">
        <v>353</v>
      </c>
      <c r="B4" s="223">
        <v>1532</v>
      </c>
      <c r="C4" s="607">
        <v>20</v>
      </c>
      <c r="D4" s="636">
        <v>0</v>
      </c>
      <c r="E4" s="755">
        <v>0</v>
      </c>
      <c r="F4" s="637">
        <v>0</v>
      </c>
      <c r="G4" s="637">
        <v>0</v>
      </c>
      <c r="H4" s="638">
        <v>0</v>
      </c>
    </row>
    <row r="5" spans="1:8" ht="26.25" customHeight="1" x14ac:dyDescent="0.25">
      <c r="A5" s="382" t="s">
        <v>354</v>
      </c>
      <c r="B5" s="607">
        <v>25638</v>
      </c>
      <c r="C5" s="607">
        <v>69130</v>
      </c>
      <c r="D5" s="636">
        <v>42200</v>
      </c>
      <c r="E5" s="755">
        <v>45200</v>
      </c>
      <c r="F5" s="637">
        <v>60780</v>
      </c>
      <c r="G5" s="637">
        <v>57780</v>
      </c>
      <c r="H5" s="638">
        <v>57780</v>
      </c>
    </row>
    <row r="6" spans="1:8" ht="27.75" customHeight="1" x14ac:dyDescent="0.25">
      <c r="A6" s="382" t="s">
        <v>355</v>
      </c>
      <c r="B6" s="223">
        <v>864</v>
      </c>
      <c r="C6" s="607">
        <v>173</v>
      </c>
      <c r="D6" s="588">
        <v>0</v>
      </c>
      <c r="E6" s="753">
        <v>0</v>
      </c>
      <c r="F6" s="390">
        <v>0</v>
      </c>
      <c r="G6" s="390">
        <v>0</v>
      </c>
      <c r="H6" s="391">
        <v>0</v>
      </c>
    </row>
    <row r="7" spans="1:8" ht="27.75" customHeight="1" x14ac:dyDescent="0.25">
      <c r="A7" s="578" t="s">
        <v>504</v>
      </c>
      <c r="B7" s="579">
        <v>5248</v>
      </c>
      <c r="C7" s="579">
        <v>11047</v>
      </c>
      <c r="D7" s="586">
        <v>0</v>
      </c>
      <c r="E7" s="752">
        <v>18350</v>
      </c>
      <c r="F7" s="580">
        <v>0</v>
      </c>
      <c r="G7" s="580">
        <v>0</v>
      </c>
      <c r="H7" s="581">
        <v>0</v>
      </c>
    </row>
    <row r="8" spans="1:8" ht="27.75" customHeight="1" x14ac:dyDescent="0.25">
      <c r="A8" s="578" t="s">
        <v>356</v>
      </c>
      <c r="B8" s="579">
        <v>48817</v>
      </c>
      <c r="C8" s="579">
        <v>6665</v>
      </c>
      <c r="D8" s="586">
        <v>17000</v>
      </c>
      <c r="E8" s="752">
        <v>17000</v>
      </c>
      <c r="F8" s="580">
        <v>81000</v>
      </c>
      <c r="G8" s="580">
        <v>81000</v>
      </c>
      <c r="H8" s="581">
        <v>81000</v>
      </c>
    </row>
    <row r="9" spans="1:8" ht="27.75" customHeight="1" x14ac:dyDescent="0.25">
      <c r="A9" s="382" t="s">
        <v>545</v>
      </c>
      <c r="B9" s="607">
        <v>35282</v>
      </c>
      <c r="C9" s="607">
        <v>47430</v>
      </c>
      <c r="D9" s="636">
        <v>66030</v>
      </c>
      <c r="E9" s="755">
        <v>66030</v>
      </c>
      <c r="F9" s="759">
        <v>2000</v>
      </c>
      <c r="G9" s="759">
        <v>2000</v>
      </c>
      <c r="H9" s="607">
        <v>2000</v>
      </c>
    </row>
    <row r="10" spans="1:8" ht="34.5" customHeight="1" x14ac:dyDescent="0.25">
      <c r="A10" s="382" t="s">
        <v>546</v>
      </c>
      <c r="B10" s="223">
        <v>337418</v>
      </c>
      <c r="C10" s="607">
        <v>350881</v>
      </c>
      <c r="D10" s="636">
        <v>441442</v>
      </c>
      <c r="E10" s="754">
        <v>441442</v>
      </c>
      <c r="F10" s="637">
        <v>464116</v>
      </c>
      <c r="G10" s="637">
        <v>499900</v>
      </c>
      <c r="H10" s="638">
        <v>513800</v>
      </c>
    </row>
    <row r="11" spans="1:8" ht="33.75" customHeight="1" x14ac:dyDescent="0.25">
      <c r="A11" s="382" t="s">
        <v>547</v>
      </c>
      <c r="B11" s="223">
        <v>157272</v>
      </c>
      <c r="C11" s="607">
        <v>201140</v>
      </c>
      <c r="D11" s="636">
        <v>237360</v>
      </c>
      <c r="E11" s="754">
        <v>237360</v>
      </c>
      <c r="F11" s="637">
        <v>239080</v>
      </c>
      <c r="G11" s="637">
        <v>241000</v>
      </c>
      <c r="H11" s="638">
        <v>242300</v>
      </c>
    </row>
    <row r="12" spans="1:8" ht="33.75" customHeight="1" x14ac:dyDescent="0.25">
      <c r="A12" s="382" t="s">
        <v>548</v>
      </c>
      <c r="B12" s="223">
        <v>1614</v>
      </c>
      <c r="C12" s="607">
        <v>731</v>
      </c>
      <c r="D12" s="636">
        <v>1500</v>
      </c>
      <c r="E12" s="755">
        <v>1500</v>
      </c>
      <c r="F12" s="637">
        <v>2000</v>
      </c>
      <c r="G12" s="637">
        <v>2000</v>
      </c>
      <c r="H12" s="638">
        <v>2000</v>
      </c>
    </row>
    <row r="13" spans="1:8" ht="42" customHeight="1" x14ac:dyDescent="0.25">
      <c r="A13" s="382" t="s">
        <v>549</v>
      </c>
      <c r="B13" s="223">
        <v>3490</v>
      </c>
      <c r="C13" s="607">
        <v>0</v>
      </c>
      <c r="D13" s="636">
        <v>10700</v>
      </c>
      <c r="E13" s="754">
        <v>10700</v>
      </c>
      <c r="F13" s="637">
        <v>68110</v>
      </c>
      <c r="G13" s="637">
        <v>10600</v>
      </c>
      <c r="H13" s="638">
        <v>10600</v>
      </c>
    </row>
    <row r="14" spans="1:8" ht="25.5" customHeight="1" x14ac:dyDescent="0.25">
      <c r="A14" s="382" t="s">
        <v>561</v>
      </c>
      <c r="B14" s="223">
        <v>13000</v>
      </c>
      <c r="C14" s="607">
        <v>16000</v>
      </c>
      <c r="D14" s="636">
        <v>20000</v>
      </c>
      <c r="E14" s="755">
        <v>31800</v>
      </c>
      <c r="F14" s="637">
        <v>39000</v>
      </c>
      <c r="G14" s="637">
        <v>39000</v>
      </c>
      <c r="H14" s="638">
        <v>39000</v>
      </c>
    </row>
    <row r="15" spans="1:8" ht="30" customHeight="1" x14ac:dyDescent="0.25">
      <c r="A15" s="382" t="s">
        <v>357</v>
      </c>
      <c r="B15" s="223">
        <v>6468</v>
      </c>
      <c r="C15" s="607">
        <v>6800</v>
      </c>
      <c r="D15" s="636">
        <v>6800</v>
      </c>
      <c r="E15" s="755">
        <v>6800</v>
      </c>
      <c r="F15" s="637">
        <v>6800</v>
      </c>
      <c r="G15" s="637">
        <v>6800</v>
      </c>
      <c r="H15" s="638">
        <v>6800</v>
      </c>
    </row>
    <row r="16" spans="1:8" ht="26.25" customHeight="1" x14ac:dyDescent="0.25">
      <c r="A16" s="578" t="s">
        <v>550</v>
      </c>
      <c r="B16" s="579">
        <v>20137</v>
      </c>
      <c r="C16" s="579">
        <v>21970</v>
      </c>
      <c r="D16" s="586">
        <v>28700</v>
      </c>
      <c r="E16" s="756">
        <v>28700</v>
      </c>
      <c r="F16" s="580">
        <v>28900</v>
      </c>
      <c r="G16" s="580">
        <v>30100</v>
      </c>
      <c r="H16" s="581">
        <v>30100</v>
      </c>
    </row>
    <row r="17" spans="1:8" ht="23.25" customHeight="1" thickBot="1" x14ac:dyDescent="0.3">
      <c r="A17" s="582" t="s">
        <v>358</v>
      </c>
      <c r="B17" s="583">
        <v>10613</v>
      </c>
      <c r="C17" s="583">
        <v>7135</v>
      </c>
      <c r="D17" s="587">
        <v>11000</v>
      </c>
      <c r="E17" s="757">
        <v>11000</v>
      </c>
      <c r="F17" s="584">
        <v>11000</v>
      </c>
      <c r="G17" s="584">
        <v>12000</v>
      </c>
      <c r="H17" s="585">
        <v>12000</v>
      </c>
    </row>
    <row r="18" spans="1:8" ht="24.75" customHeight="1" thickBot="1" x14ac:dyDescent="0.35">
      <c r="A18" s="576" t="s">
        <v>505</v>
      </c>
      <c r="B18" s="577">
        <f t="shared" ref="B18:H18" si="0">SUM(B3:B17)</f>
        <v>1161296</v>
      </c>
      <c r="C18" s="664">
        <f t="shared" si="0"/>
        <v>1315412</v>
      </c>
      <c r="D18" s="577">
        <f t="shared" si="0"/>
        <v>1495032</v>
      </c>
      <c r="E18" s="758">
        <f t="shared" si="0"/>
        <v>1528182</v>
      </c>
      <c r="F18" s="577">
        <f t="shared" si="0"/>
        <v>1653186</v>
      </c>
      <c r="G18" s="577">
        <f t="shared" si="0"/>
        <v>1642180</v>
      </c>
      <c r="H18" s="577">
        <f t="shared" si="0"/>
        <v>1663980</v>
      </c>
    </row>
    <row r="19" spans="1:8" s="609" customFormat="1" ht="24.75" customHeight="1" thickBot="1" x14ac:dyDescent="0.35">
      <c r="A19" s="576" t="s">
        <v>562</v>
      </c>
      <c r="B19" s="631">
        <v>4203</v>
      </c>
      <c r="C19" s="664">
        <v>3754</v>
      </c>
      <c r="D19" s="577"/>
      <c r="E19" s="577">
        <v>4100</v>
      </c>
      <c r="F19" s="577">
        <v>41930</v>
      </c>
      <c r="G19" s="631"/>
      <c r="H19" s="632"/>
    </row>
    <row r="20" spans="1:8" ht="15.6" x14ac:dyDescent="0.3">
      <c r="A20" s="573" t="s">
        <v>359</v>
      </c>
      <c r="B20" s="575">
        <v>2019</v>
      </c>
      <c r="C20" s="665">
        <v>2020</v>
      </c>
      <c r="D20" s="574">
        <v>2021</v>
      </c>
      <c r="E20" s="574">
        <v>2021</v>
      </c>
      <c r="F20" s="574">
        <v>2022</v>
      </c>
      <c r="G20" s="574">
        <v>2023</v>
      </c>
      <c r="H20" s="574">
        <v>2024</v>
      </c>
    </row>
    <row r="21" spans="1:8" x14ac:dyDescent="0.25">
      <c r="A21" s="225" t="s">
        <v>360</v>
      </c>
      <c r="B21" s="226" t="s">
        <v>375</v>
      </c>
      <c r="C21" s="666" t="s">
        <v>5</v>
      </c>
      <c r="D21" s="226" t="s">
        <v>6</v>
      </c>
      <c r="E21" s="226" t="s">
        <v>31</v>
      </c>
      <c r="F21" s="226" t="s">
        <v>6</v>
      </c>
      <c r="G21" s="226" t="s">
        <v>6</v>
      </c>
      <c r="H21" s="226" t="s">
        <v>6</v>
      </c>
    </row>
    <row r="22" spans="1:8" x14ac:dyDescent="0.25">
      <c r="A22" s="227" t="s">
        <v>361</v>
      </c>
      <c r="B22" s="590">
        <v>185189</v>
      </c>
      <c r="C22" s="667">
        <v>213544</v>
      </c>
      <c r="D22" s="593">
        <v>238100</v>
      </c>
      <c r="E22" s="593">
        <v>244100</v>
      </c>
      <c r="F22" s="593">
        <v>259700</v>
      </c>
      <c r="G22" s="593">
        <v>261700</v>
      </c>
      <c r="H22" s="593">
        <v>262700</v>
      </c>
    </row>
    <row r="23" spans="1:8" x14ac:dyDescent="0.25">
      <c r="A23" s="227" t="s">
        <v>362</v>
      </c>
      <c r="B23" s="590">
        <v>68036</v>
      </c>
      <c r="C23" s="667">
        <v>73727</v>
      </c>
      <c r="D23" s="593">
        <v>83800</v>
      </c>
      <c r="E23" s="593">
        <v>83800</v>
      </c>
      <c r="F23" s="593">
        <v>90700</v>
      </c>
      <c r="G23" s="593">
        <v>91700</v>
      </c>
      <c r="H23" s="593">
        <v>92200</v>
      </c>
    </row>
    <row r="24" spans="1:8" x14ac:dyDescent="0.25">
      <c r="A24" s="227" t="s">
        <v>363</v>
      </c>
      <c r="B24" s="590">
        <v>27731</v>
      </c>
      <c r="C24" s="667">
        <v>35311</v>
      </c>
      <c r="D24" s="593">
        <v>38900</v>
      </c>
      <c r="E24" s="593">
        <v>43800</v>
      </c>
      <c r="F24" s="593">
        <v>69050</v>
      </c>
      <c r="G24" s="593">
        <v>41600</v>
      </c>
      <c r="H24" s="593">
        <v>43600</v>
      </c>
    </row>
    <row r="25" spans="1:8" x14ac:dyDescent="0.25">
      <c r="A25" s="227" t="s">
        <v>364</v>
      </c>
      <c r="B25" s="590">
        <v>2759</v>
      </c>
      <c r="C25" s="667">
        <v>2401</v>
      </c>
      <c r="D25" s="593">
        <v>3800</v>
      </c>
      <c r="E25" s="593">
        <v>3800</v>
      </c>
      <c r="F25" s="593">
        <v>4400</v>
      </c>
      <c r="G25" s="593">
        <v>2900</v>
      </c>
      <c r="H25" s="593">
        <v>2900</v>
      </c>
    </row>
    <row r="26" spans="1:8" x14ac:dyDescent="0.25">
      <c r="A26" s="225" t="s">
        <v>365</v>
      </c>
      <c r="B26" s="591">
        <f t="shared" ref="B26:H26" si="1">SUM(B22:B25)</f>
        <v>283715</v>
      </c>
      <c r="C26" s="668">
        <f t="shared" si="1"/>
        <v>324983</v>
      </c>
      <c r="D26" s="594">
        <f t="shared" si="1"/>
        <v>364600</v>
      </c>
      <c r="E26" s="594">
        <f t="shared" si="1"/>
        <v>375500</v>
      </c>
      <c r="F26" s="594">
        <f t="shared" si="1"/>
        <v>423850</v>
      </c>
      <c r="G26" s="594">
        <f t="shared" si="1"/>
        <v>397900</v>
      </c>
      <c r="H26" s="594">
        <f t="shared" si="1"/>
        <v>401400</v>
      </c>
    </row>
    <row r="27" spans="1:8" x14ac:dyDescent="0.25">
      <c r="A27" s="225" t="s">
        <v>366</v>
      </c>
      <c r="B27" s="591"/>
      <c r="C27" s="669"/>
      <c r="D27" s="594"/>
      <c r="E27" s="594"/>
      <c r="F27" s="594"/>
      <c r="G27" s="594"/>
      <c r="H27" s="594"/>
    </row>
    <row r="28" spans="1:8" x14ac:dyDescent="0.25">
      <c r="A28" s="227" t="s">
        <v>361</v>
      </c>
      <c r="B28" s="590">
        <v>167380</v>
      </c>
      <c r="C28" s="667">
        <v>199115</v>
      </c>
      <c r="D28" s="593">
        <v>210300</v>
      </c>
      <c r="E28" s="593">
        <v>210300</v>
      </c>
      <c r="F28" s="593">
        <v>238300</v>
      </c>
      <c r="G28" s="593">
        <v>240300</v>
      </c>
      <c r="H28" s="593">
        <v>241300</v>
      </c>
    </row>
    <row r="29" spans="1:8" x14ac:dyDescent="0.25">
      <c r="A29" s="227" t="s">
        <v>362</v>
      </c>
      <c r="B29" s="590">
        <v>61605</v>
      </c>
      <c r="C29" s="667">
        <v>69883</v>
      </c>
      <c r="D29" s="593">
        <v>77300</v>
      </c>
      <c r="E29" s="593">
        <v>77300</v>
      </c>
      <c r="F29" s="593">
        <v>85300</v>
      </c>
      <c r="G29" s="593">
        <v>87300</v>
      </c>
      <c r="H29" s="593">
        <v>87400</v>
      </c>
    </row>
    <row r="30" spans="1:8" x14ac:dyDescent="0.25">
      <c r="A30" s="227" t="s">
        <v>363</v>
      </c>
      <c r="B30" s="590">
        <v>25280</v>
      </c>
      <c r="C30" s="667">
        <v>33411</v>
      </c>
      <c r="D30" s="593">
        <v>39030</v>
      </c>
      <c r="E30" s="593">
        <v>41930</v>
      </c>
      <c r="F30" s="593">
        <v>70840</v>
      </c>
      <c r="G30" s="593">
        <v>43380</v>
      </c>
      <c r="H30" s="593">
        <v>45380</v>
      </c>
    </row>
    <row r="31" spans="1:8" x14ac:dyDescent="0.25">
      <c r="A31" s="227" t="s">
        <v>364</v>
      </c>
      <c r="B31" s="590">
        <v>2225</v>
      </c>
      <c r="C31" s="667">
        <v>1402</v>
      </c>
      <c r="D31" s="593">
        <v>2500</v>
      </c>
      <c r="E31" s="593">
        <v>2500</v>
      </c>
      <c r="F31" s="593">
        <v>4400</v>
      </c>
      <c r="G31" s="593">
        <v>2900</v>
      </c>
      <c r="H31" s="593">
        <v>2900</v>
      </c>
    </row>
    <row r="32" spans="1:8" x14ac:dyDescent="0.25">
      <c r="A32" s="225" t="s">
        <v>365</v>
      </c>
      <c r="B32" s="591">
        <f t="shared" ref="B32:H32" si="2">SUM(B28:B31)</f>
        <v>256490</v>
      </c>
      <c r="C32" s="668">
        <f t="shared" si="2"/>
        <v>303811</v>
      </c>
      <c r="D32" s="594">
        <f t="shared" si="2"/>
        <v>329130</v>
      </c>
      <c r="E32" s="594">
        <f t="shared" si="2"/>
        <v>332030</v>
      </c>
      <c r="F32" s="594">
        <f t="shared" si="2"/>
        <v>398840</v>
      </c>
      <c r="G32" s="594">
        <f t="shared" si="2"/>
        <v>373880</v>
      </c>
      <c r="H32" s="594">
        <f t="shared" si="2"/>
        <v>376980</v>
      </c>
    </row>
    <row r="33" spans="1:8" x14ac:dyDescent="0.25">
      <c r="A33" s="225" t="s">
        <v>367</v>
      </c>
      <c r="B33" s="590"/>
      <c r="C33" s="667"/>
      <c r="D33" s="593"/>
      <c r="E33" s="593"/>
      <c r="F33" s="593"/>
      <c r="G33" s="593"/>
      <c r="H33" s="593"/>
    </row>
    <row r="34" spans="1:8" x14ac:dyDescent="0.25">
      <c r="A34" s="227" t="s">
        <v>361</v>
      </c>
      <c r="B34" s="590">
        <v>123262</v>
      </c>
      <c r="C34" s="667">
        <v>138138</v>
      </c>
      <c r="D34" s="593">
        <v>170000</v>
      </c>
      <c r="E34" s="593">
        <v>170000</v>
      </c>
      <c r="F34" s="593">
        <v>180000</v>
      </c>
      <c r="G34" s="593">
        <v>200000</v>
      </c>
      <c r="H34" s="593">
        <v>204000</v>
      </c>
    </row>
    <row r="35" spans="1:8" x14ac:dyDescent="0.25">
      <c r="A35" s="227" t="s">
        <v>362</v>
      </c>
      <c r="B35" s="590">
        <v>45042</v>
      </c>
      <c r="C35" s="667">
        <v>47595</v>
      </c>
      <c r="D35" s="593">
        <v>61000</v>
      </c>
      <c r="E35" s="593">
        <v>61000</v>
      </c>
      <c r="F35" s="593">
        <v>66000</v>
      </c>
      <c r="G35" s="593">
        <v>73000</v>
      </c>
      <c r="H35" s="593">
        <v>75000</v>
      </c>
    </row>
    <row r="36" spans="1:8" x14ac:dyDescent="0.25">
      <c r="A36" s="227" t="s">
        <v>363</v>
      </c>
      <c r="B36" s="590">
        <v>28364</v>
      </c>
      <c r="C36" s="667">
        <v>33380</v>
      </c>
      <c r="D36" s="593">
        <v>27630</v>
      </c>
      <c r="E36" s="593">
        <v>28630</v>
      </c>
      <c r="F36" s="593">
        <v>33468</v>
      </c>
      <c r="G36" s="593">
        <v>35600</v>
      </c>
      <c r="H36" s="593">
        <v>36000</v>
      </c>
    </row>
    <row r="37" spans="1:8" x14ac:dyDescent="0.25">
      <c r="A37" s="227" t="s">
        <v>364</v>
      </c>
      <c r="B37" s="590">
        <v>316</v>
      </c>
      <c r="C37" s="667">
        <v>594</v>
      </c>
      <c r="D37" s="593">
        <v>500</v>
      </c>
      <c r="E37" s="593">
        <v>500</v>
      </c>
      <c r="F37" s="593">
        <v>500</v>
      </c>
      <c r="G37" s="593">
        <v>500</v>
      </c>
      <c r="H37" s="593">
        <v>500</v>
      </c>
    </row>
    <row r="38" spans="1:8" x14ac:dyDescent="0.25">
      <c r="A38" s="225" t="s">
        <v>211</v>
      </c>
      <c r="B38" s="591">
        <f t="shared" ref="B38:H38" si="3">SUM(B34:B37)</f>
        <v>196984</v>
      </c>
      <c r="C38" s="668">
        <f t="shared" si="3"/>
        <v>219707</v>
      </c>
      <c r="D38" s="594">
        <f t="shared" si="3"/>
        <v>259130</v>
      </c>
      <c r="E38" s="594">
        <f t="shared" si="3"/>
        <v>260130</v>
      </c>
      <c r="F38" s="594">
        <f t="shared" si="3"/>
        <v>279968</v>
      </c>
      <c r="G38" s="594">
        <f t="shared" si="3"/>
        <v>309100</v>
      </c>
      <c r="H38" s="594">
        <f t="shared" si="3"/>
        <v>315500</v>
      </c>
    </row>
    <row r="39" spans="1:8" x14ac:dyDescent="0.25">
      <c r="A39" s="225" t="s">
        <v>368</v>
      </c>
      <c r="B39" s="590"/>
      <c r="C39" s="667"/>
      <c r="D39" s="593"/>
      <c r="E39" s="593"/>
      <c r="F39" s="593"/>
      <c r="G39" s="593"/>
      <c r="H39" s="593"/>
    </row>
    <row r="40" spans="1:8" x14ac:dyDescent="0.25">
      <c r="A40" s="227" t="s">
        <v>361</v>
      </c>
      <c r="B40" s="590">
        <v>33532</v>
      </c>
      <c r="C40" s="667">
        <v>43122</v>
      </c>
      <c r="D40" s="593">
        <v>48400</v>
      </c>
      <c r="E40" s="593">
        <v>48400</v>
      </c>
      <c r="F40" s="593">
        <v>46000</v>
      </c>
      <c r="G40" s="593">
        <v>50000</v>
      </c>
      <c r="H40" s="593">
        <v>52000</v>
      </c>
    </row>
    <row r="41" spans="1:8" x14ac:dyDescent="0.25">
      <c r="A41" s="227" t="s">
        <v>362</v>
      </c>
      <c r="B41" s="590">
        <v>12093</v>
      </c>
      <c r="C41" s="667">
        <v>14972</v>
      </c>
      <c r="D41" s="593">
        <v>17000</v>
      </c>
      <c r="E41" s="593">
        <v>17000</v>
      </c>
      <c r="F41" s="593">
        <v>16600</v>
      </c>
      <c r="G41" s="593">
        <v>18000</v>
      </c>
      <c r="H41" s="593">
        <v>19000</v>
      </c>
    </row>
    <row r="42" spans="1:8" x14ac:dyDescent="0.25">
      <c r="A42" s="227" t="s">
        <v>363</v>
      </c>
      <c r="B42" s="590">
        <v>8897</v>
      </c>
      <c r="C42" s="667">
        <v>9948</v>
      </c>
      <c r="D42" s="593">
        <v>11230</v>
      </c>
      <c r="E42" s="593">
        <v>11230</v>
      </c>
      <c r="F42" s="593">
        <v>11240</v>
      </c>
      <c r="G42" s="593">
        <v>12000</v>
      </c>
      <c r="H42" s="593">
        <v>12500</v>
      </c>
    </row>
    <row r="43" spans="1:8" x14ac:dyDescent="0.25">
      <c r="A43" s="227" t="s">
        <v>364</v>
      </c>
      <c r="B43" s="590">
        <v>95</v>
      </c>
      <c r="C43" s="667">
        <v>296</v>
      </c>
      <c r="D43" s="593">
        <v>200</v>
      </c>
      <c r="E43" s="593">
        <v>200</v>
      </c>
      <c r="F43" s="593">
        <v>200</v>
      </c>
      <c r="G43" s="593">
        <v>200</v>
      </c>
      <c r="H43" s="593">
        <v>200</v>
      </c>
    </row>
    <row r="44" spans="1:8" x14ac:dyDescent="0.25">
      <c r="A44" s="225" t="s">
        <v>211</v>
      </c>
      <c r="B44" s="591">
        <f t="shared" ref="B44:H44" si="4">SUM(B40:B43)</f>
        <v>54617</v>
      </c>
      <c r="C44" s="668">
        <f t="shared" si="4"/>
        <v>68338</v>
      </c>
      <c r="D44" s="594">
        <f t="shared" si="4"/>
        <v>76830</v>
      </c>
      <c r="E44" s="594">
        <f t="shared" si="4"/>
        <v>76830</v>
      </c>
      <c r="F44" s="594">
        <f t="shared" si="4"/>
        <v>74040</v>
      </c>
      <c r="G44" s="594">
        <f t="shared" si="4"/>
        <v>80200</v>
      </c>
      <c r="H44" s="594">
        <f t="shared" si="4"/>
        <v>83700</v>
      </c>
    </row>
    <row r="45" spans="1:8" x14ac:dyDescent="0.25">
      <c r="A45" s="225" t="s">
        <v>369</v>
      </c>
      <c r="B45" s="590"/>
      <c r="C45" s="667"/>
      <c r="D45" s="593"/>
      <c r="E45" s="593"/>
      <c r="F45" s="593"/>
      <c r="G45" s="593"/>
      <c r="H45" s="593"/>
    </row>
    <row r="46" spans="1:8" x14ac:dyDescent="0.25">
      <c r="A46" s="227" t="s">
        <v>361</v>
      </c>
      <c r="B46" s="590">
        <v>40346</v>
      </c>
      <c r="C46" s="667">
        <v>48501</v>
      </c>
      <c r="D46" s="593">
        <v>50700</v>
      </c>
      <c r="E46" s="593">
        <v>50700</v>
      </c>
      <c r="F46" s="593">
        <v>57200</v>
      </c>
      <c r="G46" s="593">
        <v>58500</v>
      </c>
      <c r="H46" s="593">
        <v>60000</v>
      </c>
    </row>
    <row r="47" spans="1:8" x14ac:dyDescent="0.25">
      <c r="A47" s="227" t="s">
        <v>362</v>
      </c>
      <c r="B47" s="590">
        <v>13925</v>
      </c>
      <c r="C47" s="667">
        <v>16133</v>
      </c>
      <c r="D47" s="593">
        <v>17500</v>
      </c>
      <c r="E47" s="593">
        <v>17500</v>
      </c>
      <c r="F47" s="593">
        <v>21100</v>
      </c>
      <c r="G47" s="593">
        <v>21500</v>
      </c>
      <c r="H47" s="593">
        <v>22000</v>
      </c>
    </row>
    <row r="48" spans="1:8" x14ac:dyDescent="0.25">
      <c r="A48" s="227" t="s">
        <v>363</v>
      </c>
      <c r="B48" s="590">
        <v>67314</v>
      </c>
      <c r="C48" s="667">
        <v>50341</v>
      </c>
      <c r="D48" s="593">
        <v>79872</v>
      </c>
      <c r="E48" s="593">
        <v>79872</v>
      </c>
      <c r="F48" s="593">
        <v>79600</v>
      </c>
      <c r="G48" s="593">
        <v>80000</v>
      </c>
      <c r="H48" s="593">
        <v>80000</v>
      </c>
    </row>
    <row r="49" spans="1:8" x14ac:dyDescent="0.25">
      <c r="A49" s="227" t="s">
        <v>364</v>
      </c>
      <c r="B49" s="590">
        <v>393</v>
      </c>
      <c r="C49" s="667">
        <v>21</v>
      </c>
      <c r="D49" s="593">
        <v>300</v>
      </c>
      <c r="E49" s="593">
        <v>300</v>
      </c>
      <c r="F49" s="593">
        <v>1700</v>
      </c>
      <c r="G49" s="593">
        <v>300</v>
      </c>
      <c r="H49" s="593">
        <v>300</v>
      </c>
    </row>
    <row r="50" spans="1:8" x14ac:dyDescent="0.25">
      <c r="A50" s="225" t="s">
        <v>211</v>
      </c>
      <c r="B50" s="591">
        <f t="shared" ref="B50:H50" si="5">SUM(B46:B49)</f>
        <v>121978</v>
      </c>
      <c r="C50" s="668">
        <f t="shared" si="5"/>
        <v>114996</v>
      </c>
      <c r="D50" s="594">
        <f t="shared" si="5"/>
        <v>148372</v>
      </c>
      <c r="E50" s="594">
        <f t="shared" si="5"/>
        <v>148372</v>
      </c>
      <c r="F50" s="594">
        <f>SUM(F46:F49)</f>
        <v>159600</v>
      </c>
      <c r="G50" s="594">
        <f>SUM(G46:G49)</f>
        <v>160300</v>
      </c>
      <c r="H50" s="594">
        <f t="shared" si="5"/>
        <v>162300</v>
      </c>
    </row>
    <row r="51" spans="1:8" x14ac:dyDescent="0.25">
      <c r="A51" s="225" t="s">
        <v>370</v>
      </c>
      <c r="B51" s="590"/>
      <c r="C51" s="667"/>
      <c r="D51" s="593"/>
      <c r="E51" s="593"/>
      <c r="F51" s="593"/>
      <c r="G51" s="593"/>
      <c r="H51" s="593"/>
    </row>
    <row r="52" spans="1:8" x14ac:dyDescent="0.25">
      <c r="A52" s="227" t="s">
        <v>361</v>
      </c>
      <c r="B52" s="590">
        <v>21211</v>
      </c>
      <c r="C52" s="667">
        <v>22823</v>
      </c>
      <c r="D52" s="593">
        <v>23750</v>
      </c>
      <c r="E52" s="593">
        <v>23750</v>
      </c>
      <c r="F52" s="593">
        <v>25000</v>
      </c>
      <c r="G52" s="593">
        <v>26000</v>
      </c>
      <c r="H52" s="593">
        <v>27000</v>
      </c>
    </row>
    <row r="53" spans="1:8" x14ac:dyDescent="0.25">
      <c r="A53" s="227" t="s">
        <v>362</v>
      </c>
      <c r="B53" s="590">
        <v>7525</v>
      </c>
      <c r="C53" s="667">
        <v>7355</v>
      </c>
      <c r="D53" s="593">
        <v>10190</v>
      </c>
      <c r="E53" s="593">
        <v>10190</v>
      </c>
      <c r="F53" s="593">
        <v>10000</v>
      </c>
      <c r="G53" s="593">
        <v>10000</v>
      </c>
      <c r="H53" s="593">
        <v>10000</v>
      </c>
    </row>
    <row r="54" spans="1:8" x14ac:dyDescent="0.25">
      <c r="A54" s="227" t="s">
        <v>363</v>
      </c>
      <c r="B54" s="590">
        <v>25957</v>
      </c>
      <c r="C54" s="667">
        <v>19762</v>
      </c>
      <c r="D54" s="593">
        <v>29370</v>
      </c>
      <c r="E54" s="593">
        <v>29370</v>
      </c>
      <c r="F54" s="593">
        <v>31508</v>
      </c>
      <c r="G54" s="593">
        <v>31500</v>
      </c>
      <c r="H54" s="593">
        <v>32500</v>
      </c>
    </row>
    <row r="55" spans="1:8" x14ac:dyDescent="0.25">
      <c r="A55" s="227" t="s">
        <v>364</v>
      </c>
      <c r="B55" s="590">
        <v>400</v>
      </c>
      <c r="C55" s="667">
        <v>0</v>
      </c>
      <c r="D55" s="593">
        <v>5300</v>
      </c>
      <c r="E55" s="593">
        <v>5300</v>
      </c>
      <c r="F55" s="593">
        <v>300</v>
      </c>
      <c r="G55" s="593">
        <v>300</v>
      </c>
      <c r="H55" s="593">
        <v>300</v>
      </c>
    </row>
    <row r="56" spans="1:8" x14ac:dyDescent="0.25">
      <c r="A56" s="225" t="s">
        <v>211</v>
      </c>
      <c r="B56" s="591">
        <f t="shared" ref="B56:H56" si="6">SUM(B52:B55)</f>
        <v>55093</v>
      </c>
      <c r="C56" s="668">
        <f t="shared" si="6"/>
        <v>49940</v>
      </c>
      <c r="D56" s="594">
        <f t="shared" si="6"/>
        <v>68610</v>
      </c>
      <c r="E56" s="594">
        <f t="shared" si="6"/>
        <v>68610</v>
      </c>
      <c r="F56" s="594">
        <f t="shared" si="6"/>
        <v>66808</v>
      </c>
      <c r="G56" s="594">
        <f t="shared" si="6"/>
        <v>67800</v>
      </c>
      <c r="H56" s="594">
        <f t="shared" si="6"/>
        <v>69800</v>
      </c>
    </row>
    <row r="57" spans="1:8" x14ac:dyDescent="0.25">
      <c r="A57" s="225" t="s">
        <v>414</v>
      </c>
      <c r="B57" s="594">
        <f t="shared" ref="B57:H57" si="7">SUM(B26+B32+B38+B44+B50+B56)</f>
        <v>968877</v>
      </c>
      <c r="C57" s="668">
        <f t="shared" si="7"/>
        <v>1081775</v>
      </c>
      <c r="D57" s="594">
        <f t="shared" si="7"/>
        <v>1246672</v>
      </c>
      <c r="E57" s="594">
        <f t="shared" si="7"/>
        <v>1261472</v>
      </c>
      <c r="F57" s="594">
        <f t="shared" si="7"/>
        <v>1403106</v>
      </c>
      <c r="G57" s="594">
        <f t="shared" si="7"/>
        <v>1389180</v>
      </c>
      <c r="H57" s="594">
        <f t="shared" si="7"/>
        <v>1409680</v>
      </c>
    </row>
    <row r="58" spans="1:8" x14ac:dyDescent="0.25">
      <c r="A58" s="225"/>
      <c r="B58" s="592"/>
      <c r="C58" s="668"/>
      <c r="D58" s="595"/>
      <c r="E58" s="595"/>
      <c r="F58" s="596"/>
      <c r="G58" s="596"/>
      <c r="H58" s="596"/>
    </row>
    <row r="59" spans="1:8" x14ac:dyDescent="0.25">
      <c r="A59" s="225" t="s">
        <v>371</v>
      </c>
      <c r="C59" s="670"/>
      <c r="D59" s="375"/>
      <c r="E59" s="619"/>
      <c r="F59" s="375"/>
      <c r="G59" s="619"/>
      <c r="H59" s="375"/>
    </row>
    <row r="60" spans="1:8" x14ac:dyDescent="0.25">
      <c r="A60" s="227" t="s">
        <v>361</v>
      </c>
      <c r="B60" s="590">
        <v>111147</v>
      </c>
      <c r="C60" s="667">
        <v>139910</v>
      </c>
      <c r="D60" s="593">
        <v>164000</v>
      </c>
      <c r="E60" s="593">
        <v>164000</v>
      </c>
      <c r="F60" s="593">
        <v>166000</v>
      </c>
      <c r="G60" s="593">
        <v>167000</v>
      </c>
      <c r="H60" s="593">
        <v>168000</v>
      </c>
    </row>
    <row r="61" spans="1:8" x14ac:dyDescent="0.25">
      <c r="A61" s="227" t="s">
        <v>362</v>
      </c>
      <c r="B61" s="590">
        <v>38434</v>
      </c>
      <c r="C61" s="667">
        <v>49726</v>
      </c>
      <c r="D61" s="593">
        <v>60000</v>
      </c>
      <c r="E61" s="593">
        <v>60000</v>
      </c>
      <c r="F61" s="593">
        <v>60800</v>
      </c>
      <c r="G61" s="593">
        <v>61700</v>
      </c>
      <c r="H61" s="593">
        <v>62000</v>
      </c>
    </row>
    <row r="62" spans="1:8" x14ac:dyDescent="0.25">
      <c r="A62" s="227" t="s">
        <v>363</v>
      </c>
      <c r="B62" s="590">
        <v>18875</v>
      </c>
      <c r="C62" s="667">
        <v>18579</v>
      </c>
      <c r="D62" s="593">
        <v>24060</v>
      </c>
      <c r="E62" s="593">
        <v>24060</v>
      </c>
      <c r="F62" s="593">
        <v>22980</v>
      </c>
      <c r="G62" s="593">
        <v>24000</v>
      </c>
      <c r="H62" s="593">
        <v>24000</v>
      </c>
    </row>
    <row r="63" spans="1:8" x14ac:dyDescent="0.25">
      <c r="A63" s="227" t="s">
        <v>364</v>
      </c>
      <c r="B63" s="590">
        <v>293</v>
      </c>
      <c r="C63" s="667">
        <v>233</v>
      </c>
      <c r="D63" s="593">
        <v>300</v>
      </c>
      <c r="E63" s="593">
        <v>300</v>
      </c>
      <c r="F63" s="593">
        <v>300</v>
      </c>
      <c r="G63" s="593">
        <v>300</v>
      </c>
      <c r="H63" s="593">
        <v>300</v>
      </c>
    </row>
    <row r="64" spans="1:8" ht="13.8" thickBot="1" x14ac:dyDescent="0.3">
      <c r="A64" s="589" t="s">
        <v>365</v>
      </c>
      <c r="B64" s="395">
        <f t="shared" ref="B64:H64" si="8">SUM(B60:B63)</f>
        <v>168749</v>
      </c>
      <c r="C64" s="671">
        <f t="shared" si="8"/>
        <v>208448</v>
      </c>
      <c r="D64" s="395">
        <f t="shared" si="8"/>
        <v>248360</v>
      </c>
      <c r="E64" s="395">
        <f t="shared" si="8"/>
        <v>248360</v>
      </c>
      <c r="F64" s="395">
        <f t="shared" si="8"/>
        <v>250080</v>
      </c>
      <c r="G64" s="395">
        <f t="shared" si="8"/>
        <v>253000</v>
      </c>
      <c r="H64" s="395">
        <f t="shared" si="8"/>
        <v>254300</v>
      </c>
    </row>
    <row r="65" spans="1:8" ht="14.4" thickBot="1" x14ac:dyDescent="0.3">
      <c r="A65" s="597" t="s">
        <v>506</v>
      </c>
      <c r="B65" s="598">
        <f>SUM(B64+B56+B50+B44+B38+B32+B26)</f>
        <v>1137626</v>
      </c>
      <c r="C65" s="672">
        <f>SUM(C64+C56+C50+C44+C38+C32+C26)</f>
        <v>1290223</v>
      </c>
      <c r="D65" s="598">
        <f t="shared" ref="D65:H65" si="9">SUM(D64+D56+D50+D44+D38+D32+D26)</f>
        <v>1495032</v>
      </c>
      <c r="E65" s="598">
        <f t="shared" si="9"/>
        <v>1509832</v>
      </c>
      <c r="F65" s="598">
        <f t="shared" si="9"/>
        <v>1653186</v>
      </c>
      <c r="G65" s="598">
        <f t="shared" si="9"/>
        <v>1642180</v>
      </c>
      <c r="H65" s="598">
        <f t="shared" si="9"/>
        <v>1663980</v>
      </c>
    </row>
    <row r="66" spans="1:8" ht="13.8" thickBot="1" x14ac:dyDescent="0.3"/>
    <row r="67" spans="1:8" ht="16.2" thickBot="1" x14ac:dyDescent="0.35">
      <c r="A67" s="774" t="s">
        <v>551</v>
      </c>
      <c r="B67" s="116"/>
      <c r="C67" s="775"/>
      <c r="D67" s="116"/>
      <c r="E67" s="116"/>
      <c r="F67" s="116"/>
      <c r="G67" s="116"/>
      <c r="H67" s="776"/>
    </row>
    <row r="68" spans="1:8" s="714" customFormat="1" x14ac:dyDescent="0.25">
      <c r="A68" s="770" t="s">
        <v>667</v>
      </c>
      <c r="B68" s="771"/>
      <c r="C68" s="772"/>
      <c r="D68" s="771"/>
      <c r="E68" s="771"/>
      <c r="F68" s="771"/>
      <c r="G68" s="771"/>
      <c r="H68" s="773"/>
    </row>
    <row r="69" spans="1:8" s="714" customFormat="1" x14ac:dyDescent="0.25">
      <c r="A69" s="765" t="s">
        <v>507</v>
      </c>
      <c r="B69" s="593"/>
      <c r="C69" s="593">
        <v>0</v>
      </c>
      <c r="D69" s="593">
        <v>0</v>
      </c>
      <c r="E69" s="593">
        <v>0</v>
      </c>
      <c r="F69" s="593">
        <v>14330</v>
      </c>
      <c r="G69" s="593">
        <v>0</v>
      </c>
      <c r="H69" s="766">
        <v>0</v>
      </c>
    </row>
    <row r="70" spans="1:8" x14ac:dyDescent="0.25">
      <c r="A70" s="764" t="s">
        <v>552</v>
      </c>
      <c r="B70" s="593"/>
      <c r="C70" s="593"/>
      <c r="D70" s="593"/>
      <c r="E70" s="593"/>
      <c r="F70" s="593"/>
      <c r="G70" s="593"/>
      <c r="H70" s="766"/>
    </row>
    <row r="71" spans="1:8" x14ac:dyDescent="0.25">
      <c r="A71" s="765" t="s">
        <v>507</v>
      </c>
      <c r="B71" s="593">
        <v>4204</v>
      </c>
      <c r="C71" s="593">
        <v>0</v>
      </c>
      <c r="D71" s="593">
        <v>0</v>
      </c>
      <c r="E71" s="593">
        <v>4100</v>
      </c>
      <c r="F71" s="593">
        <v>0</v>
      </c>
      <c r="G71" s="593">
        <v>0</v>
      </c>
      <c r="H71" s="766">
        <v>0</v>
      </c>
    </row>
    <row r="72" spans="1:8" x14ac:dyDescent="0.25">
      <c r="A72" s="764" t="s">
        <v>553</v>
      </c>
      <c r="B72" s="593"/>
      <c r="C72" s="593"/>
      <c r="D72" s="593"/>
      <c r="E72" s="593"/>
      <c r="F72" s="593"/>
      <c r="G72" s="593"/>
      <c r="H72" s="766"/>
    </row>
    <row r="73" spans="1:8" ht="13.8" thickBot="1" x14ac:dyDescent="0.3">
      <c r="A73" s="767" t="s">
        <v>507</v>
      </c>
      <c r="B73" s="768">
        <v>0</v>
      </c>
      <c r="C73" s="768">
        <v>3754</v>
      </c>
      <c r="D73" s="768">
        <v>0</v>
      </c>
      <c r="E73" s="768">
        <v>0</v>
      </c>
      <c r="F73" s="768">
        <v>27600</v>
      </c>
      <c r="G73" s="768">
        <v>0</v>
      </c>
      <c r="H73" s="769">
        <v>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T83"/>
  <sheetViews>
    <sheetView workbookViewId="0">
      <selection activeCell="B1" sqref="B1"/>
    </sheetView>
  </sheetViews>
  <sheetFormatPr defaultRowHeight="13.2" x14ac:dyDescent="0.25"/>
  <cols>
    <col min="1" max="1" width="0.33203125" customWidth="1"/>
    <col min="2" max="2" width="27.6640625" customWidth="1"/>
    <col min="3" max="4" width="7.44140625" customWidth="1"/>
    <col min="5" max="5" width="11.6640625" customWidth="1"/>
    <col min="6" max="6" width="14" style="374" customWidth="1"/>
    <col min="7" max="7" width="14" customWidth="1"/>
    <col min="8" max="8" width="14" style="609" customWidth="1"/>
    <col min="9" max="9" width="12.6640625" customWidth="1"/>
    <col min="10" max="10" width="12.6640625" style="609" customWidth="1"/>
    <col min="11" max="11" width="12.6640625" style="374" customWidth="1"/>
    <col min="12" max="12" width="11.109375" style="4" customWidth="1"/>
    <col min="13" max="13" width="11.5546875" style="4" customWidth="1"/>
    <col min="14" max="14" width="12.5546875" style="4" customWidth="1"/>
  </cols>
  <sheetData>
    <row r="1" spans="2:14" ht="15.6" x14ac:dyDescent="0.3">
      <c r="B1" s="230" t="s">
        <v>372</v>
      </c>
      <c r="C1" s="230"/>
      <c r="D1" s="230"/>
      <c r="E1" s="231"/>
      <c r="F1" s="231"/>
      <c r="G1" s="231"/>
      <c r="H1" s="231"/>
    </row>
    <row r="2" spans="2:14" ht="13.8" x14ac:dyDescent="0.25">
      <c r="B2" s="864" t="s">
        <v>594</v>
      </c>
      <c r="C2" s="864"/>
      <c r="D2" s="864"/>
      <c r="E2" s="232"/>
      <c r="F2" s="233"/>
      <c r="G2" s="233"/>
      <c r="H2" s="233"/>
    </row>
    <row r="3" spans="2:14" ht="13.8" x14ac:dyDescent="0.25">
      <c r="B3" s="234"/>
      <c r="C3" s="234"/>
      <c r="D3" s="234"/>
      <c r="E3" s="235"/>
      <c r="F3" s="231"/>
      <c r="G3" s="231"/>
      <c r="H3" s="231"/>
    </row>
    <row r="4" spans="2:14" ht="13.8" thickBot="1" x14ac:dyDescent="0.3">
      <c r="B4" s="231"/>
      <c r="C4" s="231"/>
      <c r="D4" s="231"/>
      <c r="E4" s="231"/>
      <c r="F4" s="231"/>
      <c r="G4" s="231"/>
      <c r="H4" s="231"/>
    </row>
    <row r="5" spans="2:14" ht="16.2" thickBot="1" x14ac:dyDescent="0.35">
      <c r="B5" s="865" t="s">
        <v>373</v>
      </c>
      <c r="C5" s="866"/>
      <c r="D5" s="866"/>
      <c r="E5" s="866"/>
      <c r="F5" s="866"/>
      <c r="G5" s="866"/>
      <c r="H5" s="866"/>
      <c r="I5" s="866"/>
      <c r="J5" s="866"/>
      <c r="K5" s="867"/>
    </row>
    <row r="6" spans="2:14" x14ac:dyDescent="0.25">
      <c r="B6" s="692"/>
      <c r="C6" s="693" t="s">
        <v>374</v>
      </c>
      <c r="D6" s="694" t="s">
        <v>482</v>
      </c>
      <c r="E6" s="695" t="s">
        <v>212</v>
      </c>
      <c r="F6" s="696" t="s">
        <v>218</v>
      </c>
      <c r="G6" s="696" t="s">
        <v>220</v>
      </c>
      <c r="H6" s="696" t="s">
        <v>220</v>
      </c>
      <c r="I6" s="697" t="s">
        <v>419</v>
      </c>
      <c r="J6" s="695" t="s">
        <v>512</v>
      </c>
      <c r="K6" s="698" t="s">
        <v>568</v>
      </c>
      <c r="L6" s="238"/>
      <c r="M6" s="239"/>
      <c r="N6" s="239"/>
    </row>
    <row r="7" spans="2:14" x14ac:dyDescent="0.25">
      <c r="B7" s="465"/>
      <c r="C7" s="236"/>
      <c r="D7" s="240"/>
      <c r="E7" s="224" t="s">
        <v>5</v>
      </c>
      <c r="F7" s="237" t="s">
        <v>5</v>
      </c>
      <c r="G7" s="237" t="s">
        <v>6</v>
      </c>
      <c r="H7" s="237" t="s">
        <v>31</v>
      </c>
      <c r="I7" s="595" t="s">
        <v>6</v>
      </c>
      <c r="J7" s="224" t="s">
        <v>6</v>
      </c>
      <c r="K7" s="466" t="s">
        <v>6</v>
      </c>
      <c r="L7" s="238"/>
      <c r="M7" s="239"/>
      <c r="N7" s="239"/>
    </row>
    <row r="8" spans="2:14" x14ac:dyDescent="0.25">
      <c r="B8" s="467" t="s">
        <v>481</v>
      </c>
      <c r="C8" s="240">
        <v>312012</v>
      </c>
      <c r="D8" s="240">
        <v>111</v>
      </c>
      <c r="E8" s="241">
        <v>201600</v>
      </c>
      <c r="F8" s="244">
        <v>245232</v>
      </c>
      <c r="G8" s="244">
        <v>273528</v>
      </c>
      <c r="H8" s="690">
        <v>273528</v>
      </c>
      <c r="I8" s="273">
        <v>288912</v>
      </c>
      <c r="J8" s="273">
        <v>288912</v>
      </c>
      <c r="K8" s="699">
        <v>288912</v>
      </c>
      <c r="L8" s="238"/>
      <c r="M8" s="239"/>
      <c r="N8" s="239"/>
    </row>
    <row r="9" spans="2:14" s="243" customFormat="1" x14ac:dyDescent="0.25">
      <c r="B9" s="467" t="s">
        <v>596</v>
      </c>
      <c r="C9" s="240"/>
      <c r="D9" s="240">
        <v>111</v>
      </c>
      <c r="E9" s="241"/>
      <c r="F9" s="311">
        <v>14668</v>
      </c>
      <c r="G9" s="244"/>
      <c r="H9" s="244"/>
      <c r="I9" s="244"/>
      <c r="J9" s="241"/>
      <c r="K9" s="468"/>
      <c r="L9" s="242"/>
      <c r="M9" s="242"/>
      <c r="N9" s="242"/>
    </row>
    <row r="10" spans="2:14" s="243" customFormat="1" x14ac:dyDescent="0.25">
      <c r="B10" s="467" t="s">
        <v>597</v>
      </c>
      <c r="C10" s="240"/>
      <c r="D10" s="240">
        <v>111</v>
      </c>
      <c r="E10" s="241"/>
      <c r="F10" s="245">
        <v>1220</v>
      </c>
      <c r="G10" s="244"/>
      <c r="H10" s="244">
        <v>1220</v>
      </c>
      <c r="I10" s="244"/>
      <c r="J10" s="241"/>
      <c r="K10" s="468"/>
      <c r="L10" s="242"/>
      <c r="M10" s="242"/>
      <c r="N10" s="242"/>
    </row>
    <row r="11" spans="2:14" s="243" customFormat="1" x14ac:dyDescent="0.25">
      <c r="B11" s="467" t="s">
        <v>595</v>
      </c>
      <c r="C11" s="240">
        <v>312001</v>
      </c>
      <c r="D11" s="240">
        <v>111</v>
      </c>
      <c r="E11" s="241"/>
      <c r="F11" s="245"/>
      <c r="G11" s="244"/>
      <c r="H11" s="244">
        <v>14393</v>
      </c>
      <c r="I11" s="244"/>
      <c r="J11" s="241"/>
      <c r="K11" s="468"/>
      <c r="L11" s="242"/>
      <c r="M11" s="242"/>
      <c r="N11" s="242"/>
    </row>
    <row r="12" spans="2:14" s="243" customFormat="1" x14ac:dyDescent="0.25">
      <c r="B12" s="467" t="s">
        <v>376</v>
      </c>
      <c r="C12" s="240">
        <v>453</v>
      </c>
      <c r="D12" s="240" t="s">
        <v>377</v>
      </c>
      <c r="E12" s="241">
        <v>1288</v>
      </c>
      <c r="F12" s="245">
        <v>1250</v>
      </c>
      <c r="G12" s="244"/>
      <c r="H12" s="244">
        <v>150</v>
      </c>
      <c r="I12" s="244"/>
      <c r="J12" s="241"/>
      <c r="K12" s="468"/>
      <c r="L12" s="242"/>
      <c r="M12" s="242"/>
      <c r="N12" s="242"/>
    </row>
    <row r="13" spans="2:14" s="243" customFormat="1" x14ac:dyDescent="0.25">
      <c r="B13" s="467" t="s">
        <v>378</v>
      </c>
      <c r="C13" s="240">
        <v>311</v>
      </c>
      <c r="D13" s="240" t="s">
        <v>377</v>
      </c>
      <c r="E13" s="241"/>
      <c r="F13" s="245">
        <v>939</v>
      </c>
      <c r="G13" s="244"/>
      <c r="H13" s="244">
        <v>1800</v>
      </c>
      <c r="I13" s="244"/>
      <c r="J13" s="241"/>
      <c r="K13" s="468"/>
      <c r="L13" s="242"/>
      <c r="M13" s="242"/>
      <c r="N13" s="242"/>
    </row>
    <row r="14" spans="2:14" x14ac:dyDescent="0.25">
      <c r="B14" s="469" t="s">
        <v>379</v>
      </c>
      <c r="C14" s="240">
        <v>223001</v>
      </c>
      <c r="D14" s="240"/>
      <c r="E14" s="241">
        <v>147917</v>
      </c>
      <c r="F14" s="245">
        <v>148087</v>
      </c>
      <c r="G14" s="244">
        <v>150000</v>
      </c>
      <c r="H14" s="244">
        <v>150000</v>
      </c>
      <c r="I14" s="244">
        <v>150000</v>
      </c>
      <c r="J14" s="241">
        <v>150000</v>
      </c>
      <c r="K14" s="468">
        <v>150000</v>
      </c>
      <c r="L14" s="246"/>
      <c r="M14" s="246"/>
      <c r="N14" s="246"/>
    </row>
    <row r="15" spans="2:14" x14ac:dyDescent="0.25">
      <c r="B15" s="469" t="s">
        <v>380</v>
      </c>
      <c r="C15" s="240">
        <v>223003</v>
      </c>
      <c r="D15" s="240"/>
      <c r="E15" s="241">
        <v>94664</v>
      </c>
      <c r="F15" s="311">
        <v>106663</v>
      </c>
      <c r="G15" s="244">
        <v>106000</v>
      </c>
      <c r="H15" s="244">
        <v>106000</v>
      </c>
      <c r="I15" s="244">
        <v>106000</v>
      </c>
      <c r="J15" s="244">
        <v>106000</v>
      </c>
      <c r="K15" s="468">
        <v>106000</v>
      </c>
      <c r="L15" s="246"/>
      <c r="M15" s="246"/>
      <c r="N15" s="246"/>
    </row>
    <row r="16" spans="2:14" x14ac:dyDescent="0.25">
      <c r="B16" s="469" t="s">
        <v>526</v>
      </c>
      <c r="C16" s="240">
        <v>292017</v>
      </c>
      <c r="D16" s="240">
        <v>41</v>
      </c>
      <c r="E16" s="241"/>
      <c r="F16" s="311"/>
      <c r="G16" s="244"/>
      <c r="H16" s="244">
        <v>36</v>
      </c>
      <c r="I16" s="244"/>
      <c r="J16" s="241"/>
      <c r="K16" s="468"/>
      <c r="L16" s="246"/>
      <c r="M16" s="246"/>
      <c r="N16" s="246"/>
    </row>
    <row r="17" spans="2:20" hidden="1" x14ac:dyDescent="0.25">
      <c r="B17" s="469" t="s">
        <v>381</v>
      </c>
      <c r="C17" s="240">
        <v>292006</v>
      </c>
      <c r="D17" s="240" t="s">
        <v>382</v>
      </c>
      <c r="E17" s="241"/>
      <c r="F17" s="311"/>
      <c r="G17" s="244"/>
      <c r="H17" s="244"/>
      <c r="I17" s="244"/>
      <c r="J17" s="241"/>
      <c r="K17" s="468"/>
      <c r="L17" s="246"/>
      <c r="M17" s="246"/>
      <c r="N17" s="246"/>
    </row>
    <row r="18" spans="2:20" x14ac:dyDescent="0.25">
      <c r="B18" s="469" t="s">
        <v>383</v>
      </c>
      <c r="C18" s="240">
        <v>312011</v>
      </c>
      <c r="D18" s="240" t="s">
        <v>384</v>
      </c>
      <c r="E18" s="241"/>
      <c r="F18" s="311"/>
      <c r="G18" s="244"/>
      <c r="H18" s="244">
        <v>2661</v>
      </c>
      <c r="I18" s="244"/>
      <c r="J18" s="241"/>
      <c r="K18" s="468"/>
      <c r="L18" s="246"/>
      <c r="M18" s="246"/>
      <c r="N18" s="246"/>
    </row>
    <row r="19" spans="2:20" hidden="1" x14ac:dyDescent="0.25">
      <c r="B19" s="469" t="s">
        <v>385</v>
      </c>
      <c r="C19" s="240">
        <v>312011</v>
      </c>
      <c r="D19" s="240" t="s">
        <v>386</v>
      </c>
      <c r="E19" s="241"/>
      <c r="F19" s="311"/>
      <c r="G19" s="244"/>
      <c r="H19" s="244"/>
      <c r="I19" s="244"/>
      <c r="J19" s="241"/>
      <c r="K19" s="468"/>
      <c r="L19" s="246"/>
      <c r="M19" s="246"/>
      <c r="N19" s="246"/>
    </row>
    <row r="20" spans="2:20" x14ac:dyDescent="0.25">
      <c r="B20" s="470" t="s">
        <v>387</v>
      </c>
      <c r="C20" s="247"/>
      <c r="D20" s="247"/>
      <c r="E20" s="248">
        <f>SUM(E8:E19)</f>
        <v>445469</v>
      </c>
      <c r="F20" s="691">
        <f>SUM(F8:F19)</f>
        <v>518059</v>
      </c>
      <c r="G20" s="249">
        <f>SUM(G8:G19)</f>
        <v>529528</v>
      </c>
      <c r="H20" s="249">
        <f>SUM(H8:H19)</f>
        <v>549788</v>
      </c>
      <c r="I20" s="249">
        <f t="shared" ref="I20:K20" si="0">SUM(I8:I19)</f>
        <v>544912</v>
      </c>
      <c r="J20" s="249">
        <f t="shared" si="0"/>
        <v>544912</v>
      </c>
      <c r="K20" s="471">
        <f t="shared" si="0"/>
        <v>544912</v>
      </c>
      <c r="L20" s="246"/>
      <c r="M20" s="246"/>
      <c r="N20" s="246"/>
    </row>
    <row r="21" spans="2:20" x14ac:dyDescent="0.25">
      <c r="B21" s="469" t="s">
        <v>388</v>
      </c>
      <c r="C21" s="240"/>
      <c r="D21" s="240"/>
      <c r="E21" s="251">
        <v>20707</v>
      </c>
      <c r="F21" s="313">
        <v>19650</v>
      </c>
      <c r="G21" s="312">
        <v>6000</v>
      </c>
      <c r="H21" s="312">
        <v>6000</v>
      </c>
      <c r="I21" s="779">
        <v>15000</v>
      </c>
      <c r="J21" s="780">
        <v>15000</v>
      </c>
      <c r="K21" s="781">
        <v>15000</v>
      </c>
      <c r="L21" s="246"/>
      <c r="M21" s="246"/>
      <c r="N21" s="246"/>
    </row>
    <row r="22" spans="2:20" x14ac:dyDescent="0.25">
      <c r="B22" s="472" t="s">
        <v>389</v>
      </c>
      <c r="C22" s="236"/>
      <c r="D22" s="240"/>
      <c r="E22" s="252">
        <f t="shared" ref="E22:K22" si="1">SUM(E20:E21)</f>
        <v>466176</v>
      </c>
      <c r="F22" s="314">
        <f>SUM(F20:F21)</f>
        <v>537709</v>
      </c>
      <c r="G22" s="458">
        <f t="shared" si="1"/>
        <v>535528</v>
      </c>
      <c r="H22" s="458">
        <f t="shared" si="1"/>
        <v>555788</v>
      </c>
      <c r="I22" s="458">
        <f t="shared" si="1"/>
        <v>559912</v>
      </c>
      <c r="J22" s="458">
        <f t="shared" si="1"/>
        <v>559912</v>
      </c>
      <c r="K22" s="629">
        <f t="shared" si="1"/>
        <v>559912</v>
      </c>
      <c r="L22" s="246"/>
      <c r="M22" s="246"/>
      <c r="N22" s="246"/>
    </row>
    <row r="23" spans="2:20" ht="13.8" thickBot="1" x14ac:dyDescent="0.3">
      <c r="B23" s="700"/>
      <c r="C23" s="701"/>
      <c r="D23" s="702"/>
      <c r="E23" s="703"/>
      <c r="F23" s="704"/>
      <c r="G23" s="704"/>
      <c r="H23" s="704"/>
      <c r="I23" s="705"/>
      <c r="J23" s="703"/>
      <c r="K23" s="706"/>
      <c r="L23" s="253"/>
      <c r="M23" s="253"/>
      <c r="N23" s="253"/>
    </row>
    <row r="24" spans="2:20" ht="16.2" thickBot="1" x14ac:dyDescent="0.35">
      <c r="B24" s="868" t="s">
        <v>528</v>
      </c>
      <c r="C24" s="869"/>
      <c r="D24" s="869"/>
      <c r="E24" s="869"/>
      <c r="F24" s="869"/>
      <c r="G24" s="869"/>
      <c r="H24" s="869"/>
      <c r="I24" s="869"/>
      <c r="J24" s="869"/>
      <c r="K24" s="870"/>
      <c r="L24" s="254"/>
      <c r="M24" s="246"/>
      <c r="N24" s="246"/>
    </row>
    <row r="25" spans="2:20" x14ac:dyDescent="0.25">
      <c r="B25" s="473"/>
      <c r="C25" s="392" t="s">
        <v>374</v>
      </c>
      <c r="D25" s="392"/>
      <c r="E25" s="396" t="s">
        <v>212</v>
      </c>
      <c r="F25" s="394" t="s">
        <v>218</v>
      </c>
      <c r="G25" s="394" t="s">
        <v>220</v>
      </c>
      <c r="H25" s="394" t="s">
        <v>220</v>
      </c>
      <c r="I25" s="397" t="s">
        <v>419</v>
      </c>
      <c r="J25" s="393" t="s">
        <v>512</v>
      </c>
      <c r="K25" s="464" t="s">
        <v>568</v>
      </c>
      <c r="L25" s="246"/>
      <c r="M25" s="246"/>
      <c r="N25" s="246"/>
      <c r="O25" s="4"/>
      <c r="P25" s="4"/>
      <c r="Q25" s="4"/>
      <c r="R25" s="4"/>
    </row>
    <row r="26" spans="2:20" x14ac:dyDescent="0.25">
      <c r="B26" s="469"/>
      <c r="C26" s="236"/>
      <c r="D26" s="236"/>
      <c r="E26" s="255" t="s">
        <v>5</v>
      </c>
      <c r="F26" s="237" t="s">
        <v>5</v>
      </c>
      <c r="G26" s="237" t="s">
        <v>6</v>
      </c>
      <c r="H26" s="237" t="s">
        <v>31</v>
      </c>
      <c r="I26" s="229" t="s">
        <v>6</v>
      </c>
      <c r="J26" s="224" t="s">
        <v>6</v>
      </c>
      <c r="K26" s="466" t="s">
        <v>6</v>
      </c>
      <c r="L26" s="246"/>
      <c r="M26" s="246"/>
      <c r="N26" s="246"/>
      <c r="O26" s="4"/>
      <c r="P26" s="4"/>
      <c r="Q26" s="4"/>
      <c r="R26" s="4"/>
    </row>
    <row r="27" spans="2:20" x14ac:dyDescent="0.25">
      <c r="B27" s="469" t="s">
        <v>390</v>
      </c>
      <c r="C27" s="236">
        <v>610</v>
      </c>
      <c r="D27" s="236"/>
      <c r="E27" s="228">
        <v>232212</v>
      </c>
      <c r="F27" s="250">
        <v>273903</v>
      </c>
      <c r="G27" s="250">
        <v>270000</v>
      </c>
      <c r="H27" s="250">
        <v>280550</v>
      </c>
      <c r="I27" s="250">
        <v>290000</v>
      </c>
      <c r="J27" s="593">
        <v>290000</v>
      </c>
      <c r="K27" s="474">
        <v>290000</v>
      </c>
      <c r="L27" s="246"/>
      <c r="M27" s="605"/>
      <c r="N27" s="599"/>
      <c r="O27" s="430"/>
      <c r="P27" s="430"/>
      <c r="Q27" s="430"/>
      <c r="R27" s="430"/>
      <c r="S27" s="344"/>
      <c r="T27" s="344"/>
    </row>
    <row r="28" spans="2:20" x14ac:dyDescent="0.25">
      <c r="B28" s="469" t="s">
        <v>391</v>
      </c>
      <c r="C28" s="236">
        <v>620</v>
      </c>
      <c r="D28" s="236"/>
      <c r="E28" s="228">
        <v>79630</v>
      </c>
      <c r="F28" s="250">
        <v>92729</v>
      </c>
      <c r="G28" s="250">
        <v>94000</v>
      </c>
      <c r="H28" s="250">
        <v>98113</v>
      </c>
      <c r="I28" s="250">
        <v>98600</v>
      </c>
      <c r="J28" s="593">
        <v>98600</v>
      </c>
      <c r="K28" s="474">
        <v>98600</v>
      </c>
      <c r="L28" s="246"/>
      <c r="M28" s="599"/>
      <c r="N28" s="599"/>
      <c r="O28" s="430"/>
      <c r="P28" s="430"/>
      <c r="Q28" s="430"/>
      <c r="R28" s="430"/>
      <c r="S28" s="344"/>
      <c r="T28" s="344"/>
    </row>
    <row r="29" spans="2:20" x14ac:dyDescent="0.25">
      <c r="B29" s="469" t="s">
        <v>392</v>
      </c>
      <c r="C29" s="256">
        <v>630</v>
      </c>
      <c r="D29" s="256"/>
      <c r="E29" s="228">
        <v>150949</v>
      </c>
      <c r="F29" s="250">
        <v>170039</v>
      </c>
      <c r="G29" s="250">
        <v>168528</v>
      </c>
      <c r="H29" s="250">
        <v>155324</v>
      </c>
      <c r="I29" s="782">
        <v>158312</v>
      </c>
      <c r="J29" s="783">
        <v>158312</v>
      </c>
      <c r="K29" s="784">
        <v>158312</v>
      </c>
      <c r="L29" s="246"/>
      <c r="M29" s="246"/>
      <c r="N29" s="246"/>
      <c r="O29" s="4"/>
      <c r="P29" s="4"/>
      <c r="Q29" s="4"/>
      <c r="R29" s="4"/>
    </row>
    <row r="30" spans="2:20" x14ac:dyDescent="0.25">
      <c r="B30" s="469" t="s">
        <v>598</v>
      </c>
      <c r="C30" s="256">
        <v>640</v>
      </c>
      <c r="D30" s="256"/>
      <c r="E30" s="228">
        <v>3385</v>
      </c>
      <c r="F30" s="250">
        <v>1038</v>
      </c>
      <c r="G30" s="250">
        <v>3000</v>
      </c>
      <c r="H30" s="250">
        <v>11640</v>
      </c>
      <c r="I30" s="250">
        <v>13000</v>
      </c>
      <c r="J30" s="593">
        <v>13000</v>
      </c>
      <c r="K30" s="474">
        <v>13000</v>
      </c>
      <c r="L30" s="246"/>
      <c r="M30" s="246"/>
      <c r="N30" s="246"/>
      <c r="O30" s="4"/>
      <c r="P30" s="4"/>
      <c r="Q30" s="4"/>
      <c r="R30" s="4"/>
    </row>
    <row r="31" spans="2:20" x14ac:dyDescent="0.25">
      <c r="B31" s="469" t="s">
        <v>599</v>
      </c>
      <c r="C31" s="256"/>
      <c r="D31" s="256"/>
      <c r="E31" s="228"/>
      <c r="F31" s="250"/>
      <c r="G31" s="250"/>
      <c r="H31" s="250">
        <v>2161</v>
      </c>
      <c r="I31" s="250"/>
      <c r="J31" s="593"/>
      <c r="K31" s="474"/>
      <c r="L31" s="246"/>
      <c r="M31" s="246"/>
      <c r="N31" s="246"/>
      <c r="O31" s="4"/>
      <c r="P31" s="4"/>
      <c r="Q31" s="4"/>
      <c r="R31" s="4"/>
    </row>
    <row r="32" spans="2:20" ht="13.8" thickBot="1" x14ac:dyDescent="0.3">
      <c r="B32" s="475" t="s">
        <v>389</v>
      </c>
      <c r="C32" s="476"/>
      <c r="D32" s="476"/>
      <c r="E32" s="477">
        <f t="shared" ref="E32:K32" si="2">SUM(E27:E31)</f>
        <v>466176</v>
      </c>
      <c r="F32" s="478">
        <f t="shared" si="2"/>
        <v>537709</v>
      </c>
      <c r="G32" s="543">
        <f t="shared" si="2"/>
        <v>535528</v>
      </c>
      <c r="H32" s="543">
        <f t="shared" si="2"/>
        <v>547788</v>
      </c>
      <c r="I32" s="543">
        <f t="shared" si="2"/>
        <v>559912</v>
      </c>
      <c r="J32" s="543">
        <f t="shared" si="2"/>
        <v>559912</v>
      </c>
      <c r="K32" s="630">
        <f t="shared" si="2"/>
        <v>559912</v>
      </c>
      <c r="L32" s="246"/>
      <c r="M32" s="246"/>
      <c r="N32" s="246"/>
    </row>
    <row r="33" spans="2:8" x14ac:dyDescent="0.25">
      <c r="B33" s="257"/>
      <c r="C33" s="257"/>
      <c r="D33" s="257"/>
      <c r="E33" s="257"/>
      <c r="F33" s="258"/>
      <c r="G33" s="258"/>
      <c r="H33" s="258"/>
    </row>
    <row r="34" spans="2:8" x14ac:dyDescent="0.25">
      <c r="B34" s="257"/>
      <c r="C34" s="257"/>
      <c r="D34" s="257"/>
      <c r="E34" s="257"/>
      <c r="F34" s="258"/>
      <c r="G34" s="258"/>
      <c r="H34" s="258"/>
    </row>
    <row r="35" spans="2:8" x14ac:dyDescent="0.25">
      <c r="B35" s="257"/>
      <c r="C35" s="257"/>
      <c r="D35" s="257"/>
      <c r="E35" s="257"/>
      <c r="F35" s="258"/>
      <c r="G35" s="258"/>
      <c r="H35" s="258"/>
    </row>
    <row r="36" spans="2:8" x14ac:dyDescent="0.25">
      <c r="B36" s="257"/>
      <c r="C36" s="257"/>
      <c r="D36" s="257"/>
      <c r="E36" s="257"/>
      <c r="F36" s="258"/>
      <c r="G36" s="258"/>
      <c r="H36" s="258"/>
    </row>
    <row r="37" spans="2:8" x14ac:dyDescent="0.25">
      <c r="B37" s="257"/>
      <c r="C37" s="257"/>
      <c r="D37" s="257"/>
      <c r="E37" s="257"/>
      <c r="F37" s="258"/>
      <c r="G37" s="258"/>
      <c r="H37" s="258"/>
    </row>
    <row r="38" spans="2:8" x14ac:dyDescent="0.25">
      <c r="B38" s="257"/>
      <c r="C38" s="257"/>
      <c r="D38" s="257"/>
      <c r="E38" s="257"/>
      <c r="F38" s="258"/>
      <c r="G38" s="258"/>
      <c r="H38" s="258"/>
    </row>
    <row r="39" spans="2:8" x14ac:dyDescent="0.25">
      <c r="B39" s="257"/>
      <c r="C39" s="257"/>
      <c r="D39" s="257"/>
      <c r="E39" s="257"/>
      <c r="F39" s="258"/>
      <c r="G39" s="258"/>
      <c r="H39" s="258"/>
    </row>
    <row r="42" spans="2:8" x14ac:dyDescent="0.25">
      <c r="B42" s="259"/>
      <c r="C42" s="259"/>
      <c r="D42" s="259"/>
      <c r="E42" s="259"/>
      <c r="F42" s="257"/>
      <c r="G42" s="257"/>
      <c r="H42" s="257"/>
    </row>
    <row r="43" spans="2:8" x14ac:dyDescent="0.25">
      <c r="B43" s="231"/>
      <c r="C43" s="231"/>
      <c r="D43" s="231"/>
      <c r="E43" s="231"/>
      <c r="F43" s="231"/>
      <c r="G43" s="231"/>
      <c r="H43" s="231"/>
    </row>
    <row r="46" spans="2:8" x14ac:dyDescent="0.25">
      <c r="F46" s="4"/>
      <c r="G46" s="4"/>
      <c r="H46" s="4"/>
    </row>
    <row r="47" spans="2:8" x14ac:dyDescent="0.25">
      <c r="F47" s="4"/>
      <c r="G47" s="4"/>
      <c r="H47" s="4"/>
    </row>
    <row r="62" spans="2:8" x14ac:dyDescent="0.25">
      <c r="B62" s="260"/>
      <c r="C62" s="260"/>
      <c r="D62" s="260"/>
      <c r="E62" s="253"/>
      <c r="F62" s="253"/>
      <c r="G62" s="253"/>
      <c r="H62" s="253"/>
    </row>
    <row r="63" spans="2:8" x14ac:dyDescent="0.25">
      <c r="B63" s="257"/>
      <c r="C63" s="257"/>
      <c r="D63" s="257"/>
      <c r="E63" s="258"/>
      <c r="F63" s="258"/>
      <c r="G63" s="258"/>
      <c r="H63" s="258"/>
    </row>
    <row r="64" spans="2:8" x14ac:dyDescent="0.25">
      <c r="B64" s="261"/>
      <c r="C64" s="261"/>
      <c r="D64" s="261"/>
      <c r="E64" s="258"/>
      <c r="F64" s="258"/>
      <c r="G64" s="258"/>
      <c r="H64" s="258"/>
    </row>
    <row r="65" spans="2:8" x14ac:dyDescent="0.25">
      <c r="B65" s="257"/>
      <c r="C65" s="257"/>
      <c r="D65" s="257"/>
      <c r="E65" s="258"/>
      <c r="F65" s="258"/>
      <c r="G65" s="258"/>
      <c r="H65" s="258"/>
    </row>
    <row r="66" spans="2:8" x14ac:dyDescent="0.25">
      <c r="B66" s="257"/>
      <c r="C66" s="257"/>
      <c r="D66" s="257"/>
      <c r="E66" s="258"/>
      <c r="F66" s="258"/>
      <c r="G66" s="258"/>
      <c r="H66" s="258"/>
    </row>
    <row r="67" spans="2:8" x14ac:dyDescent="0.25">
      <c r="B67" s="257"/>
      <c r="C67" s="257"/>
      <c r="D67" s="257"/>
      <c r="E67" s="258"/>
      <c r="F67" s="258"/>
      <c r="G67" s="258"/>
      <c r="H67" s="258"/>
    </row>
    <row r="68" spans="2:8" x14ac:dyDescent="0.25">
      <c r="B68" s="257"/>
      <c r="C68" s="257"/>
      <c r="D68" s="257"/>
      <c r="E68" s="258"/>
      <c r="F68" s="258"/>
      <c r="G68" s="258"/>
      <c r="H68" s="258"/>
    </row>
    <row r="69" spans="2:8" x14ac:dyDescent="0.25">
      <c r="B69" s="257"/>
      <c r="C69" s="257"/>
      <c r="D69" s="257"/>
      <c r="E69" s="258"/>
      <c r="F69" s="258"/>
      <c r="G69" s="258"/>
      <c r="H69" s="258"/>
    </row>
    <row r="70" spans="2:8" x14ac:dyDescent="0.25">
      <c r="B70" s="257"/>
      <c r="C70" s="257"/>
      <c r="D70" s="257"/>
      <c r="E70" s="258"/>
      <c r="F70" s="258"/>
      <c r="G70" s="258"/>
      <c r="H70" s="258"/>
    </row>
    <row r="71" spans="2:8" x14ac:dyDescent="0.25">
      <c r="B71" s="257"/>
      <c r="C71" s="257"/>
      <c r="D71" s="257"/>
      <c r="E71" s="258"/>
      <c r="F71" s="258"/>
      <c r="G71" s="258"/>
      <c r="H71" s="258"/>
    </row>
    <row r="72" spans="2:8" x14ac:dyDescent="0.25">
      <c r="B72" s="257"/>
      <c r="C72" s="257"/>
      <c r="D72" s="257"/>
      <c r="E72" s="258"/>
      <c r="F72" s="258"/>
      <c r="G72" s="258"/>
      <c r="H72" s="258"/>
    </row>
    <row r="73" spans="2:8" x14ac:dyDescent="0.25">
      <c r="B73" s="257"/>
      <c r="C73" s="257"/>
      <c r="D73" s="257"/>
      <c r="E73" s="258"/>
      <c r="F73" s="258"/>
      <c r="G73" s="258"/>
      <c r="H73" s="258"/>
    </row>
    <row r="74" spans="2:8" x14ac:dyDescent="0.25">
      <c r="B74" s="257"/>
      <c r="C74" s="257"/>
      <c r="D74" s="257"/>
      <c r="E74" s="258"/>
      <c r="F74" s="258"/>
      <c r="G74" s="258"/>
      <c r="H74" s="258"/>
    </row>
    <row r="75" spans="2:8" x14ac:dyDescent="0.25">
      <c r="B75" s="257"/>
      <c r="C75" s="257"/>
      <c r="D75" s="257"/>
      <c r="E75" s="258"/>
      <c r="F75" s="258"/>
      <c r="G75" s="258"/>
      <c r="H75" s="258"/>
    </row>
    <row r="76" spans="2:8" x14ac:dyDescent="0.25">
      <c r="B76" s="257"/>
      <c r="C76" s="257"/>
      <c r="D76" s="257"/>
      <c r="E76" s="258"/>
      <c r="F76" s="258"/>
      <c r="G76" s="258"/>
      <c r="H76" s="258"/>
    </row>
    <row r="77" spans="2:8" x14ac:dyDescent="0.25">
      <c r="B77" s="257"/>
      <c r="C77" s="257"/>
      <c r="D77" s="257"/>
      <c r="E77" s="258"/>
      <c r="F77" s="258"/>
      <c r="G77" s="258"/>
      <c r="H77" s="258"/>
    </row>
    <row r="78" spans="2:8" x14ac:dyDescent="0.25">
      <c r="B78" s="257"/>
      <c r="C78" s="257"/>
      <c r="D78" s="257"/>
      <c r="E78" s="258"/>
      <c r="F78" s="258"/>
      <c r="G78" s="258"/>
      <c r="H78" s="258"/>
    </row>
    <row r="79" spans="2:8" x14ac:dyDescent="0.25">
      <c r="B79" s="257"/>
      <c r="C79" s="257"/>
      <c r="D79" s="257"/>
      <c r="E79" s="258"/>
      <c r="F79" s="258"/>
      <c r="G79" s="258"/>
      <c r="H79" s="258"/>
    </row>
    <row r="80" spans="2:8" x14ac:dyDescent="0.25">
      <c r="B80" s="257"/>
      <c r="C80" s="257"/>
      <c r="D80" s="257"/>
      <c r="E80" s="258"/>
      <c r="F80" s="258"/>
      <c r="G80" s="258"/>
      <c r="H80" s="258"/>
    </row>
    <row r="81" spans="2:8" x14ac:dyDescent="0.25">
      <c r="B81" s="257"/>
      <c r="C81" s="257"/>
      <c r="D81" s="257"/>
      <c r="E81" s="258"/>
      <c r="F81" s="258"/>
      <c r="G81" s="258"/>
      <c r="H81" s="258"/>
    </row>
    <row r="82" spans="2:8" x14ac:dyDescent="0.25">
      <c r="B82" s="257"/>
      <c r="C82" s="257"/>
      <c r="D82" s="257"/>
      <c r="E82" s="258"/>
      <c r="F82" s="258"/>
      <c r="G82" s="258"/>
      <c r="H82" s="258"/>
    </row>
    <row r="83" spans="2:8" x14ac:dyDescent="0.25">
      <c r="B83" s="257"/>
      <c r="C83" s="257"/>
      <c r="D83" s="257"/>
      <c r="E83" s="258"/>
      <c r="F83" s="258"/>
      <c r="G83" s="258"/>
      <c r="H83" s="258"/>
    </row>
  </sheetData>
  <mergeCells count="3">
    <mergeCell ref="B2:D2"/>
    <mergeCell ref="B5:K5"/>
    <mergeCell ref="B24:K2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workbookViewId="0">
      <selection activeCell="D1" sqref="D1"/>
    </sheetView>
  </sheetViews>
  <sheetFormatPr defaultColWidth="9.109375" defaultRowHeight="13.2" x14ac:dyDescent="0.25"/>
  <cols>
    <col min="1" max="1" width="6.33203125" style="374" customWidth="1"/>
    <col min="2" max="2" width="6.5546875" style="374" customWidth="1"/>
    <col min="3" max="3" width="4.88671875" style="374" customWidth="1"/>
    <col min="4" max="4" width="46.33203125" style="374" customWidth="1"/>
    <col min="5" max="5" width="9.109375" style="374"/>
    <col min="6" max="6" width="46.6640625" style="374" customWidth="1"/>
    <col min="7" max="16384" width="9.109375" style="374"/>
  </cols>
  <sheetData>
    <row r="1" spans="1:16" ht="17.399999999999999" x14ac:dyDescent="0.3">
      <c r="A1" s="715"/>
      <c r="B1" s="716"/>
      <c r="C1" s="716" t="s">
        <v>233</v>
      </c>
      <c r="D1" s="717"/>
      <c r="E1" s="738"/>
      <c r="F1" s="714"/>
    </row>
    <row r="2" spans="1:16" x14ac:dyDescent="0.25">
      <c r="A2" s="718"/>
      <c r="B2" s="719"/>
      <c r="C2" s="719"/>
      <c r="D2" s="719"/>
      <c r="E2" s="740" t="s">
        <v>6</v>
      </c>
      <c r="F2" s="746"/>
    </row>
    <row r="3" spans="1:16" x14ac:dyDescent="0.25">
      <c r="A3" s="718" t="s">
        <v>234</v>
      </c>
      <c r="B3" s="719" t="s">
        <v>480</v>
      </c>
      <c r="C3" s="719" t="s">
        <v>479</v>
      </c>
      <c r="D3" s="719" t="s">
        <v>235</v>
      </c>
      <c r="E3" s="741">
        <v>2022</v>
      </c>
      <c r="F3" s="746"/>
    </row>
    <row r="4" spans="1:16" x14ac:dyDescent="0.25">
      <c r="A4" s="720" t="s">
        <v>236</v>
      </c>
      <c r="B4" s="721">
        <v>620</v>
      </c>
      <c r="C4" s="731">
        <v>711</v>
      </c>
      <c r="D4" s="722" t="s">
        <v>237</v>
      </c>
      <c r="E4" s="742">
        <v>50000</v>
      </c>
      <c r="F4" s="746" t="s">
        <v>629</v>
      </c>
      <c r="G4" s="618"/>
    </row>
    <row r="5" spans="1:16" x14ac:dyDescent="0.25">
      <c r="A5" s="723"/>
      <c r="B5" s="724"/>
      <c r="C5" s="724"/>
      <c r="D5" s="725" t="s">
        <v>238</v>
      </c>
      <c r="E5" s="743">
        <v>50000</v>
      </c>
      <c r="F5" s="746"/>
    </row>
    <row r="6" spans="1:16" s="609" customFormat="1" ht="26.4" x14ac:dyDescent="0.25">
      <c r="A6" s="726">
        <v>42737</v>
      </c>
      <c r="B6" s="727">
        <v>620</v>
      </c>
      <c r="C6" s="724">
        <v>713</v>
      </c>
      <c r="D6" s="722" t="s">
        <v>393</v>
      </c>
      <c r="E6" s="744">
        <v>10000</v>
      </c>
      <c r="F6" s="746" t="s">
        <v>630</v>
      </c>
      <c r="G6" s="628"/>
      <c r="H6" s="628"/>
      <c r="I6" s="628"/>
      <c r="J6" s="628"/>
      <c r="K6" s="628"/>
      <c r="L6" s="628"/>
      <c r="M6" s="640"/>
      <c r="N6" s="627"/>
      <c r="O6" s="627"/>
      <c r="P6" s="627"/>
    </row>
    <row r="7" spans="1:16" x14ac:dyDescent="0.25">
      <c r="A7" s="730">
        <v>43834</v>
      </c>
      <c r="B7" s="721">
        <v>510</v>
      </c>
      <c r="C7" s="721"/>
      <c r="D7" s="722" t="s">
        <v>533</v>
      </c>
      <c r="E7" s="742">
        <v>2000</v>
      </c>
      <c r="F7" s="746" t="s">
        <v>631</v>
      </c>
    </row>
    <row r="8" spans="1:16" x14ac:dyDescent="0.25">
      <c r="A8" s="730">
        <v>44200</v>
      </c>
      <c r="B8" s="721">
        <v>510</v>
      </c>
      <c r="C8" s="721"/>
      <c r="D8" s="722" t="s">
        <v>574</v>
      </c>
      <c r="E8" s="742">
        <v>7000</v>
      </c>
      <c r="F8" s="746" t="s">
        <v>632</v>
      </c>
    </row>
    <row r="9" spans="1:16" s="608" customFormat="1" x14ac:dyDescent="0.25">
      <c r="A9" s="720" t="s">
        <v>246</v>
      </c>
      <c r="B9" s="721">
        <v>810</v>
      </c>
      <c r="C9" s="721"/>
      <c r="D9" s="722" t="s">
        <v>247</v>
      </c>
      <c r="E9" s="742">
        <v>5000</v>
      </c>
      <c r="F9" s="746" t="s">
        <v>633</v>
      </c>
    </row>
    <row r="10" spans="1:16" ht="26.4" x14ac:dyDescent="0.25">
      <c r="A10" s="728" t="s">
        <v>249</v>
      </c>
      <c r="B10" s="727">
        <v>620</v>
      </c>
      <c r="C10" s="727"/>
      <c r="D10" s="722" t="s">
        <v>250</v>
      </c>
      <c r="E10" s="742">
        <v>5000</v>
      </c>
      <c r="F10" s="747" t="s">
        <v>683</v>
      </c>
    </row>
    <row r="11" spans="1:16" ht="26.4" x14ac:dyDescent="0.25">
      <c r="A11" s="749" t="s">
        <v>608</v>
      </c>
      <c r="B11" s="721">
        <v>760</v>
      </c>
      <c r="C11" s="721"/>
      <c r="D11" s="722" t="s">
        <v>609</v>
      </c>
      <c r="E11" s="742">
        <v>10000</v>
      </c>
      <c r="F11" s="747" t="s">
        <v>684</v>
      </c>
    </row>
    <row r="12" spans="1:16" x14ac:dyDescent="0.25">
      <c r="A12" s="720" t="s">
        <v>254</v>
      </c>
      <c r="B12" s="721">
        <v>451</v>
      </c>
      <c r="C12" s="721"/>
      <c r="D12" s="722" t="s">
        <v>541</v>
      </c>
      <c r="E12" s="742">
        <v>30000</v>
      </c>
      <c r="F12" s="746" t="s">
        <v>634</v>
      </c>
    </row>
    <row r="13" spans="1:16" x14ac:dyDescent="0.25">
      <c r="A13" s="730">
        <v>43476</v>
      </c>
      <c r="B13" s="721">
        <v>320</v>
      </c>
      <c r="C13" s="721"/>
      <c r="D13" s="722" t="s">
        <v>522</v>
      </c>
      <c r="E13" s="742">
        <v>1500</v>
      </c>
      <c r="F13" s="746" t="s">
        <v>635</v>
      </c>
    </row>
    <row r="14" spans="1:16" s="714" customFormat="1" x14ac:dyDescent="0.25">
      <c r="A14" s="730">
        <v>44207</v>
      </c>
      <c r="B14" s="721">
        <v>320</v>
      </c>
      <c r="C14" s="721"/>
      <c r="D14" s="732" t="s">
        <v>688</v>
      </c>
      <c r="E14" s="742">
        <v>12000</v>
      </c>
      <c r="F14" s="746" t="s">
        <v>690</v>
      </c>
    </row>
    <row r="15" spans="1:16" ht="23.4" x14ac:dyDescent="0.25">
      <c r="A15" s="730">
        <v>44208</v>
      </c>
      <c r="B15" s="721">
        <v>111</v>
      </c>
      <c r="C15" s="721"/>
      <c r="D15" s="732" t="s">
        <v>610</v>
      </c>
      <c r="E15" s="750">
        <v>14000</v>
      </c>
      <c r="F15" s="747" t="s">
        <v>685</v>
      </c>
    </row>
    <row r="16" spans="1:16" x14ac:dyDescent="0.25">
      <c r="A16" s="723"/>
      <c r="B16" s="731"/>
      <c r="C16" s="731"/>
      <c r="D16" s="725" t="s">
        <v>255</v>
      </c>
      <c r="E16" s="743">
        <f>SUM(E6:E15)</f>
        <v>96500</v>
      </c>
      <c r="F16" s="746"/>
    </row>
    <row r="17" spans="1:19" x14ac:dyDescent="0.25">
      <c r="A17" s="730">
        <v>43103</v>
      </c>
      <c r="B17" s="721">
        <v>840</v>
      </c>
      <c r="C17" s="731">
        <v>716</v>
      </c>
      <c r="D17" s="722" t="s">
        <v>258</v>
      </c>
      <c r="E17" s="742">
        <v>3000</v>
      </c>
      <c r="F17" s="746" t="s">
        <v>636</v>
      </c>
    </row>
    <row r="18" spans="1:19" ht="39.6" x14ac:dyDescent="0.25">
      <c r="A18" s="726" t="s">
        <v>607</v>
      </c>
      <c r="B18" s="721">
        <v>510</v>
      </c>
      <c r="C18" s="721"/>
      <c r="D18" s="722" t="s">
        <v>603</v>
      </c>
      <c r="E18" s="742">
        <v>2000</v>
      </c>
      <c r="F18" s="746" t="s">
        <v>637</v>
      </c>
    </row>
    <row r="19" spans="1:19" ht="26.4" x14ac:dyDescent="0.25">
      <c r="A19" s="728" t="s">
        <v>260</v>
      </c>
      <c r="B19" s="727">
        <v>520</v>
      </c>
      <c r="C19" s="727"/>
      <c r="D19" s="732" t="s">
        <v>262</v>
      </c>
      <c r="E19" s="742">
        <v>5900</v>
      </c>
      <c r="F19" s="746" t="s">
        <v>638</v>
      </c>
      <c r="G19" s="627"/>
      <c r="H19" s="627"/>
      <c r="I19" s="627"/>
      <c r="J19" s="627"/>
      <c r="K19" s="627"/>
      <c r="L19" s="627"/>
      <c r="M19" s="627"/>
      <c r="N19" s="627"/>
      <c r="O19" s="627"/>
      <c r="P19" s="627"/>
      <c r="Q19" s="4"/>
      <c r="R19" s="4"/>
      <c r="S19" s="4"/>
    </row>
    <row r="20" spans="1:19" s="714" customFormat="1" ht="26.4" x14ac:dyDescent="0.25">
      <c r="A20" s="729">
        <v>44231</v>
      </c>
      <c r="B20" s="727">
        <v>520</v>
      </c>
      <c r="C20" s="727"/>
      <c r="D20" s="732" t="s">
        <v>611</v>
      </c>
      <c r="E20" s="742">
        <v>40000</v>
      </c>
      <c r="F20" s="746" t="s">
        <v>639</v>
      </c>
      <c r="G20" s="627"/>
      <c r="H20" s="627"/>
      <c r="I20" s="627"/>
      <c r="J20" s="627"/>
      <c r="K20" s="627"/>
      <c r="L20" s="627"/>
      <c r="M20" s="627"/>
      <c r="N20" s="627"/>
      <c r="O20" s="627"/>
      <c r="P20" s="627"/>
      <c r="Q20" s="4"/>
      <c r="R20" s="4"/>
      <c r="S20" s="4"/>
    </row>
    <row r="21" spans="1:19" ht="26.4" x14ac:dyDescent="0.25">
      <c r="A21" s="729">
        <v>44201</v>
      </c>
      <c r="B21" s="727">
        <v>451</v>
      </c>
      <c r="C21" s="727"/>
      <c r="D21" s="722" t="s">
        <v>576</v>
      </c>
      <c r="E21" s="742">
        <v>10000</v>
      </c>
      <c r="F21" s="746" t="s">
        <v>612</v>
      </c>
    </row>
    <row r="22" spans="1:19" ht="26.4" x14ac:dyDescent="0.25">
      <c r="A22" s="733">
        <v>43470</v>
      </c>
      <c r="B22" s="734">
        <v>451</v>
      </c>
      <c r="C22" s="734"/>
      <c r="D22" s="732" t="s">
        <v>422</v>
      </c>
      <c r="E22" s="742">
        <v>2000</v>
      </c>
      <c r="F22" s="746" t="s">
        <v>640</v>
      </c>
    </row>
    <row r="23" spans="1:19" x14ac:dyDescent="0.25">
      <c r="A23" s="733">
        <v>43470</v>
      </c>
      <c r="B23" s="734">
        <v>451</v>
      </c>
      <c r="C23" s="734"/>
      <c r="D23" s="732" t="s">
        <v>490</v>
      </c>
      <c r="E23" s="742">
        <v>2000</v>
      </c>
      <c r="F23" s="746" t="s">
        <v>641</v>
      </c>
    </row>
    <row r="24" spans="1:19" x14ac:dyDescent="0.25">
      <c r="A24" s="733">
        <v>43835</v>
      </c>
      <c r="B24" s="734">
        <v>451</v>
      </c>
      <c r="C24" s="734"/>
      <c r="D24" s="732" t="s">
        <v>527</v>
      </c>
      <c r="E24" s="742">
        <v>3000</v>
      </c>
      <c r="F24" s="746" t="s">
        <v>641</v>
      </c>
      <c r="G24" s="618"/>
    </row>
    <row r="25" spans="1:19" ht="39.6" x14ac:dyDescent="0.25">
      <c r="A25" s="748" t="s">
        <v>319</v>
      </c>
      <c r="B25" s="734">
        <v>9121</v>
      </c>
      <c r="C25" s="734"/>
      <c r="D25" s="732" t="s">
        <v>613</v>
      </c>
      <c r="E25" s="742">
        <v>6000</v>
      </c>
      <c r="F25" s="746" t="s">
        <v>642</v>
      </c>
    </row>
    <row r="26" spans="1:19" ht="26.4" x14ac:dyDescent="0.25">
      <c r="A26" s="748" t="s">
        <v>614</v>
      </c>
      <c r="B26" s="734">
        <v>810</v>
      </c>
      <c r="C26" s="734"/>
      <c r="D26" s="732" t="s">
        <v>615</v>
      </c>
      <c r="E26" s="742">
        <v>2000</v>
      </c>
      <c r="F26" s="746" t="s">
        <v>616</v>
      </c>
    </row>
    <row r="27" spans="1:19" ht="26.4" x14ac:dyDescent="0.25">
      <c r="A27" s="728" t="s">
        <v>249</v>
      </c>
      <c r="B27" s="727">
        <v>620</v>
      </c>
      <c r="C27" s="727"/>
      <c r="D27" s="722" t="s">
        <v>271</v>
      </c>
      <c r="E27" s="742">
        <v>16000</v>
      </c>
      <c r="F27" s="746" t="s">
        <v>638</v>
      </c>
    </row>
    <row r="28" spans="1:19" ht="26.4" x14ac:dyDescent="0.25">
      <c r="A28" s="728" t="s">
        <v>249</v>
      </c>
      <c r="B28" s="727">
        <v>620</v>
      </c>
      <c r="C28" s="727"/>
      <c r="D28" s="722" t="s">
        <v>284</v>
      </c>
      <c r="E28" s="742">
        <v>20000</v>
      </c>
      <c r="F28" s="746" t="s">
        <v>643</v>
      </c>
    </row>
    <row r="29" spans="1:19" ht="26.4" x14ac:dyDescent="0.25">
      <c r="A29" s="729">
        <v>42409</v>
      </c>
      <c r="B29" s="727">
        <v>620</v>
      </c>
      <c r="C29" s="727"/>
      <c r="D29" s="722" t="s">
        <v>411</v>
      </c>
      <c r="E29" s="742">
        <v>1500</v>
      </c>
      <c r="F29" s="746" t="s">
        <v>644</v>
      </c>
    </row>
    <row r="30" spans="1:19" ht="26.4" x14ac:dyDescent="0.25">
      <c r="A30" s="729">
        <v>43505</v>
      </c>
      <c r="B30" s="727">
        <v>620</v>
      </c>
      <c r="C30" s="727"/>
      <c r="D30" s="722" t="s">
        <v>424</v>
      </c>
      <c r="E30" s="742">
        <v>15000</v>
      </c>
      <c r="F30" s="746" t="s">
        <v>638</v>
      </c>
    </row>
    <row r="31" spans="1:19" ht="26.4" x14ac:dyDescent="0.25">
      <c r="A31" s="728" t="s">
        <v>285</v>
      </c>
      <c r="B31" s="727">
        <v>640</v>
      </c>
      <c r="C31" s="727"/>
      <c r="D31" s="722" t="s">
        <v>288</v>
      </c>
      <c r="E31" s="742">
        <v>18000</v>
      </c>
      <c r="F31" s="746" t="s">
        <v>645</v>
      </c>
    </row>
    <row r="32" spans="1:19" x14ac:dyDescent="0.25">
      <c r="A32" s="729">
        <v>44264</v>
      </c>
      <c r="B32" s="727"/>
      <c r="C32" s="727"/>
      <c r="D32" s="722" t="s">
        <v>617</v>
      </c>
      <c r="E32" s="742">
        <v>2500</v>
      </c>
      <c r="F32" s="746" t="s">
        <v>646</v>
      </c>
    </row>
    <row r="33" spans="1:7" x14ac:dyDescent="0.25">
      <c r="A33" s="729">
        <v>43655</v>
      </c>
      <c r="B33" s="727">
        <v>620</v>
      </c>
      <c r="C33" s="727"/>
      <c r="D33" s="722" t="s">
        <v>412</v>
      </c>
      <c r="E33" s="742">
        <v>700</v>
      </c>
      <c r="F33" s="746" t="s">
        <v>647</v>
      </c>
    </row>
    <row r="34" spans="1:7" x14ac:dyDescent="0.25">
      <c r="A34" s="728" t="s">
        <v>293</v>
      </c>
      <c r="B34" s="727">
        <v>320</v>
      </c>
      <c r="C34" s="727"/>
      <c r="D34" s="722" t="s">
        <v>483</v>
      </c>
      <c r="E34" s="742">
        <v>10600</v>
      </c>
      <c r="F34" s="746" t="s">
        <v>648</v>
      </c>
    </row>
    <row r="35" spans="1:7" x14ac:dyDescent="0.25">
      <c r="A35" s="735"/>
      <c r="B35" s="724"/>
      <c r="C35" s="724"/>
      <c r="D35" s="725" t="s">
        <v>296</v>
      </c>
      <c r="E35" s="743">
        <f>SUM(E17:E34)</f>
        <v>160200</v>
      </c>
      <c r="F35" s="746"/>
    </row>
    <row r="36" spans="1:7" ht="39.6" x14ac:dyDescent="0.25">
      <c r="A36" s="728" t="s">
        <v>297</v>
      </c>
      <c r="B36" s="727">
        <v>840</v>
      </c>
      <c r="C36" s="727"/>
      <c r="D36" s="722" t="s">
        <v>299</v>
      </c>
      <c r="E36" s="742">
        <v>40000</v>
      </c>
      <c r="F36" s="746" t="s">
        <v>619</v>
      </c>
    </row>
    <row r="37" spans="1:7" s="714" customFormat="1" x14ac:dyDescent="0.25">
      <c r="A37" s="736">
        <v>44200</v>
      </c>
      <c r="B37" s="727">
        <v>510</v>
      </c>
      <c r="C37" s="727"/>
      <c r="D37" s="722" t="s">
        <v>605</v>
      </c>
      <c r="E37" s="742">
        <v>6000</v>
      </c>
      <c r="F37" s="747" t="s">
        <v>636</v>
      </c>
    </row>
    <row r="38" spans="1:7" x14ac:dyDescent="0.25">
      <c r="A38" s="729">
        <v>44200</v>
      </c>
      <c r="B38" s="727">
        <v>510</v>
      </c>
      <c r="C38" s="727"/>
      <c r="D38" s="722" t="s">
        <v>606</v>
      </c>
      <c r="E38" s="742">
        <v>10000</v>
      </c>
      <c r="F38" s="746" t="s">
        <v>649</v>
      </c>
    </row>
    <row r="39" spans="1:7" s="714" customFormat="1" x14ac:dyDescent="0.25">
      <c r="A39" s="785" t="s">
        <v>674</v>
      </c>
      <c r="B39" s="727">
        <v>520</v>
      </c>
      <c r="C39" s="727"/>
      <c r="D39" s="722" t="s">
        <v>676</v>
      </c>
      <c r="E39" s="742">
        <v>47000</v>
      </c>
      <c r="F39" s="746" t="s">
        <v>650</v>
      </c>
    </row>
    <row r="40" spans="1:7" ht="26.4" x14ac:dyDescent="0.25">
      <c r="A40" s="729">
        <v>42404</v>
      </c>
      <c r="B40" s="727">
        <v>520</v>
      </c>
      <c r="C40" s="727"/>
      <c r="D40" s="722" t="s">
        <v>303</v>
      </c>
      <c r="E40" s="742">
        <v>20000</v>
      </c>
      <c r="F40" s="746" t="s">
        <v>651</v>
      </c>
    </row>
    <row r="41" spans="1:7" ht="26.4" x14ac:dyDescent="0.25">
      <c r="A41" s="736">
        <v>42374</v>
      </c>
      <c r="B41" s="727">
        <v>451</v>
      </c>
      <c r="C41" s="727"/>
      <c r="D41" s="722" t="s">
        <v>305</v>
      </c>
      <c r="E41" s="742">
        <v>15000</v>
      </c>
      <c r="F41" s="746" t="s">
        <v>651</v>
      </c>
    </row>
    <row r="42" spans="1:7" ht="26.4" x14ac:dyDescent="0.25">
      <c r="A42" s="729">
        <v>42374</v>
      </c>
      <c r="B42" s="727">
        <v>451</v>
      </c>
      <c r="C42" s="727"/>
      <c r="D42" s="722" t="s">
        <v>306</v>
      </c>
      <c r="E42" s="742">
        <v>15000</v>
      </c>
      <c r="F42" s="746" t="s">
        <v>651</v>
      </c>
    </row>
    <row r="43" spans="1:7" ht="26.4" x14ac:dyDescent="0.25">
      <c r="A43" s="729">
        <v>43470</v>
      </c>
      <c r="B43" s="727">
        <v>451</v>
      </c>
      <c r="C43" s="727"/>
      <c r="D43" s="722" t="s">
        <v>423</v>
      </c>
      <c r="E43" s="742">
        <v>15000</v>
      </c>
      <c r="F43" s="746" t="s">
        <v>652</v>
      </c>
    </row>
    <row r="44" spans="1:7" ht="26.4" x14ac:dyDescent="0.25">
      <c r="A44" s="729">
        <v>43470</v>
      </c>
      <c r="B44" s="727">
        <v>451</v>
      </c>
      <c r="C44" s="727"/>
      <c r="D44" s="722" t="s">
        <v>493</v>
      </c>
      <c r="E44" s="742">
        <v>65000</v>
      </c>
      <c r="F44" s="746" t="s">
        <v>653</v>
      </c>
    </row>
    <row r="45" spans="1:7" s="714" customFormat="1" ht="26.4" x14ac:dyDescent="0.25">
      <c r="A45" s="729">
        <v>44202</v>
      </c>
      <c r="B45" s="727">
        <v>9111</v>
      </c>
      <c r="C45" s="727"/>
      <c r="D45" s="722" t="s">
        <v>626</v>
      </c>
      <c r="E45" s="742">
        <v>150000</v>
      </c>
      <c r="F45" s="747" t="s">
        <v>686</v>
      </c>
      <c r="G45" s="618"/>
    </row>
    <row r="46" spans="1:7" ht="39.6" x14ac:dyDescent="0.25">
      <c r="A46" s="728" t="s">
        <v>319</v>
      </c>
      <c r="B46" s="727">
        <v>9121</v>
      </c>
      <c r="C46" s="727"/>
      <c r="D46" s="722" t="s">
        <v>516</v>
      </c>
      <c r="E46" s="742">
        <v>60000</v>
      </c>
      <c r="F46" s="747" t="s">
        <v>687</v>
      </c>
      <c r="G46" s="618"/>
    </row>
    <row r="47" spans="1:7" ht="26.4" x14ac:dyDescent="0.25">
      <c r="A47" s="729">
        <v>43502</v>
      </c>
      <c r="B47" s="727">
        <v>9211</v>
      </c>
      <c r="C47" s="727"/>
      <c r="D47" s="739" t="s">
        <v>321</v>
      </c>
      <c r="E47" s="742">
        <v>20008</v>
      </c>
      <c r="F47" s="747" t="s">
        <v>654</v>
      </c>
    </row>
    <row r="48" spans="1:7" x14ac:dyDescent="0.25">
      <c r="A48" s="729">
        <v>43502</v>
      </c>
      <c r="B48" s="727">
        <v>9211</v>
      </c>
      <c r="C48" s="727"/>
      <c r="D48" s="619" t="s">
        <v>322</v>
      </c>
      <c r="E48" s="742">
        <v>1500</v>
      </c>
      <c r="F48" s="747" t="s">
        <v>655</v>
      </c>
    </row>
    <row r="49" spans="1:7" ht="26.4" x14ac:dyDescent="0.25">
      <c r="A49" s="736" t="s">
        <v>614</v>
      </c>
      <c r="B49" s="727">
        <v>810</v>
      </c>
      <c r="C49" s="727"/>
      <c r="D49" s="751" t="s">
        <v>620</v>
      </c>
      <c r="E49" s="750">
        <v>60000</v>
      </c>
      <c r="F49" s="747" t="s">
        <v>656</v>
      </c>
    </row>
    <row r="50" spans="1:7" ht="26.4" x14ac:dyDescent="0.25">
      <c r="A50" s="729">
        <v>43107</v>
      </c>
      <c r="B50" s="727">
        <v>810</v>
      </c>
      <c r="C50" s="727"/>
      <c r="D50" s="722" t="s">
        <v>484</v>
      </c>
      <c r="E50" s="742">
        <v>15000</v>
      </c>
      <c r="F50" s="747" t="s">
        <v>657</v>
      </c>
    </row>
    <row r="51" spans="1:7" ht="26.4" x14ac:dyDescent="0.25">
      <c r="A51" s="729">
        <v>44203</v>
      </c>
      <c r="B51" s="727">
        <v>810</v>
      </c>
      <c r="C51" s="727"/>
      <c r="D51" s="722" t="s">
        <v>581</v>
      </c>
      <c r="E51" s="742">
        <v>290000</v>
      </c>
      <c r="F51" s="747" t="s">
        <v>658</v>
      </c>
    </row>
    <row r="52" spans="1:7" ht="26.4" x14ac:dyDescent="0.25">
      <c r="A52" s="729">
        <v>44203</v>
      </c>
      <c r="B52" s="727">
        <v>810</v>
      </c>
      <c r="C52" s="727"/>
      <c r="D52" s="722" t="s">
        <v>582</v>
      </c>
      <c r="E52" s="742">
        <v>15000</v>
      </c>
      <c r="F52" s="747" t="s">
        <v>659</v>
      </c>
    </row>
    <row r="53" spans="1:7" x14ac:dyDescent="0.25">
      <c r="A53" s="728" t="s">
        <v>249</v>
      </c>
      <c r="B53" s="727">
        <v>620</v>
      </c>
      <c r="C53" s="727"/>
      <c r="D53" s="722" t="s">
        <v>668</v>
      </c>
      <c r="E53" s="742">
        <v>653000</v>
      </c>
      <c r="F53" s="746" t="s">
        <v>650</v>
      </c>
      <c r="G53" s="618"/>
    </row>
    <row r="54" spans="1:7" ht="26.4" x14ac:dyDescent="0.25">
      <c r="A54" s="728" t="s">
        <v>249</v>
      </c>
      <c r="B54" s="727">
        <v>620</v>
      </c>
      <c r="C54" s="727"/>
      <c r="D54" s="722" t="s">
        <v>669</v>
      </c>
      <c r="E54" s="742">
        <v>100000</v>
      </c>
      <c r="F54" s="746" t="s">
        <v>660</v>
      </c>
      <c r="G54" s="618"/>
    </row>
    <row r="55" spans="1:7" x14ac:dyDescent="0.25">
      <c r="A55" s="729">
        <v>42775</v>
      </c>
      <c r="B55" s="727">
        <v>620</v>
      </c>
      <c r="C55" s="727"/>
      <c r="D55" s="722" t="s">
        <v>670</v>
      </c>
      <c r="E55" s="742">
        <v>400000</v>
      </c>
      <c r="F55" s="746" t="s">
        <v>650</v>
      </c>
      <c r="G55" s="618"/>
    </row>
    <row r="56" spans="1:7" x14ac:dyDescent="0.25">
      <c r="A56" s="736" t="s">
        <v>621</v>
      </c>
      <c r="B56" s="727">
        <v>620</v>
      </c>
      <c r="C56" s="727"/>
      <c r="D56" s="722" t="s">
        <v>671</v>
      </c>
      <c r="E56" s="742">
        <v>250000</v>
      </c>
      <c r="F56" s="746" t="s">
        <v>661</v>
      </c>
      <c r="G56" s="618"/>
    </row>
    <row r="57" spans="1:7" x14ac:dyDescent="0.25">
      <c r="A57" s="736" t="s">
        <v>621</v>
      </c>
      <c r="B57" s="727">
        <v>620</v>
      </c>
      <c r="C57" s="727"/>
      <c r="D57" s="722" t="s">
        <v>672</v>
      </c>
      <c r="E57" s="742">
        <v>200000</v>
      </c>
      <c r="F57" s="746" t="s">
        <v>661</v>
      </c>
      <c r="G57" s="618"/>
    </row>
    <row r="58" spans="1:7" ht="39.6" x14ac:dyDescent="0.25">
      <c r="A58" s="728" t="s">
        <v>285</v>
      </c>
      <c r="B58" s="727">
        <v>640</v>
      </c>
      <c r="C58" s="727"/>
      <c r="D58" s="722" t="s">
        <v>673</v>
      </c>
      <c r="E58" s="742">
        <v>100000</v>
      </c>
      <c r="F58" s="746" t="s">
        <v>662</v>
      </c>
      <c r="G58" s="618"/>
    </row>
    <row r="59" spans="1:7" ht="26.4" x14ac:dyDescent="0.25">
      <c r="A59" s="729">
        <v>42469</v>
      </c>
      <c r="B59" s="727">
        <v>620</v>
      </c>
      <c r="C59" s="727"/>
      <c r="D59" s="722" t="s">
        <v>336</v>
      </c>
      <c r="E59" s="742">
        <v>10000</v>
      </c>
      <c r="F59" s="746" t="s">
        <v>663</v>
      </c>
    </row>
    <row r="60" spans="1:7" ht="26.4" x14ac:dyDescent="0.25">
      <c r="A60" s="728" t="s">
        <v>337</v>
      </c>
      <c r="B60" s="727">
        <v>421</v>
      </c>
      <c r="C60" s="727"/>
      <c r="D60" s="722" t="s">
        <v>160</v>
      </c>
      <c r="E60" s="742">
        <v>10000</v>
      </c>
      <c r="F60" s="746" t="s">
        <v>651</v>
      </c>
    </row>
    <row r="61" spans="1:7" x14ac:dyDescent="0.25">
      <c r="A61" s="729">
        <v>44386</v>
      </c>
      <c r="B61" s="727">
        <v>620</v>
      </c>
      <c r="C61" s="727"/>
      <c r="D61" s="722" t="s">
        <v>583</v>
      </c>
      <c r="E61" s="742">
        <v>15000</v>
      </c>
      <c r="F61" s="746" t="s">
        <v>664</v>
      </c>
    </row>
    <row r="62" spans="1:7" ht="26.4" x14ac:dyDescent="0.25">
      <c r="A62" s="728" t="s">
        <v>254</v>
      </c>
      <c r="B62" s="727">
        <v>421</v>
      </c>
      <c r="C62" s="727"/>
      <c r="D62" s="722" t="s">
        <v>341</v>
      </c>
      <c r="E62" s="742">
        <v>10000</v>
      </c>
      <c r="F62" s="746" t="s">
        <v>665</v>
      </c>
      <c r="G62" s="618"/>
    </row>
    <row r="63" spans="1:7" x14ac:dyDescent="0.25">
      <c r="A63" s="728" t="s">
        <v>254</v>
      </c>
      <c r="B63" s="727">
        <v>320</v>
      </c>
      <c r="C63" s="727"/>
      <c r="D63" s="722" t="s">
        <v>559</v>
      </c>
      <c r="E63" s="742">
        <v>360000</v>
      </c>
      <c r="F63" s="747" t="s">
        <v>666</v>
      </c>
    </row>
    <row r="64" spans="1:7" x14ac:dyDescent="0.25">
      <c r="A64" s="729">
        <v>42383</v>
      </c>
      <c r="B64" s="727">
        <v>620</v>
      </c>
      <c r="C64" s="727"/>
      <c r="D64" s="722" t="s">
        <v>348</v>
      </c>
      <c r="E64" s="742">
        <v>6000</v>
      </c>
      <c r="F64" s="746" t="s">
        <v>679</v>
      </c>
    </row>
    <row r="65" spans="1:6" x14ac:dyDescent="0.25">
      <c r="A65" s="729">
        <v>43479</v>
      </c>
      <c r="B65" s="727">
        <v>620</v>
      </c>
      <c r="C65" s="727"/>
      <c r="D65" s="722" t="s">
        <v>492</v>
      </c>
      <c r="E65" s="742">
        <v>35000</v>
      </c>
      <c r="F65" s="746" t="s">
        <v>680</v>
      </c>
    </row>
    <row r="66" spans="1:6" ht="26.4" x14ac:dyDescent="0.25">
      <c r="A66" s="729">
        <v>43479</v>
      </c>
      <c r="B66" s="727">
        <v>451</v>
      </c>
      <c r="C66" s="727"/>
      <c r="D66" s="722" t="s">
        <v>511</v>
      </c>
      <c r="E66" s="742">
        <v>180000</v>
      </c>
      <c r="F66" s="746" t="s">
        <v>681</v>
      </c>
    </row>
    <row r="67" spans="1:6" x14ac:dyDescent="0.25">
      <c r="A67" s="735"/>
      <c r="B67" s="724"/>
      <c r="C67" s="724"/>
      <c r="D67" s="725" t="s">
        <v>349</v>
      </c>
      <c r="E67" s="743">
        <f>SUM(E36:E66)</f>
        <v>3173508</v>
      </c>
      <c r="F67" s="746"/>
    </row>
    <row r="68" spans="1:6" x14ac:dyDescent="0.25">
      <c r="A68" s="735"/>
      <c r="B68" s="724"/>
      <c r="C68" s="724"/>
      <c r="D68" s="737" t="s">
        <v>350</v>
      </c>
      <c r="E68" s="745">
        <f>E5+E16+E35+E67</f>
        <v>3480208</v>
      </c>
      <c r="F68" s="619"/>
    </row>
  </sheetData>
  <pageMargins left="0.7" right="0.7" top="0.75" bottom="0.75" header="0.3" footer="0.3"/>
  <pageSetup paperSize="9" scale="74" orientation="landscape" r:id="rId1"/>
  <rowBreaks count="1" manualBreakCount="1">
    <brk id="18" max="16383" man="1"/>
  </rowBreaks>
  <ignoredErrors>
    <ignoredError sqref="E16" formulaRange="1"/>
    <ignoredError sqref="A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príjmy 2022-2024</vt:lpstr>
      <vt:lpstr>výdavky 2022-2024</vt:lpstr>
      <vt:lpstr>kap.výdavky 2022-2024</vt:lpstr>
      <vt:lpstr>Školstvo</vt:lpstr>
      <vt:lpstr>Bohunka</vt:lpstr>
      <vt:lpstr>komentár kap.výdavky</vt:lpstr>
      <vt:lpstr>'kap.výdavky 2022-2024'!Oblasť_tlače</vt:lpstr>
      <vt:lpstr>'príjmy 2022-2024'!Oblasť_tlače</vt:lpstr>
      <vt:lpstr>'výdavky 2022-2024'!Oblasť_tlače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HERIBANOVÁ Daniela</dc:creator>
  <cp:lastModifiedBy>STREČANSKÁ Veronika</cp:lastModifiedBy>
  <cp:lastPrinted>2022-01-13T14:14:54Z</cp:lastPrinted>
  <dcterms:created xsi:type="dcterms:W3CDTF">2015-12-15T11:30:55Z</dcterms:created>
  <dcterms:modified xsi:type="dcterms:W3CDTF">2022-01-31T11:20:19Z</dcterms:modified>
</cp:coreProperties>
</file>