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he53588\Documents\"/>
    </mc:Choice>
  </mc:AlternateContent>
  <bookViews>
    <workbookView xWindow="0" yWindow="0" windowWidth="20490" windowHeight="7755" activeTab="1"/>
  </bookViews>
  <sheets>
    <sheet name="Príjmy 2014-2020" sheetId="1" r:id="rId1"/>
    <sheet name="Výdavky 2014-2020" sheetId="2" r:id="rId2"/>
    <sheet name="Komentár ku kap. výdavkom" sheetId="6" r:id="rId3"/>
    <sheet name="Kapitálové výd.2014-2020" sheetId="3" r:id="rId4"/>
    <sheet name="BOHUNKA " sheetId="4" r:id="rId5"/>
    <sheet name="Školstvo " sheetId="5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4" l="1"/>
  <c r="K206" i="3" l="1"/>
  <c r="N328" i="2" l="1"/>
  <c r="O328" i="2"/>
  <c r="G67" i="1" l="1"/>
  <c r="G74" i="1"/>
  <c r="G83" i="1"/>
  <c r="G98" i="1"/>
  <c r="G91" i="1"/>
  <c r="G66" i="1"/>
  <c r="G49" i="1"/>
  <c r="G16" i="1"/>
  <c r="G85" i="1" l="1"/>
  <c r="G100" i="1"/>
  <c r="H128" i="6"/>
  <c r="G128" i="6"/>
  <c r="F128" i="6"/>
  <c r="E128" i="6"/>
  <c r="H68" i="6"/>
  <c r="G68" i="6"/>
  <c r="F68" i="6"/>
  <c r="E68" i="6"/>
  <c r="H22" i="6"/>
  <c r="G22" i="6"/>
  <c r="F22" i="6"/>
  <c r="E22" i="6"/>
  <c r="H18" i="6"/>
  <c r="G18" i="6"/>
  <c r="F18" i="6"/>
  <c r="F129" i="6" s="1"/>
  <c r="E18" i="6"/>
  <c r="E129" i="6" s="1"/>
  <c r="H5" i="6"/>
  <c r="H129" i="6" s="1"/>
  <c r="G5" i="6"/>
  <c r="G129" i="6" s="1"/>
  <c r="E5" i="6"/>
  <c r="O327" i="2" l="1"/>
  <c r="O158" i="2" l="1"/>
  <c r="O156" i="2"/>
  <c r="O150" i="2"/>
  <c r="O207" i="2"/>
  <c r="O205" i="2"/>
  <c r="M272" i="2"/>
  <c r="N274" i="2"/>
  <c r="M284" i="2" l="1"/>
  <c r="M328" i="2" l="1"/>
  <c r="L328" i="2"/>
  <c r="N322" i="2"/>
  <c r="O291" i="2"/>
  <c r="N291" i="2"/>
  <c r="N205" i="2"/>
  <c r="O94" i="2"/>
  <c r="O78" i="2"/>
  <c r="O70" i="2"/>
  <c r="N70" i="2"/>
  <c r="O68" i="2"/>
  <c r="O251" i="2"/>
  <c r="N251" i="2"/>
  <c r="N207" i="2"/>
  <c r="N158" i="2"/>
  <c r="N94" i="2"/>
  <c r="N78" i="2"/>
  <c r="L322" i="2"/>
  <c r="L302" i="2"/>
  <c r="L291" i="2"/>
  <c r="L274" i="2"/>
  <c r="L251" i="2"/>
  <c r="L207" i="2"/>
  <c r="L94" i="2"/>
  <c r="L78" i="2"/>
  <c r="L49" i="2"/>
  <c r="L70" i="2"/>
  <c r="M329" i="2" l="1"/>
  <c r="J91" i="1"/>
  <c r="L204" i="3"/>
  <c r="M204" i="3"/>
  <c r="H66" i="5" l="1"/>
  <c r="G66" i="5"/>
  <c r="F66" i="5"/>
  <c r="E66" i="5"/>
  <c r="D66" i="5"/>
  <c r="C66" i="5"/>
  <c r="B66" i="5"/>
  <c r="H60" i="5"/>
  <c r="G60" i="5"/>
  <c r="F60" i="5"/>
  <c r="E60" i="5"/>
  <c r="D60" i="5"/>
  <c r="C60" i="5"/>
  <c r="B60" i="5"/>
  <c r="H54" i="5"/>
  <c r="G54" i="5"/>
  <c r="F54" i="5"/>
  <c r="E54" i="5"/>
  <c r="D54" i="5"/>
  <c r="C54" i="5"/>
  <c r="B54" i="5"/>
  <c r="H48" i="5"/>
  <c r="G48" i="5"/>
  <c r="F48" i="5"/>
  <c r="E48" i="5"/>
  <c r="D48" i="5"/>
  <c r="C48" i="5"/>
  <c r="B48" i="5"/>
  <c r="H42" i="5"/>
  <c r="G42" i="5"/>
  <c r="F42" i="5"/>
  <c r="E42" i="5"/>
  <c r="D42" i="5"/>
  <c r="C42" i="5"/>
  <c r="B42" i="5"/>
  <c r="H36" i="5"/>
  <c r="G36" i="5"/>
  <c r="F36" i="5"/>
  <c r="E36" i="5"/>
  <c r="D36" i="5"/>
  <c r="C36" i="5"/>
  <c r="B36" i="5"/>
  <c r="H30" i="5"/>
  <c r="G30" i="5"/>
  <c r="F30" i="5"/>
  <c r="E30" i="5"/>
  <c r="D30" i="5"/>
  <c r="C30" i="5"/>
  <c r="B30" i="5"/>
  <c r="H17" i="5"/>
  <c r="G17" i="5"/>
  <c r="F17" i="5"/>
  <c r="E17" i="5"/>
  <c r="D17" i="5"/>
  <c r="C17" i="5"/>
  <c r="B17" i="5"/>
  <c r="E67" i="5" l="1"/>
  <c r="H67" i="5"/>
  <c r="B67" i="5"/>
  <c r="F67" i="5"/>
  <c r="C67" i="5"/>
  <c r="G67" i="5"/>
  <c r="D67" i="5"/>
  <c r="H98" i="1"/>
  <c r="M108" i="3"/>
  <c r="K108" i="3"/>
  <c r="K5" i="3"/>
  <c r="M28" i="3"/>
  <c r="N204" i="3"/>
  <c r="K204" i="3"/>
  <c r="I91" i="1" l="1"/>
  <c r="L34" i="3" l="1"/>
  <c r="M5" i="3"/>
  <c r="M206" i="3" s="1"/>
  <c r="N5" i="3"/>
  <c r="N206" i="3" s="1"/>
  <c r="O329" i="2" l="1"/>
  <c r="N329" i="2"/>
  <c r="L329" i="2"/>
  <c r="O272" i="2"/>
  <c r="N272" i="2"/>
  <c r="N191" i="2"/>
  <c r="O191" i="2"/>
  <c r="N156" i="2"/>
  <c r="N155" i="2"/>
  <c r="O155" i="2"/>
  <c r="N68" i="2"/>
  <c r="L68" i="2"/>
  <c r="N289" i="2"/>
  <c r="N271" i="2"/>
  <c r="N248" i="2"/>
  <c r="O248" i="2"/>
  <c r="O249" i="2" s="1"/>
  <c r="N242" i="2"/>
  <c r="O242" i="2"/>
  <c r="N238" i="2"/>
  <c r="O238" i="2"/>
  <c r="N235" i="2"/>
  <c r="O235" i="2"/>
  <c r="N58" i="2"/>
  <c r="O58" i="2"/>
  <c r="N167" i="2"/>
  <c r="O167" i="2"/>
  <c r="N175" i="2"/>
  <c r="O175" i="2"/>
  <c r="N179" i="2"/>
  <c r="O179" i="2"/>
  <c r="N214" i="2"/>
  <c r="O214" i="2"/>
  <c r="N227" i="2"/>
  <c r="O227" i="2"/>
  <c r="N259" i="2"/>
  <c r="M265" i="2"/>
  <c r="N265" i="2"/>
  <c r="O265" i="2"/>
  <c r="N249" i="2" l="1"/>
  <c r="N221" i="2"/>
  <c r="O221" i="2"/>
  <c r="N76" i="2"/>
  <c r="O76" i="2"/>
  <c r="N150" i="2"/>
  <c r="L150" i="2"/>
  <c r="M104" i="2"/>
  <c r="N92" i="2"/>
  <c r="N89" i="2"/>
  <c r="O89" i="2"/>
  <c r="O92" i="2" s="1"/>
  <c r="N284" i="2"/>
  <c r="M300" i="2"/>
  <c r="N300" i="2"/>
  <c r="N302" i="2" s="1"/>
  <c r="K83" i="1" l="1"/>
  <c r="M33" i="2" l="1"/>
  <c r="L47" i="2"/>
  <c r="L46" i="2"/>
  <c r="O46" i="2"/>
  <c r="N46" i="2"/>
  <c r="O41" i="2"/>
  <c r="N41" i="2"/>
  <c r="O36" i="2"/>
  <c r="N36" i="2"/>
  <c r="O33" i="2"/>
  <c r="O47" i="2" s="1"/>
  <c r="O49" i="2" s="1"/>
  <c r="N33" i="2"/>
  <c r="O24" i="2"/>
  <c r="L24" i="2"/>
  <c r="O22" i="2"/>
  <c r="N22" i="2"/>
  <c r="N327" i="2" s="1"/>
  <c r="O15" i="2"/>
  <c r="N15" i="2"/>
  <c r="L15" i="2"/>
  <c r="O13" i="2"/>
  <c r="N13" i="2"/>
  <c r="L13" i="2"/>
  <c r="N320" i="2"/>
  <c r="N24" i="2" l="1"/>
  <c r="N47" i="2"/>
  <c r="O312" i="2"/>
  <c r="O311" i="2"/>
  <c r="O309" i="2"/>
  <c r="N311" i="2"/>
  <c r="N312" i="2" s="1"/>
  <c r="N309" i="2"/>
  <c r="N330" i="2" l="1"/>
  <c r="N334" i="2" s="1"/>
  <c r="N49" i="2"/>
  <c r="M309" i="2"/>
  <c r="O64" i="2"/>
  <c r="N64" i="2"/>
  <c r="O204" i="2"/>
  <c r="N204" i="2"/>
  <c r="O104" i="2"/>
  <c r="N104" i="2"/>
  <c r="O133" i="2"/>
  <c r="N133" i="2"/>
  <c r="K27" i="4" l="1"/>
  <c r="J27" i="4"/>
  <c r="I27" i="4"/>
  <c r="G27" i="4"/>
  <c r="F27" i="4"/>
  <c r="E27" i="4"/>
  <c r="K17" i="4"/>
  <c r="G17" i="4"/>
  <c r="F17" i="4"/>
  <c r="E17" i="4"/>
  <c r="K15" i="4"/>
  <c r="J15" i="4"/>
  <c r="J17" i="4" s="1"/>
  <c r="I15" i="4"/>
  <c r="I17" i="4" s="1"/>
  <c r="H15" i="4"/>
  <c r="H17" i="4" s="1"/>
  <c r="G15" i="4"/>
  <c r="F15" i="4"/>
  <c r="L191" i="2" l="1"/>
  <c r="L148" i="2"/>
  <c r="O12" i="2" l="1"/>
  <c r="N12" i="2"/>
  <c r="O9" i="2" l="1"/>
  <c r="N9" i="2"/>
  <c r="H74" i="1" l="1"/>
  <c r="K74" i="1" l="1"/>
  <c r="L320" i="2" l="1"/>
  <c r="L300" i="2"/>
  <c r="L284" i="2" l="1"/>
  <c r="L289" i="2" s="1"/>
  <c r="L271" i="2"/>
  <c r="L265" i="2"/>
  <c r="L259" i="2"/>
  <c r="L242" i="2"/>
  <c r="L238" i="2"/>
  <c r="L235" i="2"/>
  <c r="L227" i="2"/>
  <c r="L224" i="2"/>
  <c r="L248" i="2"/>
  <c r="L221" i="2"/>
  <c r="L214" i="2"/>
  <c r="L204" i="2"/>
  <c r="L179" i="2"/>
  <c r="L175" i="2"/>
  <c r="L205" i="2" s="1"/>
  <c r="L155" i="2"/>
  <c r="L104" i="2"/>
  <c r="L89" i="2"/>
  <c r="L249" i="2" l="1"/>
  <c r="L272" i="2"/>
  <c r="J204" i="3" l="1"/>
  <c r="J108" i="3" l="1"/>
  <c r="K34" i="3"/>
  <c r="K28" i="3"/>
  <c r="J28" i="3"/>
  <c r="L311" i="2" l="1"/>
  <c r="L309" i="2"/>
  <c r="L312" i="2" s="1"/>
  <c r="L167" i="2"/>
  <c r="L133" i="2"/>
  <c r="L156" i="2" s="1"/>
  <c r="L92" i="2"/>
  <c r="L76" i="2"/>
  <c r="L67" i="2"/>
  <c r="L64" i="2"/>
  <c r="L327" i="2" l="1"/>
  <c r="L330" i="2" s="1"/>
  <c r="L334" i="2" s="1"/>
  <c r="L158" i="2"/>
  <c r="L58" i="2"/>
  <c r="L36" i="2" l="1"/>
  <c r="L41" i="2"/>
  <c r="L33" i="2"/>
  <c r="L22" i="2" l="1"/>
  <c r="L12" i="2"/>
  <c r="L9" i="2"/>
  <c r="J284" i="2" l="1"/>
  <c r="J265" i="2"/>
  <c r="K66" i="1" l="1"/>
  <c r="K49" i="1"/>
  <c r="K16" i="1"/>
  <c r="K67" i="1" l="1"/>
  <c r="K85" i="1" s="1"/>
  <c r="K100" i="1" s="1"/>
  <c r="F91" i="1"/>
  <c r="F74" i="1"/>
  <c r="F83" i="1"/>
  <c r="F98" i="1" l="1"/>
  <c r="F66" i="1"/>
  <c r="F49" i="1"/>
  <c r="F16" i="1"/>
  <c r="F67" i="1" l="1"/>
  <c r="F85" i="1" s="1"/>
  <c r="F100" i="1" s="1"/>
  <c r="J83" i="1"/>
  <c r="J74" i="1"/>
  <c r="J66" i="1"/>
  <c r="J49" i="1"/>
  <c r="J16" i="1"/>
  <c r="J67" i="1" l="1"/>
  <c r="J85" i="1" s="1"/>
  <c r="J100" i="1" s="1"/>
  <c r="K328" i="2"/>
  <c r="I204" i="3" l="1"/>
  <c r="H204" i="3"/>
  <c r="G204" i="3"/>
  <c r="F204" i="3"/>
  <c r="E204" i="3"/>
  <c r="L108" i="3"/>
  <c r="I108" i="3"/>
  <c r="H108" i="3"/>
  <c r="G108" i="3"/>
  <c r="F108" i="3"/>
  <c r="E108" i="3"/>
  <c r="J34" i="3"/>
  <c r="H34" i="3"/>
  <c r="F34" i="3"/>
  <c r="E34" i="3"/>
  <c r="L28" i="3"/>
  <c r="I28" i="3"/>
  <c r="H28" i="3"/>
  <c r="G28" i="3"/>
  <c r="F28" i="3"/>
  <c r="E28" i="3"/>
  <c r="L5" i="3"/>
  <c r="J5" i="3"/>
  <c r="I5" i="3"/>
  <c r="H5" i="3"/>
  <c r="G5" i="3"/>
  <c r="E5" i="3"/>
  <c r="L206" i="3" l="1"/>
  <c r="J206" i="3"/>
  <c r="G206" i="3"/>
  <c r="F206" i="3"/>
  <c r="I206" i="3"/>
  <c r="E206" i="3"/>
  <c r="H206" i="3"/>
  <c r="H91" i="1" l="1"/>
  <c r="K89" i="2"/>
  <c r="K92" i="2" s="1"/>
  <c r="K94" i="2" s="1"/>
  <c r="M89" i="2"/>
  <c r="M92" i="2" s="1"/>
  <c r="M94" i="2" s="1"/>
  <c r="K235" i="2" l="1"/>
  <c r="M235" i="2"/>
  <c r="K227" i="2"/>
  <c r="M227" i="2"/>
  <c r="K224" i="2"/>
  <c r="M224" i="2"/>
  <c r="K271" i="2"/>
  <c r="M271" i="2"/>
  <c r="O271" i="2"/>
  <c r="O300" i="2"/>
  <c r="K300" i="2"/>
  <c r="K302" i="2" s="1"/>
  <c r="M302" i="2"/>
  <c r="K320" i="2"/>
  <c r="K322" i="2" s="1"/>
  <c r="M320" i="2"/>
  <c r="M322" i="2" s="1"/>
  <c r="O320" i="2"/>
  <c r="O322" i="2" s="1"/>
  <c r="O302" i="2" l="1"/>
  <c r="O330" i="2"/>
  <c r="O334" i="2" s="1"/>
  <c r="K311" i="2"/>
  <c r="K312" i="2" s="1"/>
  <c r="M311" i="2"/>
  <c r="M312" i="2" s="1"/>
  <c r="K248" i="2" l="1"/>
  <c r="M248" i="2"/>
  <c r="M249" i="2" s="1"/>
  <c r="M251" i="2" s="1"/>
  <c r="K284" i="2"/>
  <c r="M242" i="2"/>
  <c r="M238" i="2"/>
  <c r="K238" i="2"/>
  <c r="K242" i="2"/>
  <c r="M259" i="2" l="1"/>
  <c r="M274" i="2" s="1"/>
  <c r="O259" i="2"/>
  <c r="O274" i="2" s="1"/>
  <c r="O284" i="2" l="1"/>
  <c r="E83" i="1" l="1"/>
  <c r="H83" i="1"/>
  <c r="I83" i="1"/>
  <c r="H66" i="1"/>
  <c r="I66" i="1"/>
  <c r="K221" i="2" l="1"/>
  <c r="M221" i="2"/>
  <c r="M155" i="2" l="1"/>
  <c r="K214" i="2" l="1"/>
  <c r="K249" i="2" s="1"/>
  <c r="K251" i="2" s="1"/>
  <c r="M214" i="2"/>
  <c r="M179" i="2"/>
  <c r="K175" i="2"/>
  <c r="M175" i="2"/>
  <c r="M167" i="2"/>
  <c r="K155" i="2"/>
  <c r="K288" i="2"/>
  <c r="K289" i="2" s="1"/>
  <c r="K291" i="2" s="1"/>
  <c r="M288" i="2"/>
  <c r="M289" i="2" s="1"/>
  <c r="M291" i="2" s="1"/>
  <c r="O288" i="2"/>
  <c r="O289" i="2" s="1"/>
  <c r="K148" i="2" l="1"/>
  <c r="K76" i="2"/>
  <c r="K78" i="2" s="1"/>
  <c r="M76" i="2"/>
  <c r="M78" i="2" s="1"/>
  <c r="K67" i="2"/>
  <c r="M67" i="2"/>
  <c r="K64" i="2"/>
  <c r="M64" i="2"/>
  <c r="K58" i="2"/>
  <c r="M58" i="2"/>
  <c r="K191" i="2"/>
  <c r="M191" i="2"/>
  <c r="K204" i="2"/>
  <c r="M204" i="2"/>
  <c r="M205" i="2" s="1"/>
  <c r="K179" i="2"/>
  <c r="K167" i="2"/>
  <c r="K104" i="2"/>
  <c r="M207" i="2" l="1"/>
  <c r="K205" i="2"/>
  <c r="K207" i="2" s="1"/>
  <c r="M68" i="2"/>
  <c r="K68" i="2"/>
  <c r="K70" i="2" s="1"/>
  <c r="K36" i="2"/>
  <c r="M36" i="2"/>
  <c r="K33" i="2"/>
  <c r="K259" i="2"/>
  <c r="K272" i="2" s="1"/>
  <c r="K274" i="2" s="1"/>
  <c r="M70" i="2" l="1"/>
  <c r="M133" i="2"/>
  <c r="K133" i="2"/>
  <c r="K150" i="2" s="1"/>
  <c r="K156" i="2" s="1"/>
  <c r="K158" i="2" s="1"/>
  <c r="K46" i="2"/>
  <c r="M46" i="2"/>
  <c r="M47" i="2" s="1"/>
  <c r="K41" i="2"/>
  <c r="M41" i="2"/>
  <c r="M150" i="2" l="1"/>
  <c r="M156" i="2" s="1"/>
  <c r="M158" i="2" s="1"/>
  <c r="K47" i="2"/>
  <c r="K49" i="2" s="1"/>
  <c r="M49" i="2"/>
  <c r="M22" i="2"/>
  <c r="K22" i="2"/>
  <c r="K24" i="2" s="1"/>
  <c r="K12" i="2"/>
  <c r="M12" i="2"/>
  <c r="M9" i="2"/>
  <c r="K9" i="2"/>
  <c r="M327" i="2" l="1"/>
  <c r="M330" i="2" s="1"/>
  <c r="M334" i="2" s="1"/>
  <c r="M24" i="2"/>
  <c r="K13" i="2"/>
  <c r="M13" i="2"/>
  <c r="J67" i="2"/>
  <c r="J328" i="2"/>
  <c r="M15" i="2" l="1"/>
  <c r="K15" i="2"/>
  <c r="K327" i="2"/>
  <c r="K330" i="2" s="1"/>
  <c r="K334" i="2" s="1"/>
  <c r="I328" i="2"/>
  <c r="I322" i="2"/>
  <c r="I311" i="2"/>
  <c r="I309" i="2"/>
  <c r="I300" i="2"/>
  <c r="I302" i="2" s="1"/>
  <c r="I288" i="2"/>
  <c r="I284" i="2"/>
  <c r="I289" i="2" l="1"/>
  <c r="I291" i="2" s="1"/>
  <c r="I312" i="2"/>
  <c r="I271" i="2"/>
  <c r="I265" i="2"/>
  <c r="I259" i="2"/>
  <c r="I248" i="2"/>
  <c r="I238" i="2"/>
  <c r="I235" i="2"/>
  <c r="I227" i="2"/>
  <c r="I224" i="2"/>
  <c r="I221" i="2"/>
  <c r="I214" i="2"/>
  <c r="I175" i="2"/>
  <c r="I249" i="2" l="1"/>
  <c r="I251" i="2" s="1"/>
  <c r="I272" i="2"/>
  <c r="I274" i="2" s="1"/>
  <c r="I204" i="2"/>
  <c r="I191" i="2"/>
  <c r="I179" i="2"/>
  <c r="I167" i="2"/>
  <c r="I155" i="2"/>
  <c r="I133" i="2"/>
  <c r="I104" i="2"/>
  <c r="I92" i="2"/>
  <c r="I94" i="2" s="1"/>
  <c r="I76" i="2"/>
  <c r="I78" i="2" s="1"/>
  <c r="I64" i="2"/>
  <c r="I58" i="2"/>
  <c r="I46" i="2"/>
  <c r="I70" i="2" l="1"/>
  <c r="I148" i="2"/>
  <c r="I150" i="2" s="1"/>
  <c r="I156" i="2" s="1"/>
  <c r="I158" i="2" s="1"/>
  <c r="I205" i="2"/>
  <c r="I207" i="2" s="1"/>
  <c r="I68" i="2"/>
  <c r="I41" i="2"/>
  <c r="I36" i="2"/>
  <c r="I33" i="2"/>
  <c r="I22" i="2"/>
  <c r="I24" i="2" s="1"/>
  <c r="I74" i="1"/>
  <c r="I47" i="2" l="1"/>
  <c r="I49" i="2" s="1"/>
  <c r="I49" i="1" l="1"/>
  <c r="H49" i="1"/>
  <c r="I16" i="1" l="1"/>
  <c r="I67" i="1" s="1"/>
  <c r="I85" i="1" s="1"/>
  <c r="I100" i="1" s="1"/>
  <c r="H16" i="1"/>
  <c r="H67" i="1" s="1"/>
  <c r="H85" i="1" s="1"/>
  <c r="H100" i="1" s="1"/>
  <c r="I9" i="2" l="1"/>
  <c r="E66" i="1"/>
  <c r="E49" i="1"/>
  <c r="E98" i="1"/>
  <c r="E91" i="1"/>
  <c r="E16" i="1"/>
  <c r="E67" i="1" l="1"/>
  <c r="E85" i="1" s="1"/>
  <c r="E100" i="1" s="1"/>
  <c r="F330" i="2"/>
  <c r="F334" i="2" s="1"/>
  <c r="H328" i="2"/>
  <c r="G328" i="2"/>
  <c r="E328" i="2"/>
  <c r="D328" i="2"/>
  <c r="C328" i="2"/>
  <c r="J320" i="2"/>
  <c r="J322" i="2" s="1"/>
  <c r="H320" i="2"/>
  <c r="H322" i="2" s="1"/>
  <c r="G320" i="2"/>
  <c r="G322" i="2" s="1"/>
  <c r="F320" i="2"/>
  <c r="F322" i="2" s="1"/>
  <c r="E320" i="2"/>
  <c r="E322" i="2" s="1"/>
  <c r="D320" i="2"/>
  <c r="D322" i="2" s="1"/>
  <c r="C320" i="2"/>
  <c r="C322" i="2" s="1"/>
  <c r="J311" i="2"/>
  <c r="H311" i="2"/>
  <c r="H329" i="2" s="1"/>
  <c r="G311" i="2"/>
  <c r="G329" i="2" s="1"/>
  <c r="F311" i="2"/>
  <c r="E311" i="2"/>
  <c r="E329" i="2" s="1"/>
  <c r="D311" i="2"/>
  <c r="D329" i="2" s="1"/>
  <c r="C311" i="2"/>
  <c r="C329" i="2" s="1"/>
  <c r="J309" i="2"/>
  <c r="H309" i="2"/>
  <c r="G309" i="2"/>
  <c r="F309" i="2"/>
  <c r="E309" i="2"/>
  <c r="D309" i="2"/>
  <c r="C309" i="2"/>
  <c r="J300" i="2"/>
  <c r="J302" i="2" s="1"/>
  <c r="H300" i="2"/>
  <c r="H302" i="2" s="1"/>
  <c r="G300" i="2"/>
  <c r="G302" i="2" s="1"/>
  <c r="F300" i="2"/>
  <c r="F302" i="2" s="1"/>
  <c r="E300" i="2"/>
  <c r="E302" i="2" s="1"/>
  <c r="D300" i="2"/>
  <c r="D302" i="2" s="1"/>
  <c r="C300" i="2"/>
  <c r="C302" i="2" s="1"/>
  <c r="J288" i="2"/>
  <c r="H288" i="2"/>
  <c r="G288" i="2"/>
  <c r="F288" i="2"/>
  <c r="E288" i="2"/>
  <c r="D288" i="2"/>
  <c r="H284" i="2"/>
  <c r="H289" i="2" s="1"/>
  <c r="H291" i="2" s="1"/>
  <c r="G284" i="2"/>
  <c r="G289" i="2" s="1"/>
  <c r="G291" i="2" s="1"/>
  <c r="F284" i="2"/>
  <c r="E284" i="2"/>
  <c r="D284" i="2"/>
  <c r="C284" i="2"/>
  <c r="C289" i="2" s="1"/>
  <c r="C291" i="2" s="1"/>
  <c r="J271" i="2"/>
  <c r="H271" i="2"/>
  <c r="G271" i="2"/>
  <c r="F271" i="2"/>
  <c r="E271" i="2"/>
  <c r="D271" i="2"/>
  <c r="C271" i="2"/>
  <c r="H265" i="2"/>
  <c r="G265" i="2"/>
  <c r="F265" i="2"/>
  <c r="E265" i="2"/>
  <c r="D265" i="2"/>
  <c r="C265" i="2"/>
  <c r="J259" i="2"/>
  <c r="H259" i="2"/>
  <c r="G259" i="2"/>
  <c r="F259" i="2"/>
  <c r="E259" i="2"/>
  <c r="D259" i="2"/>
  <c r="C259" i="2"/>
  <c r="J248" i="2"/>
  <c r="H248" i="2"/>
  <c r="G248" i="2"/>
  <c r="F248" i="2"/>
  <c r="E248" i="2"/>
  <c r="D248" i="2"/>
  <c r="C248" i="2"/>
  <c r="J242" i="2"/>
  <c r="H242" i="2"/>
  <c r="G242" i="2"/>
  <c r="E242" i="2"/>
  <c r="D242" i="2"/>
  <c r="C242" i="2"/>
  <c r="J238" i="2"/>
  <c r="H238" i="2"/>
  <c r="G238" i="2"/>
  <c r="F238" i="2"/>
  <c r="E238" i="2"/>
  <c r="D238" i="2"/>
  <c r="C238" i="2"/>
  <c r="J235" i="2"/>
  <c r="H235" i="2"/>
  <c r="G235" i="2"/>
  <c r="F235" i="2"/>
  <c r="E235" i="2"/>
  <c r="D235" i="2"/>
  <c r="C235" i="2"/>
  <c r="J227" i="2"/>
  <c r="F227" i="2"/>
  <c r="E227" i="2"/>
  <c r="D227" i="2"/>
  <c r="C227" i="2"/>
  <c r="J224" i="2"/>
  <c r="H224" i="2"/>
  <c r="G224" i="2"/>
  <c r="F224" i="2"/>
  <c r="E224" i="2"/>
  <c r="D224" i="2"/>
  <c r="C224" i="2"/>
  <c r="J221" i="2"/>
  <c r="H221" i="2"/>
  <c r="G221" i="2"/>
  <c r="F221" i="2"/>
  <c r="E221" i="2"/>
  <c r="D221" i="2"/>
  <c r="C221" i="2"/>
  <c r="J214" i="2"/>
  <c r="H214" i="2"/>
  <c r="G214" i="2"/>
  <c r="F214" i="2"/>
  <c r="E214" i="2"/>
  <c r="D214" i="2"/>
  <c r="C214" i="2"/>
  <c r="J204" i="2"/>
  <c r="H204" i="2"/>
  <c r="G204" i="2"/>
  <c r="F204" i="2"/>
  <c r="E204" i="2"/>
  <c r="D204" i="2"/>
  <c r="C204" i="2"/>
  <c r="H194" i="2"/>
  <c r="G194" i="2"/>
  <c r="F194" i="2"/>
  <c r="E194" i="2"/>
  <c r="D194" i="2"/>
  <c r="C194" i="2"/>
  <c r="J191" i="2"/>
  <c r="H191" i="2"/>
  <c r="G191" i="2"/>
  <c r="F191" i="2"/>
  <c r="E191" i="2"/>
  <c r="D191" i="2"/>
  <c r="C191" i="2"/>
  <c r="H187" i="2"/>
  <c r="G187" i="2"/>
  <c r="F187" i="2"/>
  <c r="E187" i="2"/>
  <c r="D187" i="2"/>
  <c r="C187" i="2"/>
  <c r="H183" i="2"/>
  <c r="G183" i="2"/>
  <c r="F183" i="2"/>
  <c r="E183" i="2"/>
  <c r="D183" i="2"/>
  <c r="C183" i="2"/>
  <c r="J179" i="2"/>
  <c r="H179" i="2"/>
  <c r="G179" i="2"/>
  <c r="F179" i="2"/>
  <c r="E179" i="2"/>
  <c r="D179" i="2"/>
  <c r="C179" i="2"/>
  <c r="J175" i="2"/>
  <c r="H175" i="2"/>
  <c r="G175" i="2"/>
  <c r="F175" i="2"/>
  <c r="E175" i="2"/>
  <c r="D175" i="2"/>
  <c r="C175" i="2"/>
  <c r="J167" i="2"/>
  <c r="H167" i="2"/>
  <c r="G167" i="2"/>
  <c r="F167" i="2"/>
  <c r="E167" i="2"/>
  <c r="D167" i="2"/>
  <c r="C167" i="2"/>
  <c r="J155" i="2"/>
  <c r="H155" i="2"/>
  <c r="G155" i="2"/>
  <c r="F155" i="2"/>
  <c r="E155" i="2"/>
  <c r="D155" i="2"/>
  <c r="C155" i="2"/>
  <c r="J133" i="2"/>
  <c r="H133" i="2"/>
  <c r="G133" i="2"/>
  <c r="F133" i="2"/>
  <c r="E133" i="2"/>
  <c r="D133" i="2"/>
  <c r="C133" i="2"/>
  <c r="H114" i="2"/>
  <c r="G114" i="2"/>
  <c r="E114" i="2"/>
  <c r="D114" i="2"/>
  <c r="C114" i="2"/>
  <c r="H112" i="2"/>
  <c r="G112" i="2"/>
  <c r="E112" i="2"/>
  <c r="D112" i="2"/>
  <c r="C112" i="2"/>
  <c r="H109" i="2"/>
  <c r="G109" i="2"/>
  <c r="E109" i="2"/>
  <c r="D109" i="2"/>
  <c r="C109" i="2"/>
  <c r="J104" i="2"/>
  <c r="H104" i="2"/>
  <c r="G104" i="2"/>
  <c r="F104" i="2"/>
  <c r="E104" i="2"/>
  <c r="D104" i="2"/>
  <c r="C104" i="2"/>
  <c r="J89" i="2"/>
  <c r="J92" i="2" s="1"/>
  <c r="J94" i="2" s="1"/>
  <c r="H89" i="2"/>
  <c r="H92" i="2" s="1"/>
  <c r="H94" i="2" s="1"/>
  <c r="G89" i="2"/>
  <c r="G92" i="2" s="1"/>
  <c r="G94" i="2" s="1"/>
  <c r="F89" i="2"/>
  <c r="F92" i="2" s="1"/>
  <c r="F94" i="2" s="1"/>
  <c r="E89" i="2"/>
  <c r="E92" i="2" s="1"/>
  <c r="E94" i="2" s="1"/>
  <c r="D89" i="2"/>
  <c r="D92" i="2" s="1"/>
  <c r="D94" i="2" s="1"/>
  <c r="C89" i="2"/>
  <c r="C92" i="2" s="1"/>
  <c r="C94" i="2" s="1"/>
  <c r="J76" i="2"/>
  <c r="J78" i="2" s="1"/>
  <c r="H76" i="2"/>
  <c r="H78" i="2" s="1"/>
  <c r="G76" i="2"/>
  <c r="G78" i="2" s="1"/>
  <c r="F76" i="2"/>
  <c r="F78" i="2" s="1"/>
  <c r="E76" i="2"/>
  <c r="E78" i="2" s="1"/>
  <c r="D76" i="2"/>
  <c r="D78" i="2" s="1"/>
  <c r="C76" i="2"/>
  <c r="C78" i="2" s="1"/>
  <c r="H67" i="2"/>
  <c r="G67" i="2"/>
  <c r="F67" i="2"/>
  <c r="E67" i="2"/>
  <c r="D67" i="2"/>
  <c r="C67" i="2"/>
  <c r="J64" i="2"/>
  <c r="H64" i="2"/>
  <c r="G64" i="2"/>
  <c r="F64" i="2"/>
  <c r="E64" i="2"/>
  <c r="D64" i="2"/>
  <c r="C64" i="2"/>
  <c r="J58" i="2"/>
  <c r="H58" i="2"/>
  <c r="G58" i="2"/>
  <c r="F58" i="2"/>
  <c r="E58" i="2"/>
  <c r="D58" i="2"/>
  <c r="C58" i="2"/>
  <c r="J46" i="2"/>
  <c r="H46" i="2"/>
  <c r="G46" i="2"/>
  <c r="F46" i="2"/>
  <c r="E46" i="2"/>
  <c r="D46" i="2"/>
  <c r="C46" i="2"/>
  <c r="J41" i="2"/>
  <c r="H41" i="2"/>
  <c r="G41" i="2"/>
  <c r="F41" i="2"/>
  <c r="E41" i="2"/>
  <c r="D41" i="2"/>
  <c r="C41" i="2"/>
  <c r="J36" i="2"/>
  <c r="H36" i="2"/>
  <c r="G36" i="2"/>
  <c r="F36" i="2"/>
  <c r="E36" i="2"/>
  <c r="D36" i="2"/>
  <c r="C36" i="2"/>
  <c r="J33" i="2"/>
  <c r="H33" i="2"/>
  <c r="G33" i="2"/>
  <c r="F33" i="2"/>
  <c r="E33" i="2"/>
  <c r="D33" i="2"/>
  <c r="C33" i="2"/>
  <c r="J22" i="2"/>
  <c r="J24" i="2" s="1"/>
  <c r="H22" i="2"/>
  <c r="H24" i="2" s="1"/>
  <c r="G22" i="2"/>
  <c r="G24" i="2" s="1"/>
  <c r="F22" i="2"/>
  <c r="F24" i="2" s="1"/>
  <c r="E22" i="2"/>
  <c r="E24" i="2" s="1"/>
  <c r="D22" i="2"/>
  <c r="D24" i="2" s="1"/>
  <c r="C22" i="2"/>
  <c r="C24" i="2" s="1"/>
  <c r="I12" i="2"/>
  <c r="I13" i="2" s="1"/>
  <c r="F12" i="2"/>
  <c r="E12" i="2"/>
  <c r="C12" i="2"/>
  <c r="J9" i="2"/>
  <c r="J13" i="2" s="1"/>
  <c r="H9" i="2"/>
  <c r="H13" i="2" s="1"/>
  <c r="H15" i="2" s="1"/>
  <c r="G9" i="2"/>
  <c r="G13" i="2" s="1"/>
  <c r="F9" i="2"/>
  <c r="E9" i="2"/>
  <c r="D9" i="2"/>
  <c r="D13" i="2" s="1"/>
  <c r="C9" i="2"/>
  <c r="D98" i="1"/>
  <c r="D91" i="1"/>
  <c r="D83" i="1"/>
  <c r="D66" i="1"/>
  <c r="D49" i="1"/>
  <c r="D16" i="1"/>
  <c r="C68" i="2" l="1"/>
  <c r="C70" i="2" s="1"/>
  <c r="J68" i="2"/>
  <c r="J70" i="2" s="1"/>
  <c r="J272" i="2"/>
  <c r="J274" i="2" s="1"/>
  <c r="G150" i="2"/>
  <c r="G156" i="2" s="1"/>
  <c r="G158" i="2" s="1"/>
  <c r="J15" i="2"/>
  <c r="E47" i="2"/>
  <c r="E49" i="2" s="1"/>
  <c r="E272" i="2"/>
  <c r="E274" i="2" s="1"/>
  <c r="F289" i="2"/>
  <c r="F291" i="2" s="1"/>
  <c r="I330" i="2"/>
  <c r="I334" i="2" s="1"/>
  <c r="I15" i="2"/>
  <c r="H205" i="2"/>
  <c r="H207" i="2" s="1"/>
  <c r="G68" i="2"/>
  <c r="G70" i="2" s="1"/>
  <c r="C13" i="2"/>
  <c r="F47" i="2"/>
  <c r="F49" i="2" s="1"/>
  <c r="D68" i="2"/>
  <c r="D70" i="2" s="1"/>
  <c r="D249" i="2"/>
  <c r="D251" i="2" s="1"/>
  <c r="H249" i="2"/>
  <c r="H251" i="2" s="1"/>
  <c r="G272" i="2"/>
  <c r="G274" i="2" s="1"/>
  <c r="G312" i="2"/>
  <c r="D47" i="2"/>
  <c r="D49" i="2" s="1"/>
  <c r="D150" i="2"/>
  <c r="D156" i="2" s="1"/>
  <c r="J150" i="2"/>
  <c r="J156" i="2" s="1"/>
  <c r="J158" i="2" s="1"/>
  <c r="G205" i="2"/>
  <c r="G207" i="2" s="1"/>
  <c r="D272" i="2"/>
  <c r="D274" i="2" s="1"/>
  <c r="H272" i="2"/>
  <c r="H274" i="2" s="1"/>
  <c r="E289" i="2"/>
  <c r="E291" i="2" s="1"/>
  <c r="D289" i="2"/>
  <c r="D291" i="2" s="1"/>
  <c r="D312" i="2"/>
  <c r="H312" i="2"/>
  <c r="H150" i="2"/>
  <c r="H156" i="2" s="1"/>
  <c r="H158" i="2" s="1"/>
  <c r="C249" i="2"/>
  <c r="C251" i="2" s="1"/>
  <c r="F249" i="2"/>
  <c r="F251" i="2" s="1"/>
  <c r="E312" i="2"/>
  <c r="J47" i="2"/>
  <c r="J49" i="2" s="1"/>
  <c r="C47" i="2"/>
  <c r="C49" i="2" s="1"/>
  <c r="E150" i="2"/>
  <c r="E156" i="2" s="1"/>
  <c r="E158" i="2" s="1"/>
  <c r="E249" i="2"/>
  <c r="E251" i="2" s="1"/>
  <c r="C150" i="2"/>
  <c r="C156" i="2" s="1"/>
  <c r="F150" i="2"/>
  <c r="F156" i="2" s="1"/>
  <c r="F158" i="2" s="1"/>
  <c r="J205" i="2"/>
  <c r="J207" i="2" s="1"/>
  <c r="D205" i="2"/>
  <c r="D207" i="2" s="1"/>
  <c r="J312" i="2"/>
  <c r="E13" i="2"/>
  <c r="E15" i="2" s="1"/>
  <c r="G47" i="2"/>
  <c r="G49" i="2" s="1"/>
  <c r="E68" i="2"/>
  <c r="E70" i="2" s="1"/>
  <c r="C205" i="2"/>
  <c r="C207" i="2" s="1"/>
  <c r="F205" i="2"/>
  <c r="F207" i="2" s="1"/>
  <c r="E205" i="2"/>
  <c r="E207" i="2" s="1"/>
  <c r="C272" i="2"/>
  <c r="C274" i="2" s="1"/>
  <c r="F272" i="2"/>
  <c r="F274" i="2" s="1"/>
  <c r="C312" i="2"/>
  <c r="F312" i="2"/>
  <c r="D67" i="1"/>
  <c r="D85" i="1" s="1"/>
  <c r="D100" i="1" s="1"/>
  <c r="F13" i="2"/>
  <c r="F15" i="2" s="1"/>
  <c r="J249" i="2"/>
  <c r="G15" i="2"/>
  <c r="C15" i="2"/>
  <c r="F68" i="2"/>
  <c r="F70" i="2" s="1"/>
  <c r="D15" i="2"/>
  <c r="H47" i="2"/>
  <c r="H49" i="2" s="1"/>
  <c r="G249" i="2"/>
  <c r="G251" i="2" s="1"/>
  <c r="J289" i="2"/>
  <c r="J291" i="2" s="1"/>
  <c r="H68" i="2" l="1"/>
  <c r="H70" i="2" s="1"/>
  <c r="J327" i="2"/>
  <c r="J330" i="2" s="1"/>
  <c r="J334" i="2" s="1"/>
  <c r="D158" i="2"/>
  <c r="D327" i="2"/>
  <c r="D330" i="2" s="1"/>
  <c r="D334" i="2" s="1"/>
  <c r="C158" i="2"/>
  <c r="C327" i="2"/>
  <c r="C330" i="2" s="1"/>
  <c r="C334" i="2" s="1"/>
  <c r="E327" i="2"/>
  <c r="E330" i="2" s="1"/>
  <c r="E334" i="2" s="1"/>
  <c r="J251" i="2"/>
  <c r="H327" i="2"/>
  <c r="H330" i="2" s="1"/>
  <c r="H334" i="2" s="1"/>
  <c r="G327" i="2"/>
  <c r="G330" i="2" s="1"/>
  <c r="G334" i="2" s="1"/>
</calcChain>
</file>

<file path=xl/sharedStrings.xml><?xml version="1.0" encoding="utf-8"?>
<sst xmlns="http://schemas.openxmlformats.org/spreadsheetml/2006/main" count="1650" uniqueCount="646">
  <si>
    <t xml:space="preserve">OBEC JASLOVSKÉ BOHUNICE </t>
  </si>
  <si>
    <t xml:space="preserve">Príjmová časť v EUR </t>
  </si>
  <si>
    <t>Bežné príjmy</t>
  </si>
  <si>
    <t>rok 2013</t>
  </si>
  <si>
    <t>rok 2014</t>
  </si>
  <si>
    <t>rok 2015</t>
  </si>
  <si>
    <t>rok 2016</t>
  </si>
  <si>
    <t>rok 2017</t>
  </si>
  <si>
    <t>rok 2018</t>
  </si>
  <si>
    <t>položka</t>
  </si>
  <si>
    <t>100 - Daňové príjmy</t>
  </si>
  <si>
    <t>plnenie</t>
  </si>
  <si>
    <t xml:space="preserve">plnenie </t>
  </si>
  <si>
    <t>rozpočet</t>
  </si>
  <si>
    <t xml:space="preserve">predpoklad </t>
  </si>
  <si>
    <t>Výnos dane z príjmov územnej samospráve</t>
  </si>
  <si>
    <t>Daň z pozemkov</t>
  </si>
  <si>
    <t>Daň zo stavieb</t>
  </si>
  <si>
    <t>Daň z bytov</t>
  </si>
  <si>
    <t>Daň za psa</t>
  </si>
  <si>
    <t>Daň za zábav. hracie prístroje</t>
  </si>
  <si>
    <t>Daň za ubytovanie</t>
  </si>
  <si>
    <t>Daň za užívanie verejného priestranstva</t>
  </si>
  <si>
    <t>Poplatok za komunál. odpady a drobné staveb. odpady</t>
  </si>
  <si>
    <t>Daň za umiestnenie jadrového zariadenia</t>
  </si>
  <si>
    <t>Daňové príjmy spolu</t>
  </si>
  <si>
    <t>200 - Nedaňové príjmy</t>
  </si>
  <si>
    <t>Príjmy z prenajatých pozemkov</t>
  </si>
  <si>
    <t>Cintorínsky poplatok (prenájom hrobových miest)</t>
  </si>
  <si>
    <t>z prenajatých budov  (NP a garáže)</t>
  </si>
  <si>
    <t>z prenajatých bytov - nájomné</t>
  </si>
  <si>
    <t xml:space="preserve">                                - poplatky za služby</t>
  </si>
  <si>
    <t xml:space="preserve">                                - fond opráv a údržby</t>
  </si>
  <si>
    <t>Príjmy z prenajatých zariadení</t>
  </si>
  <si>
    <t>Správne poplatky</t>
  </si>
  <si>
    <t>Pokuty a penále</t>
  </si>
  <si>
    <t>Stočné, vodné</t>
  </si>
  <si>
    <t>Za reláciu v MR, zápisné, kopírovacie práce</t>
  </si>
  <si>
    <t>Za opatrovateľskú službu</t>
  </si>
  <si>
    <t>Poplatok za športové zariadenia</t>
  </si>
  <si>
    <t>predpoklad</t>
  </si>
  <si>
    <t>Poplatok za pripojenie TKR</t>
  </si>
  <si>
    <t>Vstupné kultúrne podujatia, ostatné poplatky</t>
  </si>
  <si>
    <t>Služby Dom smútku</t>
  </si>
  <si>
    <t>Recyklačný fond</t>
  </si>
  <si>
    <t>Príjmy z preúčtovania energií, ostatné príjmy</t>
  </si>
  <si>
    <t>Platby za stravné /zamestnanci a sociálny fond/</t>
  </si>
  <si>
    <t>Úroky z účtov/TK</t>
  </si>
  <si>
    <t>Výťažok lotérií, poistné plnenie,vratky,dobropisy</t>
  </si>
  <si>
    <t>Nedaňové príjmy spolu</t>
  </si>
  <si>
    <t>311 - Tuzemské bežné granty</t>
  </si>
  <si>
    <t>312 - Granty a transfery zo ŠR/EFRR</t>
  </si>
  <si>
    <t>Transfer -deti hmotná núdza- stravovanie, šk.potreby</t>
  </si>
  <si>
    <t>Transfer rodinné prídavky</t>
  </si>
  <si>
    <t>Transfer zo ŠR - ÚPSVaR</t>
  </si>
  <si>
    <t>Transfer ESF-ÚPSVaR</t>
  </si>
  <si>
    <r>
      <t>T</t>
    </r>
    <r>
      <rPr>
        <sz val="12"/>
        <rFont val="Arial"/>
        <family val="2"/>
        <charset val="238"/>
      </rPr>
      <t>uz.bežné granty zo ŚR</t>
    </r>
  </si>
  <si>
    <t>Transfery na ŽP a stavebný poriadok</t>
  </si>
  <si>
    <t>Transfer na matričnú činnosť</t>
  </si>
  <si>
    <t>Transfer na register obyvateľov</t>
  </si>
  <si>
    <t xml:space="preserve">Transfer  zo ŠR na voľby </t>
  </si>
  <si>
    <t>Transfer na DVP CO</t>
  </si>
  <si>
    <t>Bežné granty a transfery zo ŠR/EFspolu</t>
  </si>
  <si>
    <t>Bežné príjmy obce spolu</t>
  </si>
  <si>
    <t>Zariadenie pre seniorov BOHUNKA</t>
  </si>
  <si>
    <t>Transfer zo ŠR</t>
  </si>
  <si>
    <t xml:space="preserve">Vlastné príjmy </t>
  </si>
  <si>
    <t xml:space="preserve">Bežné príjmy ZPS spolu </t>
  </si>
  <si>
    <t>Školstvo</t>
  </si>
  <si>
    <t>Školstvo - ostatné príjmy zo ŠR</t>
  </si>
  <si>
    <t>Školstvo -  vlastné príjmy ZŠ, MŠ</t>
  </si>
  <si>
    <t>Školstvo - vlastné príjmy ZUŠ</t>
  </si>
  <si>
    <t>Bežné príjmy školstvo spolu</t>
  </si>
  <si>
    <t>BP obce spolu so školstvom a ZPS</t>
  </si>
  <si>
    <t>Kapitálové príjmy</t>
  </si>
  <si>
    <t>Príjmy z predaja kap. Majetku</t>
  </si>
  <si>
    <t>Kapitálový transfer ŠR alebo EÚ</t>
  </si>
  <si>
    <t>Kapitálové príjmy spolu</t>
  </si>
  <si>
    <t>Finančné operácie</t>
  </si>
  <si>
    <t>Zostatok z predchádzajúcich rokov- ŚR</t>
  </si>
  <si>
    <t>Úver</t>
  </si>
  <si>
    <t>Prevod z rezervného fondu</t>
  </si>
  <si>
    <t>Prevod z Fondu opráv</t>
  </si>
  <si>
    <t xml:space="preserve">Finančné operácie spolu </t>
  </si>
  <si>
    <t>Príjmy spolu</t>
  </si>
  <si>
    <t>OBEC JASLOVSKÉ BOHUNICE- Výdavková časť v EUR</t>
  </si>
  <si>
    <t>Program 1 - Plánovanie, manažment a kontrola</t>
  </si>
  <si>
    <t>čerpanie</t>
  </si>
  <si>
    <t xml:space="preserve">rozpočet </t>
  </si>
  <si>
    <t>rok 2011</t>
  </si>
  <si>
    <t xml:space="preserve">Podprogram 1.1 </t>
  </si>
  <si>
    <t>Manažment obce</t>
  </si>
  <si>
    <t>Mzdy a platy</t>
  </si>
  <si>
    <t>Poistné</t>
  </si>
  <si>
    <t>Tovary a služby</t>
  </si>
  <si>
    <t>Transfery a dotácie</t>
  </si>
  <si>
    <t>Spolu podprogram 1.1</t>
  </si>
  <si>
    <t xml:space="preserve">Podprogram 1.2 </t>
  </si>
  <si>
    <t>Členstvo obce v združeniach</t>
  </si>
  <si>
    <t>Spolu podprogram 1.2</t>
  </si>
  <si>
    <t xml:space="preserve">Bežné výdavky P1 </t>
  </si>
  <si>
    <t xml:space="preserve">Kapitálové výdavky P1 </t>
  </si>
  <si>
    <t xml:space="preserve">Program 1 spolu </t>
  </si>
  <si>
    <t>Program 2 - Propagácia a marketing</t>
  </si>
  <si>
    <t xml:space="preserve">čerpanie </t>
  </si>
  <si>
    <t>rok 2012</t>
  </si>
  <si>
    <t xml:space="preserve">Bežné výdavky P2 </t>
  </si>
  <si>
    <t xml:space="preserve">Kapitálové výdavky P2 </t>
  </si>
  <si>
    <t>Program 2 spolu</t>
  </si>
  <si>
    <t>Program 3 - Služby občanom</t>
  </si>
  <si>
    <t xml:space="preserve">Podprogram 3.1 </t>
  </si>
  <si>
    <t>Cintorínske služby</t>
  </si>
  <si>
    <t>Príspevok na pohreb</t>
  </si>
  <si>
    <t>Spolu podprogram 3.1</t>
  </si>
  <si>
    <t xml:space="preserve">Podprogram 3.2 </t>
  </si>
  <si>
    <t>Spoločný obecný úrad</t>
  </si>
  <si>
    <t>Spolu podprogram 3.2</t>
  </si>
  <si>
    <t xml:space="preserve">Podprogram 3.3 </t>
  </si>
  <si>
    <t>Matrika</t>
  </si>
  <si>
    <t>Mzdy a platy</t>
  </si>
  <si>
    <t>Spolu podprogram 3.3</t>
  </si>
  <si>
    <t xml:space="preserve">Podprogram 3.4 </t>
  </si>
  <si>
    <t>Spolu podprogram 3.4</t>
  </si>
  <si>
    <t xml:space="preserve">Bežné výdavky P3 </t>
  </si>
  <si>
    <t xml:space="preserve">Kapitálové výdavky P3 </t>
  </si>
  <si>
    <t>Program 3 spolu</t>
  </si>
  <si>
    <t>Program 4  - Odpadové hospodárstvo</t>
  </si>
  <si>
    <t xml:space="preserve">Podprogram 4.1 </t>
  </si>
  <si>
    <t>Zber a likvidácia odpadu</t>
  </si>
  <si>
    <t xml:space="preserve">Mzdy a platy </t>
  </si>
  <si>
    <t xml:space="preserve">Spolu podprogram 4.1 </t>
  </si>
  <si>
    <t xml:space="preserve">Podprogram 4.2 </t>
  </si>
  <si>
    <t>Nakladanie s odpadovými vodami</t>
  </si>
  <si>
    <t>Spolu podprogram 4.2</t>
  </si>
  <si>
    <t xml:space="preserve">Podprogram 4.3 </t>
  </si>
  <si>
    <t>Spolu podprogram 4.3</t>
  </si>
  <si>
    <t xml:space="preserve">Bežné výdavky P4 </t>
  </si>
  <si>
    <t xml:space="preserve">Kapitálové výdavky P4 </t>
  </si>
  <si>
    <t>Program 4 spolu</t>
  </si>
  <si>
    <t>Program 5 - Komunikácie</t>
  </si>
  <si>
    <t>poistné</t>
  </si>
  <si>
    <t xml:space="preserve">Bežné výdavky P5 </t>
  </si>
  <si>
    <t xml:space="preserve">Kapitálové výdavky P5 </t>
  </si>
  <si>
    <t>Program 5 spolu</t>
  </si>
  <si>
    <t>Program 6 - Vzdelávanie + samostatný rozpočet školstva</t>
  </si>
  <si>
    <t>6.1</t>
  </si>
  <si>
    <t>Materská škola:</t>
  </si>
  <si>
    <t>6.2</t>
  </si>
  <si>
    <t>Základná škola:</t>
  </si>
  <si>
    <t>Spolu podprogram 6.1,6.2</t>
  </si>
  <si>
    <t>6.6.</t>
  </si>
  <si>
    <t>CVČ</t>
  </si>
  <si>
    <t xml:space="preserve">Bežné výdavky P6 </t>
  </si>
  <si>
    <t xml:space="preserve">Kapitálové výdavky P6 </t>
  </si>
  <si>
    <t>Program 6 spolu</t>
  </si>
  <si>
    <t>Program 7 – Šport</t>
  </si>
  <si>
    <t xml:space="preserve">Podprogram 7.1  </t>
  </si>
  <si>
    <t>Športový areál</t>
  </si>
  <si>
    <t>Spolu podprogram 7.1</t>
  </si>
  <si>
    <t xml:space="preserve">Podprogram 7.2  </t>
  </si>
  <si>
    <t>Podpora športovým organizáciám:</t>
  </si>
  <si>
    <t>7.2.1 Futbalový klub</t>
  </si>
  <si>
    <t>7.2.3 Stolnotenisový klub</t>
  </si>
  <si>
    <t>7.2.4 Klub silového trojboja</t>
  </si>
  <si>
    <t>7.2.5 Futbalový veterán klub</t>
  </si>
  <si>
    <t>7.2.6 Vodácky klub</t>
  </si>
  <si>
    <t>7.2.7 Klub paraglindingu</t>
  </si>
  <si>
    <t>7.2.8 Posilňovňa/telocvičňa</t>
  </si>
  <si>
    <t>Spolu 7.2.8</t>
  </si>
  <si>
    <t>7.2.9 Rybárský šport - OZ Meander</t>
  </si>
  <si>
    <t>7.2.10 Jazdecký šport - Jazdecký klub AXA</t>
  </si>
  <si>
    <t>7.2.11 Poľovnícke združenie</t>
  </si>
  <si>
    <t>Transfery  a dotácie</t>
  </si>
  <si>
    <t>7.2.12 Klub tenisových amatérov</t>
  </si>
  <si>
    <t>ŠK Blava 1928SPOLU</t>
  </si>
  <si>
    <t>Spolu podprogram 7.2</t>
  </si>
  <si>
    <t xml:space="preserve">Podprogram 7.3 </t>
  </si>
  <si>
    <t>Podpora športu pre všetkých</t>
  </si>
  <si>
    <t>Spolu podprogram 7.3</t>
  </si>
  <si>
    <t xml:space="preserve">Bežné výdavky P7 </t>
  </si>
  <si>
    <t xml:space="preserve">Kapitálové výdavky P7 </t>
  </si>
  <si>
    <t xml:space="preserve">Program 7 spolu </t>
  </si>
  <si>
    <t>Program 8 - Kultúra</t>
  </si>
  <si>
    <t>Podprogram 8.1</t>
  </si>
  <si>
    <t xml:space="preserve"> Knižnica</t>
  </si>
  <si>
    <t>Tovary  a služby</t>
  </si>
  <si>
    <t xml:space="preserve">Spolu podprogram 8.1 </t>
  </si>
  <si>
    <t xml:space="preserve">Podprogram 8.2 </t>
  </si>
  <si>
    <t>Podpora malej tradičnej kultúry</t>
  </si>
  <si>
    <t>Transfery a dotácie-FS Blavanka</t>
  </si>
  <si>
    <t>Transfery a dotácie-Rodič.združ.</t>
  </si>
  <si>
    <t xml:space="preserve">Transfery a dotácie /ostatní/ </t>
  </si>
  <si>
    <t>Spolu podprogram 8.2</t>
  </si>
  <si>
    <t xml:space="preserve">Podprogram 8.3 </t>
  </si>
  <si>
    <t>Kultúrne leto Jaslovské Bohunice</t>
  </si>
  <si>
    <t>Spolu podprogram 8.3</t>
  </si>
  <si>
    <t>Podprogram 8.4</t>
  </si>
  <si>
    <t xml:space="preserve"> Podpora pestroti kultúry- zahrnutá v 8.2</t>
  </si>
  <si>
    <t>Spolu podprogram 8.4</t>
  </si>
  <si>
    <t xml:space="preserve">Podprogram 8.5 </t>
  </si>
  <si>
    <t>Spolu podprogram 8.5</t>
  </si>
  <si>
    <t xml:space="preserve">Podprogram 8.6 </t>
  </si>
  <si>
    <t>Zachovanie historických cirkevných stavieb a pamiatok</t>
  </si>
  <si>
    <t>Spolu podprogram 8.6</t>
  </si>
  <si>
    <t xml:space="preserve">Podprogram 8.7 </t>
  </si>
  <si>
    <t>Spolu podprogram 8.7</t>
  </si>
  <si>
    <t xml:space="preserve">Podprogram 8.8 </t>
  </si>
  <si>
    <t>Zázemie kultúrneho života</t>
  </si>
  <si>
    <t xml:space="preserve">Spolu podprogram 8.8 </t>
  </si>
  <si>
    <t xml:space="preserve">Bežné výdavky P8 </t>
  </si>
  <si>
    <t xml:space="preserve">Kapitálové výdavky P8 </t>
  </si>
  <si>
    <t xml:space="preserve">Program 8 spolu </t>
  </si>
  <si>
    <t>Program 9 – Prostredie pre život</t>
  </si>
  <si>
    <t xml:space="preserve">Podprogram 9.1 </t>
  </si>
  <si>
    <t>Budovanie základne pre všeobecný rozvoj obce</t>
  </si>
  <si>
    <t xml:space="preserve">Spolu podprogram 9.1 </t>
  </si>
  <si>
    <t xml:space="preserve">Podprogram 9.2 </t>
  </si>
  <si>
    <t>Bývanie a občianská vybavenosť:</t>
  </si>
  <si>
    <t>Údržby a opravy byty z  FOaÚ</t>
  </si>
  <si>
    <t xml:space="preserve">Spolu podprogram 9.2 </t>
  </si>
  <si>
    <t xml:space="preserve">Podprogram 9.3 </t>
  </si>
  <si>
    <t>Verejné osvetlenie</t>
  </si>
  <si>
    <t>Spolu podprogram 9.3</t>
  </si>
  <si>
    <t xml:space="preserve">Podprogram 9.4 </t>
  </si>
  <si>
    <t>Verejna zeleň a drobná oddychová architektúra:</t>
  </si>
  <si>
    <t>Spolu podprogram 9.4</t>
  </si>
  <si>
    <t xml:space="preserve">Podprogram 9.5 </t>
  </si>
  <si>
    <t>Závlahový vodovod</t>
  </si>
  <si>
    <t>Spolu podprogram 9.5</t>
  </si>
  <si>
    <t xml:space="preserve">Podprogram 9.6 </t>
  </si>
  <si>
    <t>Zásobovanie pitnou vodou</t>
  </si>
  <si>
    <t>Spolu podprogram 9.6</t>
  </si>
  <si>
    <t xml:space="preserve">Podprogram 9.7 </t>
  </si>
  <si>
    <t>Starostlivosť o vodné plochy</t>
  </si>
  <si>
    <t>Spolu podprogram 9.7</t>
  </si>
  <si>
    <t xml:space="preserve">Podprogram 9.8 </t>
  </si>
  <si>
    <t>Personálne a technické zabezpečenie obsluhy a údržby:</t>
  </si>
  <si>
    <t xml:space="preserve">Spolu podprogram 9.8 </t>
  </si>
  <si>
    <t xml:space="preserve">Bežné výdavky P9 </t>
  </si>
  <si>
    <t xml:space="preserve">Kapitálové výdavky P9 </t>
  </si>
  <si>
    <t xml:space="preserve">Program 9 spolu </t>
  </si>
  <si>
    <t>Program 10 – Sociálne služby</t>
  </si>
  <si>
    <t xml:space="preserve">Podprogram 10.1 </t>
  </si>
  <si>
    <t>Dotácie a príspevky sociálnej pomoci:</t>
  </si>
  <si>
    <t>Transfer JDS</t>
  </si>
  <si>
    <t>Spolu podprogram 10.1</t>
  </si>
  <si>
    <t xml:space="preserve">Podprogram 10.2 </t>
  </si>
  <si>
    <t>OS, Zariadenie pre seniorov-od 2016 sam. rozpočet RO</t>
  </si>
  <si>
    <t>Transfery a služby</t>
  </si>
  <si>
    <t>Spolu podprogram 10.2</t>
  </si>
  <si>
    <t xml:space="preserve">Podprogram 10.3 </t>
  </si>
  <si>
    <t>Zdravotné stredisko</t>
  </si>
  <si>
    <t>Spolu podprogram 10.3</t>
  </si>
  <si>
    <t xml:space="preserve">Bežné výdavky P10 </t>
  </si>
  <si>
    <t xml:space="preserve">Kapitálové výdavky P10 </t>
  </si>
  <si>
    <t xml:space="preserve">Program 10 spolu </t>
  </si>
  <si>
    <t>Program 11 – Bezpečnosť a ochrana</t>
  </si>
  <si>
    <t xml:space="preserve">Podprogram 11.1 </t>
  </si>
  <si>
    <t>Protipožiarna ochrana a protipovodňová ochrana</t>
  </si>
  <si>
    <t>Transfery a dotácie DHZ J.Bohunice</t>
  </si>
  <si>
    <t>Transfery a dotácie DHZ Paderovce</t>
  </si>
  <si>
    <t>Spolu  podprogram 11.1</t>
  </si>
  <si>
    <t xml:space="preserve">Podprogram 11.2 </t>
  </si>
  <si>
    <t>Civilná ochrana</t>
  </si>
  <si>
    <t>Spolu  podprogram 11.2</t>
  </si>
  <si>
    <t xml:space="preserve">Bežné výdavky P11 </t>
  </si>
  <si>
    <t xml:space="preserve">Kapitálové výdavky P11 </t>
  </si>
  <si>
    <t xml:space="preserve">Program 11 spolu </t>
  </si>
  <si>
    <t>Program 12 – Správa obce</t>
  </si>
  <si>
    <t>Výdavky spojené s voľbami</t>
  </si>
  <si>
    <t xml:space="preserve">Bežné výdavky P12 </t>
  </si>
  <si>
    <t xml:space="preserve">Kapitálové výdavky P12 </t>
  </si>
  <si>
    <t xml:space="preserve">Program 12 spolu </t>
  </si>
  <si>
    <t>Program 13 – Dlhová služba</t>
  </si>
  <si>
    <t>Splátky úrokov</t>
  </si>
  <si>
    <t xml:space="preserve">Bežné výdavky P13 </t>
  </si>
  <si>
    <t>Splátky úverov</t>
  </si>
  <si>
    <t>Finančné operácie spolu</t>
  </si>
  <si>
    <t>Program 13 spolu</t>
  </si>
  <si>
    <t>Program 14 – Areál ubytovne</t>
  </si>
  <si>
    <t xml:space="preserve">Bežné výdavky P14 </t>
  </si>
  <si>
    <t xml:space="preserve">Kapitálové výdavky P14 </t>
  </si>
  <si>
    <t xml:space="preserve">Program 14 spolu </t>
  </si>
  <si>
    <t>REKAPITULÁCIA :</t>
  </si>
  <si>
    <t xml:space="preserve">Kapitálové výdavky spolu </t>
  </si>
  <si>
    <t>Obec spolu</t>
  </si>
  <si>
    <t>Subjekty školstva +</t>
  </si>
  <si>
    <t>Zariadenie pre seniorov +</t>
  </si>
  <si>
    <t>S P O L U</t>
  </si>
  <si>
    <t>Výdavky kapitálové v Eur</t>
  </si>
  <si>
    <t>uprav.roz.</t>
  </si>
  <si>
    <t>Prog.</t>
  </si>
  <si>
    <t>Popis</t>
  </si>
  <si>
    <t>9.1</t>
  </si>
  <si>
    <t xml:space="preserve">Nákup pozemkov a nehmotných aktív                       </t>
  </si>
  <si>
    <t>Spolu 711</t>
  </si>
  <si>
    <t>3.1.</t>
  </si>
  <si>
    <t>4.1</t>
  </si>
  <si>
    <t>Ekodvor, - váha</t>
  </si>
  <si>
    <t>Interiérové vybavenie ZŠ</t>
  </si>
  <si>
    <t>Vybavenie učebne ZŠ-výpočt.</t>
  </si>
  <si>
    <t>7.1</t>
  </si>
  <si>
    <t>Priemyselný vysávač</t>
  </si>
  <si>
    <t>Kosačka</t>
  </si>
  <si>
    <t>7.2.8</t>
  </si>
  <si>
    <t>Zariadenie posiľňovňa</t>
  </si>
  <si>
    <t>8.8</t>
  </si>
  <si>
    <t>9.2</t>
  </si>
  <si>
    <t>Rozšírenie kamerového systému</t>
  </si>
  <si>
    <t xml:space="preserve">Zmäkčovač vody s príslušenstvom </t>
  </si>
  <si>
    <t>9.4</t>
  </si>
  <si>
    <t>Vretenová kosačka</t>
  </si>
  <si>
    <t>9.8</t>
  </si>
  <si>
    <t xml:space="preserve">Prevádzkové stroje </t>
  </si>
  <si>
    <t>12.1</t>
  </si>
  <si>
    <t>Nákup osobných automobilov</t>
  </si>
  <si>
    <t>11.1</t>
  </si>
  <si>
    <t>Požiarna ochrana- motorová striekačka</t>
  </si>
  <si>
    <t>14.1</t>
  </si>
  <si>
    <t>Kamerový systém Areál ubytovne</t>
  </si>
  <si>
    <t>Spolu 713</t>
  </si>
  <si>
    <t>Spolu 714</t>
  </si>
  <si>
    <t>2.</t>
  </si>
  <si>
    <t xml:space="preserve">Projekt skutočného vyhotovenia TKR Panské diely </t>
  </si>
  <si>
    <t>3.1</t>
  </si>
  <si>
    <t>PD Prestrešenie Ekodvor</t>
  </si>
  <si>
    <t>4.2</t>
  </si>
  <si>
    <t>PD Predĺženie kanalizácia Záhradná</t>
  </si>
  <si>
    <t>PD prepojenie kanalizácie Šidúnky, Krátke pole, Sídlisko</t>
  </si>
  <si>
    <t>PD kanalizácia 3RD</t>
  </si>
  <si>
    <t>PD kanalizácia Blavská</t>
  </si>
  <si>
    <t xml:space="preserve">PD rekonštrukcia kanalizácie </t>
  </si>
  <si>
    <t>Urbanistická štúdia Krátke Pole</t>
  </si>
  <si>
    <t>Urbanistická štúdia Kopanice</t>
  </si>
  <si>
    <t>Urbanistická štúdia Panské diely</t>
  </si>
  <si>
    <t>Urbanistická štúdia Poľná ul. Paderovce</t>
  </si>
  <si>
    <t>Urbanistická štúdia Jaslovce Barina</t>
  </si>
  <si>
    <t>5.</t>
  </si>
  <si>
    <t>PD chodník Jabloňová ul. 1 + 2</t>
  </si>
  <si>
    <t xml:space="preserve">PD IBV Panské diely </t>
  </si>
  <si>
    <t>PD IBV Krátke Pole</t>
  </si>
  <si>
    <t>PD IBV Kopanice</t>
  </si>
  <si>
    <t>PD rozšírenia parkovania a odvodnenia Sídlisko</t>
  </si>
  <si>
    <t xml:space="preserve">PD Nové oplotenie školského areálu </t>
  </si>
  <si>
    <t>PD Rekonštrukcia hlavného vstupu do ZŠ</t>
  </si>
  <si>
    <t>PD Modernizácia Základnej školy</t>
  </si>
  <si>
    <t>7 1</t>
  </si>
  <si>
    <t>PD Zázemie k tenisovým kurtom</t>
  </si>
  <si>
    <t>PD (BIO) kúpalisko</t>
  </si>
  <si>
    <t>PD zateplenie fitnes</t>
  </si>
  <si>
    <t>PD Rekonštrukcia Kinosály v objekte  Ubytovne</t>
  </si>
  <si>
    <t>PD rekonštrukcia jedálne v priestoroch ubytovne na Spoločensko-športový objekt</t>
  </si>
  <si>
    <t>PD Teplofikačná štúdia - projekt</t>
  </si>
  <si>
    <t>PD rekonštrukcia strechy Mlyn</t>
  </si>
  <si>
    <t xml:space="preserve">Zmena územného plánu </t>
  </si>
  <si>
    <t>PD vonkajšie úpravy pred Poštou</t>
  </si>
  <si>
    <t>PD spevnená plocha za starým OcÚ</t>
  </si>
  <si>
    <t>9.3</t>
  </si>
  <si>
    <t xml:space="preserve">PD rekonštrukcia VO a inž.siete J.Bohunice (po uliciach) </t>
  </si>
  <si>
    <t>PD VO Vonkajší okruh</t>
  </si>
  <si>
    <t>9.7</t>
  </si>
  <si>
    <t>PD Odkalenie Meandra</t>
  </si>
  <si>
    <t>10.2</t>
  </si>
  <si>
    <t>PD Vonkajšie úpravy k ZpS Bohunka</t>
  </si>
  <si>
    <t>10.3</t>
  </si>
  <si>
    <t xml:space="preserve">PD Rekonštrukcia Zdravotného strediska </t>
  </si>
  <si>
    <t>PD zateplenie Zdravotného strediska a HP</t>
  </si>
  <si>
    <t>11.1.</t>
  </si>
  <si>
    <t>PD Hasičská zbrojnica, zmena projektu</t>
  </si>
  <si>
    <t>PD odľahčovacia stoka</t>
  </si>
  <si>
    <t>PD Rekonštrukcia OcÚ</t>
  </si>
  <si>
    <t>14.</t>
  </si>
  <si>
    <t>PD Rekonštrukcia elektrických rozvodov v objekte Ubytovne</t>
  </si>
  <si>
    <t>PD Rekonštrukcia garáže areál Ubytovne</t>
  </si>
  <si>
    <t>PD Rekonštrukcia Ubytovne</t>
  </si>
  <si>
    <t>Spolu 716 -prípravná a projektová dokumentácia</t>
  </si>
  <si>
    <t>Rekonštrukcia domu smútku Paderovce</t>
  </si>
  <si>
    <t>Realizácia hrobových miest v zmysle PD</t>
  </si>
  <si>
    <t>Kompostovisko</t>
  </si>
  <si>
    <t xml:space="preserve">Kanalizácia Lipová ul. </t>
  </si>
  <si>
    <t>Kanalizácia Orechová ul.</t>
  </si>
  <si>
    <t xml:space="preserve">Kanalizácia Krátka </t>
  </si>
  <si>
    <t>Rekonštrukcia kanalizácie Šidúnky</t>
  </si>
  <si>
    <t>Rekonštrukcia ČOV</t>
  </si>
  <si>
    <t>Rekonštrukcia prečerpávacej stanice Paderovce</t>
  </si>
  <si>
    <t>Kanalizácia Trnavská, Orechová</t>
  </si>
  <si>
    <t>Miestne komunikácie Panské diely</t>
  </si>
  <si>
    <t>Chodníky a vjazdy Jaslovce, Bohunice</t>
  </si>
  <si>
    <t>Rekonštrukcia ciest na Nám. sv. Michala z rozpočtu VUC</t>
  </si>
  <si>
    <t>Rekonštrukcia MK Šidunky</t>
  </si>
  <si>
    <t>MK Vonkajší okruh</t>
  </si>
  <si>
    <t>Chodník pri ceste III / 504 15</t>
  </si>
  <si>
    <t>Chodník Záhradná</t>
  </si>
  <si>
    <t>Chodník Záhumenická</t>
  </si>
  <si>
    <t>Chodník Hlavná Bohunice/vjazdy do RD</t>
  </si>
  <si>
    <t>Vjazdy a rigoly Paderovce/rekonštrukcia</t>
  </si>
  <si>
    <t>Združ.chodník pre chodcov a cyklistov J.B-Paderovce</t>
  </si>
  <si>
    <t>Nadstavba MŠ</t>
  </si>
  <si>
    <t>Spevnená plocha MŠ</t>
  </si>
  <si>
    <t>Detské ihrisko MŠ</t>
  </si>
  <si>
    <t>Modernizácia  ZŠ s MŠ vl.zdroje</t>
  </si>
  <si>
    <t>Rekonštrukcia ZŠ - realizácia soklu</t>
  </si>
  <si>
    <t>Rekonštrukcia vstupu do obecnej knižnice</t>
  </si>
  <si>
    <t>Rekonštrukcia telocvične a spojovacieho traktu ZŠ</t>
  </si>
  <si>
    <t>Oplotenie školského areálu</t>
  </si>
  <si>
    <t>6.2.</t>
  </si>
  <si>
    <t>Rekonštrukcia Základnej školy</t>
  </si>
  <si>
    <t xml:space="preserve">Športoviská v areály Ubytovne </t>
  </si>
  <si>
    <t>Zázemie tenisové kukrty</t>
  </si>
  <si>
    <t xml:space="preserve">Chodníky tenisové kurty </t>
  </si>
  <si>
    <t>Rekonštrukcia posiľňovne</t>
  </si>
  <si>
    <t>Rekonštrukcia vstupu do Telocvične a posilňovne</t>
  </si>
  <si>
    <t>Rekonštrukcia Kinosály v areáli Ubytovne</t>
  </si>
  <si>
    <t>Rekonštrukcia domu kultúry Paderovce /+zateplenie/</t>
  </si>
  <si>
    <t xml:space="preserve">Realizácia parkovacích miest </t>
  </si>
  <si>
    <t>Horúcovod Krížna, Agátová, Záhradná, Čerešňová</t>
  </si>
  <si>
    <t>Výmenníková stanica Mlyn, zbytovacia časť</t>
  </si>
  <si>
    <t>Infraštruktúra Krátke Pole</t>
  </si>
  <si>
    <t>Infraštruktúra Panské diely - Dubová ulica</t>
  </si>
  <si>
    <t>Rekonštrukcia strechy v areáli Mlyn</t>
  </si>
  <si>
    <t xml:space="preserve">Káblová televízia </t>
  </si>
  <si>
    <t>Spevnená plocha za starým OcÚ</t>
  </si>
  <si>
    <t>Rekonštrukcia VO a inž siete J.Bohunice</t>
  </si>
  <si>
    <t xml:space="preserve">Budovanie a modernizácia VO 5 % vl.prostriedky </t>
  </si>
  <si>
    <t>Budovanie a modern. VO z dotácie - Sídlisko, Paderovce</t>
  </si>
  <si>
    <t>Rekonštrukcia VO Záhradná, Záhumenická</t>
  </si>
  <si>
    <t>VO Vonkajší obchvat</t>
  </si>
  <si>
    <t xml:space="preserve">Prístrešok pri rybníku </t>
  </si>
  <si>
    <t>9.5</t>
  </si>
  <si>
    <t>Odkalisko Meandra</t>
  </si>
  <si>
    <t>Domov sociálnych služieb</t>
  </si>
  <si>
    <t>Domov sociálnych služieb z rezervného fondu</t>
  </si>
  <si>
    <t>Rekonštrukcia Zdravotného strediska</t>
  </si>
  <si>
    <t>Spevnené plochy ZS</t>
  </si>
  <si>
    <t xml:space="preserve">Protipovodňové opatrenia </t>
  </si>
  <si>
    <t xml:space="preserve"> Hasičská zbrojnica</t>
  </si>
  <si>
    <t>Odvodňovací kanál Paderovce</t>
  </si>
  <si>
    <t xml:space="preserve">Rekonštrukcia obecnej radnice </t>
  </si>
  <si>
    <t xml:space="preserve">OcU - TZ doplnenie klimatizácie </t>
  </si>
  <si>
    <t>Rekonštrukcia VO areál ubytovne</t>
  </si>
  <si>
    <t>Rekonštrukcia elektrických rozvodov v objekte Ubytovne</t>
  </si>
  <si>
    <t>Zateplenie objektu Ubytovne</t>
  </si>
  <si>
    <t>Rekonštrukcia Ubytovne</t>
  </si>
  <si>
    <t>Spolu 717 - realizácia stavieb a ich techn.zhodnot.</t>
  </si>
  <si>
    <t xml:space="preserve">Hasičská zástava </t>
  </si>
  <si>
    <t>Výdavky kapitálové   S P O L U :</t>
  </si>
  <si>
    <t xml:space="preserve">Zariadenie  pre seniorov BOHUNKA </t>
  </si>
  <si>
    <t>Časť príjmová- bežný rozpočet v EUR</t>
  </si>
  <si>
    <t>pol</t>
  </si>
  <si>
    <t>Príspevok z MPSVaR- ŠR</t>
  </si>
  <si>
    <t>Vlastné príjmy - za služby</t>
  </si>
  <si>
    <t>Vlastné príjmy- stravovanie klienti</t>
  </si>
  <si>
    <t xml:space="preserve">Bežné príjmy spolu </t>
  </si>
  <si>
    <t>Príspevok z  rozpočtu obce</t>
  </si>
  <si>
    <t xml:space="preserve">SPOLU </t>
  </si>
  <si>
    <r>
      <t>Č</t>
    </r>
    <r>
      <rPr>
        <b/>
        <sz val="12"/>
        <rFont val="Arial CE"/>
        <charset val="238"/>
      </rPr>
      <t>asť výdavková - bežný rozpočet v EUR</t>
    </r>
  </si>
  <si>
    <t xml:space="preserve">Mzdy </t>
  </si>
  <si>
    <t xml:space="preserve">Odvody </t>
  </si>
  <si>
    <t xml:space="preserve">Tovary a služby </t>
  </si>
  <si>
    <t>Bežné transfery /PN/</t>
  </si>
  <si>
    <t xml:space="preserve">Rozpočet subjektov  školstva </t>
  </si>
  <si>
    <t>Rozpočet 2017</t>
  </si>
  <si>
    <t>Rozpočet 2018</t>
  </si>
  <si>
    <t>Prenesené kompetrencie ZŠ</t>
  </si>
  <si>
    <t>PK ZŠ zostatok dotácii z predch roku</t>
  </si>
  <si>
    <t>Ostatné príjmy zo ŠR  ZŠ</t>
  </si>
  <si>
    <t>Ostatné príjmy zo ŠR  ZUŠ</t>
  </si>
  <si>
    <t>Hmotná núdza-strava,šk. pomôcky</t>
  </si>
  <si>
    <t>Originálne kompetencie ZŠ</t>
  </si>
  <si>
    <t>Originálne kompetencie ZUŠ</t>
  </si>
  <si>
    <t xml:space="preserve">Príspevok na dopravu žiakom z Paderoviec </t>
  </si>
  <si>
    <t>Dotácia na projekt</t>
  </si>
  <si>
    <t>Príspevok na vzdeláv. z rozpočtu obce</t>
  </si>
  <si>
    <t>Vlastné príjmy ZŠ, MŠ</t>
  </si>
  <si>
    <t>Vlastné príjmy ZUŠ</t>
  </si>
  <si>
    <t>Spolu príjmy</t>
  </si>
  <si>
    <t xml:space="preserve">Bežné výdavky </t>
  </si>
  <si>
    <t>Základná škola  6.2 1.st.</t>
  </si>
  <si>
    <t>610 Mzdy</t>
  </si>
  <si>
    <t>620 Poistné</t>
  </si>
  <si>
    <t>630 Bežné výdavky</t>
  </si>
  <si>
    <t>640 Bežné transfery</t>
  </si>
  <si>
    <t xml:space="preserve">S P O L U </t>
  </si>
  <si>
    <t>Základná škola  6.2 2.st</t>
  </si>
  <si>
    <t>Materská škola 6.1</t>
  </si>
  <si>
    <t>Školský klub 6.4</t>
  </si>
  <si>
    <t>ŠJ pri ZŠ 6.3</t>
  </si>
  <si>
    <t>ŠJ pri  MŠ 6.3</t>
  </si>
  <si>
    <t>ZUŠ 6.5.</t>
  </si>
  <si>
    <t>Výdavky spolu</t>
  </si>
  <si>
    <t>,</t>
  </si>
  <si>
    <t>PDRek,nž.sietí Námestie SVM- Záhradná</t>
  </si>
  <si>
    <t>PD Orechová</t>
  </si>
  <si>
    <t>PD Parkoviská areál Ubytovňa</t>
  </si>
  <si>
    <t>PD Parkovisko MŚ</t>
  </si>
  <si>
    <t>rok 2019</t>
  </si>
  <si>
    <t>Rozpočet 2019</t>
  </si>
  <si>
    <t>Plnenie 2015</t>
  </si>
  <si>
    <t>Daň z úhrad za dobývací priestor</t>
  </si>
  <si>
    <t>PD Revitalizácia Sídlisko</t>
  </si>
  <si>
    <t>Kanalizácia Šidúnky</t>
  </si>
  <si>
    <t>Parkovisko pri MŠ</t>
  </si>
  <si>
    <t>Oplotenie MŠ</t>
  </si>
  <si>
    <t>Detské ihriská v obci</t>
  </si>
  <si>
    <t xml:space="preserve">ZUŠ, zariadenie </t>
  </si>
  <si>
    <t>PD rozšírenie kamerový systém</t>
  </si>
  <si>
    <t>Kanalizácia Záhradná</t>
  </si>
  <si>
    <t xml:space="preserve">Prevádzkové stroje ČOV </t>
  </si>
  <si>
    <t>Úžitkový automobil</t>
  </si>
  <si>
    <t>Likvidácia divokých skládok</t>
  </si>
  <si>
    <t>interiérové vybavenie PZ</t>
  </si>
  <si>
    <t>Školstvo PK - normatívne  príjmy</t>
  </si>
  <si>
    <t>Medzinárodná kultúrna spolupráca - zahrnuté v podprograme 8.8</t>
  </si>
  <si>
    <t>Kultúrna mobilita- zahrnuté v podporograme 8.2</t>
  </si>
  <si>
    <t xml:space="preserve">poistné </t>
  </si>
  <si>
    <t>Register obyvateľov,adries</t>
  </si>
  <si>
    <t>Transfer register adries</t>
  </si>
  <si>
    <t>Bežné výdavky obec spolu</t>
  </si>
  <si>
    <t>Prevádzkové stroje Dom smútku/chl.zariadenie</t>
  </si>
  <si>
    <t>Osadenie meračov na začiatku vjazdu do obce 4ks</t>
  </si>
  <si>
    <t xml:space="preserve">Organ </t>
  </si>
  <si>
    <t>Požiarna ochrana -elektrocentrála</t>
  </si>
  <si>
    <t>Nosič na kontajnery+malotraktor</t>
  </si>
  <si>
    <t>PD chodník pri starom cintoríne Bohunice</t>
  </si>
  <si>
    <t>PD parkovisko pri cintoríne Paderovce,oddych.zóna</t>
  </si>
  <si>
    <t>PD umelé osvetlenie tréningové ihrisko</t>
  </si>
  <si>
    <t>PD zateplenie KD Paderovce,protipož.schodisko</t>
  </si>
  <si>
    <t>PD VO a inž.sietí Šidúnky</t>
  </si>
  <si>
    <t>Dom smútku -klimatizácia</t>
  </si>
  <si>
    <t>Kanalizácia 3 RD+prekrytie kanála +NN siete</t>
  </si>
  <si>
    <t>Kanalizačné prípojky Jaslovské Bohunice</t>
  </si>
  <si>
    <t>MK Poľná Paderovce - za cintorínom</t>
  </si>
  <si>
    <t>chodník pri starom cintoríne Bohunice</t>
  </si>
  <si>
    <t>Parkovisko pri cintoríne v Paderovciach + odd. zóna</t>
  </si>
  <si>
    <t>Rekonštrukcia telocvične v areály Ubytovne</t>
  </si>
  <si>
    <t>Rekonštrukcia soc. Zariadení Amfiteáter</t>
  </si>
  <si>
    <t>Oddychová zóna Panské diely</t>
  </si>
  <si>
    <t>Kalová jama vrátane rekonštrukcie stavidiel 1,2,3</t>
  </si>
  <si>
    <t>Rekonštrukcia hrádze a rybníka</t>
  </si>
  <si>
    <t>Bezbariérové vstupy do objektov pošty a OcÚ + vonk. Úpravy</t>
  </si>
  <si>
    <t>Rekonštrukcia garáží areál Ubytovne</t>
  </si>
  <si>
    <t>PD Cyklotrasa 1. a 3. etapa</t>
  </si>
  <si>
    <t>Transfery a dotácie -Farský úrad</t>
  </si>
  <si>
    <t>PD odstránenie havarijného stavu  Amfiteáter</t>
  </si>
  <si>
    <t>Poplatok DSO</t>
  </si>
  <si>
    <t>rok 2020</t>
  </si>
  <si>
    <t>Florian , rozhlas</t>
  </si>
  <si>
    <t>PD stabilizácia oplotenia ŠA</t>
  </si>
  <si>
    <t>PD spevnená  plocha KD Paderovce</t>
  </si>
  <si>
    <t>PD slaboprúd, rozvody</t>
  </si>
  <si>
    <t>PD VO spevnené plochy Hlavná,Nová,Orechová</t>
  </si>
  <si>
    <t>PD VO spevnené plochy Blavská</t>
  </si>
  <si>
    <t>PD rek.el. rozvodov Ubytovňa</t>
  </si>
  <si>
    <t xml:space="preserve">spomalovač </t>
  </si>
  <si>
    <t xml:space="preserve">Tribúna hlavné ihrisko </t>
  </si>
  <si>
    <t>Športový areál , ozvučenie</t>
  </si>
  <si>
    <t>rozpočer</t>
  </si>
  <si>
    <t>Poistné plnenie</t>
  </si>
  <si>
    <t>Príjmy od ostatných subjektov VS</t>
  </si>
  <si>
    <t>Rozpočet 2018 -2020</t>
  </si>
  <si>
    <t>Dotácia ŠR ZPS/Obec/</t>
  </si>
  <si>
    <t>Tuzemské dary</t>
  </si>
  <si>
    <t>72a</t>
  </si>
  <si>
    <t>Príjmy z náhr. z pois. Plnenie</t>
  </si>
  <si>
    <t>72e</t>
  </si>
  <si>
    <t>Príjmy od ost. ver.spr- TTSK</t>
  </si>
  <si>
    <t>72c</t>
  </si>
  <si>
    <t>Príjmy od ost. ver.spr- Up</t>
  </si>
  <si>
    <t>72h</t>
  </si>
  <si>
    <t>7.2.13 Tenisový klub TK E.K.</t>
  </si>
  <si>
    <t>Sanitárne kontajnery amfiteáter</t>
  </si>
  <si>
    <t xml:space="preserve">PD Tribúna hlavné ihrisko </t>
  </si>
  <si>
    <t>Urbanistická štúdia Orechová ul.,Záhrady</t>
  </si>
  <si>
    <t>PD detské ihriská v obci/PD skatepark</t>
  </si>
  <si>
    <t>Revitalizácia Sídlisko</t>
  </si>
  <si>
    <t xml:space="preserve">Kanalizácia Blavská </t>
  </si>
  <si>
    <t>Transfer Slov.futbalový zväz</t>
  </si>
  <si>
    <t>Infraštruktúra Jaslovce  Barina</t>
  </si>
  <si>
    <t>Infraštruktúra Paderovce Poľná ul.</t>
  </si>
  <si>
    <t>Infraštruktúra Kopanice</t>
  </si>
  <si>
    <t>Parčík pri Bohunke</t>
  </si>
  <si>
    <t xml:space="preserve">Plnenie 2016  </t>
  </si>
  <si>
    <t>Predpoklad 2017</t>
  </si>
  <si>
    <t>Rozpočet 2020</t>
  </si>
  <si>
    <t>Dotácia telocvičňa</t>
  </si>
  <si>
    <t>Dotácia asistent učiteľa</t>
  </si>
  <si>
    <t>Skatepark</t>
  </si>
  <si>
    <t>schv.roz.</t>
  </si>
  <si>
    <t>upr.roz.</t>
  </si>
  <si>
    <t xml:space="preserve">Optická sieť </t>
  </si>
  <si>
    <t xml:space="preserve">7.2.14  Disc golf club park Húština </t>
  </si>
  <si>
    <t>Komentár</t>
  </si>
  <si>
    <t xml:space="preserve">Plánuje sa odkupovanie pozemkov v lokalite Kopanice, nakoľko v roku 2017 nemohol byť zapísaný GP z dôvodu nesúhlasu niekoľkých vlastníkov pozemkouv v uvedenej lokalite. </t>
  </si>
  <si>
    <t>V roku 2017 sa za zapožičanie pojazdných WC zaplatilo 7 tisíc eur. Je spracovaný projekt búracích prác, ktorých hodnota je vyčíslená na 52 tisíc eur. Predpokladá sa, že celková rekonštrukcia amfiteátra presiahne čiastku 1 mil. eur. Je otázne, či obec pôjde do tak rozsiahlej rekonštrukcie amfiteátra, alebo sociálne zariadenia sa uzamknú a odstavia. Sanitárne kontajnery  sú napojené na vodu aj kanalizáciu.</t>
  </si>
  <si>
    <t>Čiastka bude použitá v prípade potreby rozšírenia kamerového systému v obci</t>
  </si>
  <si>
    <t>Obec pre zabezpečenie údržby zelene potrebuje komunálny stroj, hlavne čo sa týka polievania a taktiež na preplachovanie kanalizácie. Doteraz sa používa staré hasičské auto, na ktoré je problém dostať náhradné diely.</t>
  </si>
  <si>
    <t>PD nebola dopracovaná z dôvodu chýbajúcich vyjadrení od dotknutých organizácií. Bude dopracovaná v r. 2018</t>
  </si>
  <si>
    <t>SFZ pridelilo na realizáciu Tribúny hl. ihriska dotácie vo výške 14 tisíc eur. Pre jeho realizáciu je nutné spracovanie PD</t>
  </si>
  <si>
    <t>Čiastka zahŕňa prípadné projekčné práce na odstraňovaní havarijného stavu Amfiteátra.</t>
  </si>
  <si>
    <t>PD nebola dokončená z dôvodu chýbajúcich vyjadrení dotknutých orgánov a organizácií.</t>
  </si>
  <si>
    <t>PD bola objednaná v roku 2017, dopracovaná bude v r. 2018</t>
  </si>
  <si>
    <t>Zahŕňa zmenu č. 5 a 6/2017</t>
  </si>
  <si>
    <t>Je potrebné dopracovať projekt dopravného značenia a rozkopávky</t>
  </si>
  <si>
    <t>PD sa spracováva postupne po jednotlivých uliciach obce</t>
  </si>
  <si>
    <t>PD bola objednaná v r. 2017, dokončenie predpokladáme v r. 2018</t>
  </si>
  <si>
    <t>Dokončenie PD závisí od dokončenia PD prepojenie kanalizácie Šidúnky, Krátke Pole, Sídlisko a IBV Krátke Pole.</t>
  </si>
  <si>
    <t>Čiastka zahŕňa autorský dozor</t>
  </si>
  <si>
    <t>Čiastka zahŕňa DPH za december 2017</t>
  </si>
  <si>
    <t>Požiadavka vznikla z nutnosti dokončenia hrobových miest pozdĺž novovybudovaného chodníka na cintoríne v Jaslovciach</t>
  </si>
  <si>
    <t>V roku 2017 nebolo zrealizované z dôvodu riešenia požiadaviek dotknutých orgánov a organizácií.</t>
  </si>
  <si>
    <t>Bude realizované v I.-II. štvrťroku 2018.</t>
  </si>
  <si>
    <t>Čiastka bude čerpaná len v prípade požiadaviek na rozšírenie kanalizácie od občanov</t>
  </si>
  <si>
    <t>Čiastka bude čerpaná len v prípade požiadaviek  od občanov</t>
  </si>
  <si>
    <t>Čiastka bude čerpaná len v prípade požiadaviek od občanov</t>
  </si>
  <si>
    <t>Stavba by mala byť zrealizovaná do konca roka 2017, fakturácia až v roku 2018</t>
  </si>
  <si>
    <t>Na realizáciu tribúny bude poskytnutá dotácia zo SFZ vo výške 14 tisíc eur.</t>
  </si>
  <si>
    <t>Rekonštrukcia telocvične v areáli Ubytovne</t>
  </si>
  <si>
    <t>Jedná sa o postupnú rekonštrukciu budovy telocvične v areáli Ubytovne</t>
  </si>
  <si>
    <t>Čiastka predpokladá dobudovanie múru v KD Paderovce</t>
  </si>
  <si>
    <t>Požiadavka vznikla z potreby dobudovania infraštruktúry na Krátkom Poli</t>
  </si>
  <si>
    <t>Požiadavka vznikla z potreby vybudovania infraštruktúry Kopanice</t>
  </si>
  <si>
    <t>Zahŕňa rekonštrukciu VO a inž. Sietí na nám. Sv. Michala a Záhradnej ulice</t>
  </si>
  <si>
    <t>Čiastka bude použitá len v prípade požiadaviek občanov</t>
  </si>
  <si>
    <t>Je predpoklad, že pri rekonštrukcii hrádze a rybníka vzniknú stavebné úpravy aj na Meandri</t>
  </si>
  <si>
    <t>Čas realizácie je závislý od rokovaní s Povodím Váhu</t>
  </si>
  <si>
    <t>Práce na rekonštrukcii rybníka začali v 11/2017. Je predpoklad, že budú pokračovať aj v prvých mesiacoch roka 2018</t>
  </si>
  <si>
    <t>Požiadavka vznikla z potreby dobudovania vonkajších priestorov pre klientov ZpS Bohunka</t>
  </si>
  <si>
    <t>Čiastka bude použitá len v prípade požiadaviek na protipovodňové opatrenia</t>
  </si>
  <si>
    <t>Čiastka zahŕňa výťah, ktorý bude dodaný v 12/2017 a fakturácia bude v r. 2018, ako aj ďalšie dokončovacie práce</t>
  </si>
  <si>
    <t xml:space="preserve">Čiastka zahŕňa opravu jestvujúcej plochy pred poštou, ako dobudovanie múrika namiesto plechovej ohrady od výťahu. </t>
  </si>
  <si>
    <t>Optická sieť</t>
  </si>
  <si>
    <t>Potiahnutie optickej siete od ZŠ k obecnému úradu,cenová ponuka spoločnosti SWAN</t>
  </si>
  <si>
    <t>Čiastka je určená na výmenu zostávajúcich elektrických rozvodov.</t>
  </si>
  <si>
    <t xml:space="preserve">Čiastka zahŕňa rekonštrukciu sociálnych zariadení na IV. nadzemnom podlaží a protipožiarnu ochranu. </t>
  </si>
  <si>
    <t>Realizácia garáží v areáli ubytovne závisí od dokočenia HZ</t>
  </si>
  <si>
    <t>schv.rozpočet</t>
  </si>
  <si>
    <t>Polievacie auto</t>
  </si>
  <si>
    <t>Práce zahŕňajú dokončenie Združeného chodníka pre chodcov a cyklistov v rozsahu I. a III. Etapa,RF</t>
  </si>
  <si>
    <t>Ukončenie rekonštrukcie ZŠ Jaslovské Bohunice je 30.6.2018,RF</t>
  </si>
  <si>
    <t>Požiadavka vznikla z potreby dobudovania infraštruktúry Panských dielov - Dubovej ulice a Orechovej ulice,RF</t>
  </si>
  <si>
    <t>Rekonštrukcia sa oddialila z dôvodu požiadavky dopracovania požiarnej ochrany. Predpokladaný začiatok realizácie, hneď ako bude vhodné počasie,RF</t>
  </si>
  <si>
    <t>Požiadavka vznikla hlavne z nutnosti rekonštrukcie kanalizácie a vodovodov a následne modernizácie celého Sídliska,RF</t>
  </si>
  <si>
    <t>Požiadavka vznikla z potreby vybudovania detského ihriska v lokalite Panské Diely,RF</t>
  </si>
  <si>
    <t>Ukončenie stavby sa predpokladá v 6/2018,RF</t>
  </si>
  <si>
    <t>7.2.2 Tenislový klub</t>
  </si>
  <si>
    <t xml:space="preserve">prístroje a zar.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</si>
</sst>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3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indexed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b/>
      <sz val="12"/>
      <color indexed="48"/>
      <name val="Arial"/>
      <family val="2"/>
      <charset val="238"/>
    </font>
    <font>
      <b/>
      <sz val="10"/>
      <color indexed="48"/>
      <name val="Arial"/>
      <family val="2"/>
      <charset val="238"/>
    </font>
    <font>
      <b/>
      <sz val="11"/>
      <color indexed="48"/>
      <name val="Arial"/>
      <family val="2"/>
      <charset val="238"/>
    </font>
    <font>
      <b/>
      <sz val="12"/>
      <color indexed="12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sz val="12"/>
      <color indexed="17"/>
      <name val="Arial"/>
      <family val="2"/>
      <charset val="238"/>
    </font>
    <font>
      <b/>
      <sz val="10"/>
      <color indexed="17"/>
      <name val="Arial"/>
      <family val="2"/>
      <charset val="238"/>
    </font>
    <font>
      <sz val="11"/>
      <color indexed="14"/>
      <name val="Arial"/>
      <family val="2"/>
      <charset val="238"/>
    </font>
    <font>
      <b/>
      <sz val="12"/>
      <color indexed="14"/>
      <name val="Arial"/>
      <family val="2"/>
      <charset val="238"/>
    </font>
    <font>
      <b/>
      <sz val="10"/>
      <color indexed="14"/>
      <name val="Arial"/>
      <family val="2"/>
      <charset val="238"/>
    </font>
    <font>
      <sz val="11"/>
      <color indexed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0"/>
      <name val="Arial"/>
      <family val="2"/>
      <charset val="238"/>
    </font>
    <font>
      <b/>
      <sz val="12"/>
      <color indexed="48"/>
      <name val="Times New Roman"/>
      <family val="1"/>
      <charset val="238"/>
    </font>
    <font>
      <b/>
      <sz val="12"/>
      <color indexed="17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i/>
      <sz val="10"/>
      <color indexed="48"/>
      <name val="Arial"/>
      <family val="2"/>
      <charset val="238"/>
    </font>
    <font>
      <b/>
      <i/>
      <sz val="10"/>
      <color indexed="17"/>
      <name val="Arial"/>
      <family val="2"/>
      <charset val="238"/>
    </font>
    <font>
      <b/>
      <sz val="10"/>
      <color indexed="10"/>
      <name val="Times New Roman"/>
      <family val="1"/>
      <charset val="238"/>
    </font>
    <font>
      <b/>
      <sz val="12"/>
      <color indexed="12"/>
      <name val="Times New Roman"/>
      <family val="1"/>
      <charset val="238"/>
    </font>
    <font>
      <b/>
      <i/>
      <sz val="10"/>
      <color indexed="12"/>
      <name val="Arial"/>
      <family val="2"/>
      <charset val="238"/>
    </font>
    <font>
      <i/>
      <sz val="10"/>
      <name val="Arial"/>
      <family val="2"/>
      <charset val="238"/>
    </font>
    <font>
      <i/>
      <sz val="9"/>
      <name val="Arial"/>
      <family val="2"/>
      <charset val="238"/>
    </font>
    <font>
      <u/>
      <sz val="12"/>
      <name val="Times New Roman"/>
      <family val="1"/>
      <charset val="238"/>
    </font>
    <font>
      <u/>
      <sz val="10"/>
      <name val="Arial"/>
      <family val="2"/>
      <charset val="238"/>
    </font>
    <font>
      <b/>
      <sz val="12"/>
      <color indexed="14"/>
      <name val="Times New Roman"/>
      <family val="1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color indexed="62"/>
      <name val="Arial"/>
      <family val="2"/>
      <charset val="238"/>
    </font>
    <font>
      <b/>
      <sz val="9"/>
      <color indexed="53"/>
      <name val="Arial"/>
      <family val="2"/>
      <charset val="238"/>
    </font>
    <font>
      <b/>
      <sz val="9"/>
      <color indexed="10"/>
      <name val="Arial"/>
      <family val="2"/>
      <charset val="238"/>
    </font>
    <font>
      <sz val="9"/>
      <color indexed="10"/>
      <name val="Arial"/>
      <family val="2"/>
      <charset val="238"/>
    </font>
    <font>
      <b/>
      <sz val="9"/>
      <color indexed="62"/>
      <name val="Arial"/>
      <family val="2"/>
      <charset val="238"/>
    </font>
    <font>
      <sz val="9"/>
      <color indexed="53"/>
      <name val="Arial"/>
      <family val="2"/>
      <charset val="238"/>
    </font>
    <font>
      <b/>
      <sz val="9"/>
      <color indexed="17"/>
      <name val="Arial"/>
      <family val="2"/>
      <charset val="238"/>
    </font>
    <font>
      <sz val="9"/>
      <color indexed="17"/>
      <name val="Arial"/>
      <family val="2"/>
      <charset val="238"/>
    </font>
    <font>
      <b/>
      <sz val="9"/>
      <color indexed="58"/>
      <name val="Arial"/>
      <family val="2"/>
      <charset val="238"/>
    </font>
    <font>
      <sz val="10"/>
      <name val="Arial CE"/>
      <charset val="238"/>
    </font>
    <font>
      <b/>
      <sz val="12"/>
      <color indexed="48"/>
      <name val="Arial CE"/>
      <charset val="238"/>
    </font>
    <font>
      <sz val="11"/>
      <name val="Arial CE"/>
      <charset val="238"/>
    </font>
    <font>
      <b/>
      <sz val="10"/>
      <name val="Arial CE"/>
      <charset val="238"/>
    </font>
    <font>
      <i/>
      <sz val="10"/>
      <name val="Arial CE"/>
      <charset val="238"/>
    </font>
    <font>
      <sz val="12"/>
      <name val="Arial CE"/>
      <charset val="238"/>
    </font>
    <font>
      <b/>
      <sz val="12"/>
      <name val="Arial CE"/>
      <charset val="238"/>
    </font>
    <font>
      <b/>
      <sz val="9"/>
      <color rgb="FF7030A0"/>
      <name val="Arial"/>
      <family val="2"/>
      <charset val="238"/>
    </font>
    <font>
      <sz val="10"/>
      <color rgb="FF7030A0"/>
      <name val="Arial"/>
      <family val="2"/>
      <charset val="238"/>
    </font>
    <font>
      <i/>
      <sz val="10"/>
      <color rgb="FF7030A0"/>
      <name val="Arial"/>
      <family val="2"/>
      <charset val="238"/>
    </font>
    <font>
      <u/>
      <sz val="10"/>
      <color rgb="FF7030A0"/>
      <name val="Arial"/>
      <family val="2"/>
      <charset val="238"/>
    </font>
    <font>
      <sz val="11"/>
      <name val="Times New Roman"/>
      <family val="1"/>
      <charset val="238"/>
    </font>
    <font>
      <b/>
      <sz val="10"/>
      <color theme="8" tint="-0.249977111117893"/>
      <name val="Arial"/>
      <family val="2"/>
      <charset val="238"/>
    </font>
    <font>
      <b/>
      <sz val="10"/>
      <color theme="5" tint="-0.249977111117893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9" tint="0.39997558519241921"/>
      <name val="Arial"/>
      <family val="2"/>
      <charset val="238"/>
    </font>
    <font>
      <b/>
      <sz val="10"/>
      <color rgb="FF7030A0"/>
      <name val="Arial"/>
      <family val="2"/>
      <charset val="238"/>
    </font>
    <font>
      <b/>
      <sz val="10"/>
      <color theme="4"/>
      <name val="Arial"/>
      <family val="2"/>
      <charset val="238"/>
    </font>
    <font>
      <sz val="10"/>
      <name val="Times New Roman"/>
      <family val="1"/>
      <charset val="238"/>
    </font>
    <font>
      <sz val="10"/>
      <color theme="5" tint="-0.249977111117893"/>
      <name val="Arial"/>
      <family val="2"/>
      <charset val="238"/>
    </font>
    <font>
      <b/>
      <sz val="11"/>
      <name val="Arial CE"/>
      <charset val="238"/>
    </font>
    <font>
      <u/>
      <sz val="10"/>
      <color theme="1"/>
      <name val="Arial"/>
      <family val="2"/>
      <charset val="238"/>
    </font>
    <font>
      <b/>
      <sz val="10"/>
      <color rgb="FF002060"/>
      <name val="Arial"/>
      <family val="2"/>
      <charset val="238"/>
    </font>
    <font>
      <b/>
      <sz val="10"/>
      <color rgb="FFC00000"/>
      <name val="Arial"/>
      <family val="2"/>
      <charset val="238"/>
    </font>
    <font>
      <b/>
      <sz val="10"/>
      <color rgb="FFFF00FF"/>
      <name val="Arial"/>
      <family val="2"/>
      <charset val="238"/>
    </font>
    <font>
      <sz val="10"/>
      <color theme="9" tint="-0.249977111117893"/>
      <name val="Arial"/>
      <family val="2"/>
      <charset val="238"/>
    </font>
    <font>
      <b/>
      <sz val="10"/>
      <color theme="9" tint="-0.499984740745262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9"/>
      <color theme="9" tint="-0.499984740745262"/>
      <name val="Arial"/>
      <family val="2"/>
      <charset val="238"/>
    </font>
    <font>
      <sz val="10"/>
      <color theme="1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18F98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2" fillId="0" borderId="0"/>
  </cellStyleXfs>
  <cellXfs count="782">
    <xf numFmtId="0" fontId="0" fillId="0" borderId="0" xfId="0"/>
    <xf numFmtId="0" fontId="2" fillId="0" borderId="0" xfId="0" applyFont="1"/>
    <xf numFmtId="3" fontId="0" fillId="0" borderId="0" xfId="0" applyNumberFormat="1" applyAlignment="1">
      <alignment horizontal="right"/>
    </xf>
    <xf numFmtId="3" fontId="0" fillId="0" borderId="0" xfId="0" applyNumberFormat="1"/>
    <xf numFmtId="0" fontId="3" fillId="0" borderId="0" xfId="0" applyFont="1" applyAlignment="1">
      <alignment horizontal="center"/>
    </xf>
    <xf numFmtId="3" fontId="0" fillId="0" borderId="0" xfId="0" applyNumberFormat="1" applyBorder="1" applyAlignment="1">
      <alignment horizontal="right"/>
    </xf>
    <xf numFmtId="3" fontId="0" fillId="0" borderId="0" xfId="0" applyNumberFormat="1" applyBorder="1"/>
    <xf numFmtId="0" fontId="0" fillId="0" borderId="0" xfId="0" applyBorder="1"/>
    <xf numFmtId="0" fontId="4" fillId="0" borderId="1" xfId="0" applyFont="1" applyBorder="1"/>
    <xf numFmtId="3" fontId="5" fillId="0" borderId="1" xfId="0" applyNumberFormat="1" applyFont="1" applyBorder="1" applyAlignment="1">
      <alignment horizontal="right" wrapText="1"/>
    </xf>
    <xf numFmtId="3" fontId="5" fillId="0" borderId="1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center"/>
    </xf>
    <xf numFmtId="0" fontId="5" fillId="0" borderId="1" xfId="0" applyFont="1" applyBorder="1"/>
    <xf numFmtId="3" fontId="1" fillId="0" borderId="1" xfId="0" applyNumberFormat="1" applyFont="1" applyBorder="1" applyAlignment="1">
      <alignment horizontal="center"/>
    </xf>
    <xf numFmtId="3" fontId="6" fillId="0" borderId="1" xfId="0" applyNumberFormat="1" applyFont="1" applyBorder="1"/>
    <xf numFmtId="0" fontId="6" fillId="0" borderId="1" xfId="0" applyFont="1" applyBorder="1"/>
    <xf numFmtId="3" fontId="1" fillId="0" borderId="1" xfId="0" applyNumberFormat="1" applyFont="1" applyBorder="1" applyAlignment="1">
      <alignment horizontal="right" wrapText="1"/>
    </xf>
    <xf numFmtId="3" fontId="1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wrapText="1"/>
    </xf>
    <xf numFmtId="3" fontId="1" fillId="0" borderId="1" xfId="0" applyNumberFormat="1" applyFont="1" applyBorder="1"/>
    <xf numFmtId="3" fontId="5" fillId="0" borderId="1" xfId="0" applyNumberFormat="1" applyFont="1" applyBorder="1"/>
    <xf numFmtId="0" fontId="7" fillId="0" borderId="1" xfId="0" applyFont="1" applyBorder="1"/>
    <xf numFmtId="3" fontId="6" fillId="0" borderId="0" xfId="0" applyNumberFormat="1" applyFont="1" applyBorder="1"/>
    <xf numFmtId="0" fontId="6" fillId="0" borderId="0" xfId="0" applyFont="1" applyBorder="1"/>
    <xf numFmtId="3" fontId="1" fillId="0" borderId="0" xfId="0" applyNumberFormat="1" applyFont="1" applyBorder="1" applyAlignment="1">
      <alignment horizontal="right" wrapText="1"/>
    </xf>
    <xf numFmtId="3" fontId="1" fillId="0" borderId="0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9" fillId="0" borderId="1" xfId="0" applyFont="1" applyBorder="1"/>
    <xf numFmtId="3" fontId="10" fillId="0" borderId="1" xfId="0" applyNumberFormat="1" applyFont="1" applyBorder="1"/>
    <xf numFmtId="0" fontId="0" fillId="0" borderId="1" xfId="0" applyBorder="1"/>
    <xf numFmtId="0" fontId="1" fillId="0" borderId="1" xfId="0" applyFont="1" applyBorder="1"/>
    <xf numFmtId="0" fontId="11" fillId="0" borderId="1" xfId="0" applyFont="1" applyBorder="1"/>
    <xf numFmtId="3" fontId="10" fillId="0" borderId="1" xfId="0" applyNumberFormat="1" applyFont="1" applyBorder="1" applyAlignment="1">
      <alignment horizontal="right"/>
    </xf>
    <xf numFmtId="0" fontId="10" fillId="0" borderId="1" xfId="0" applyFont="1" applyBorder="1"/>
    <xf numFmtId="3" fontId="5" fillId="0" borderId="0" xfId="0" applyNumberFormat="1" applyFont="1" applyBorder="1" applyAlignment="1">
      <alignment horizontal="right" wrapText="1"/>
    </xf>
    <xf numFmtId="0" fontId="5" fillId="0" borderId="0" xfId="0" applyFont="1" applyBorder="1"/>
    <xf numFmtId="3" fontId="5" fillId="0" borderId="0" xfId="0" applyNumberFormat="1" applyFont="1" applyBorder="1" applyAlignment="1">
      <alignment horizontal="right"/>
    </xf>
    <xf numFmtId="0" fontId="8" fillId="0" borderId="1" xfId="0" applyFont="1" applyBorder="1"/>
    <xf numFmtId="0" fontId="12" fillId="0" borderId="1" xfId="0" applyFont="1" applyBorder="1"/>
    <xf numFmtId="3" fontId="13" fillId="0" borderId="1" xfId="0" applyNumberFormat="1" applyFont="1" applyBorder="1"/>
    <xf numFmtId="0" fontId="14" fillId="0" borderId="1" xfId="0" applyFont="1" applyBorder="1"/>
    <xf numFmtId="3" fontId="15" fillId="0" borderId="1" xfId="0" applyNumberFormat="1" applyFont="1" applyBorder="1"/>
    <xf numFmtId="0" fontId="6" fillId="0" borderId="1" xfId="0" applyFont="1" applyBorder="1" applyAlignment="1">
      <alignment horizontal="left"/>
    </xf>
    <xf numFmtId="0" fontId="16" fillId="0" borderId="1" xfId="0" applyFont="1" applyBorder="1"/>
    <xf numFmtId="0" fontId="17" fillId="0" borderId="1" xfId="0" applyFont="1" applyBorder="1"/>
    <xf numFmtId="3" fontId="18" fillId="0" borderId="1" xfId="0" applyNumberFormat="1" applyFont="1" applyBorder="1" applyAlignment="1">
      <alignment horizontal="right" wrapText="1"/>
    </xf>
    <xf numFmtId="3" fontId="18" fillId="0" borderId="1" xfId="0" applyNumberFormat="1" applyFont="1" applyBorder="1" applyAlignment="1">
      <alignment horizontal="right"/>
    </xf>
    <xf numFmtId="0" fontId="3" fillId="0" borderId="1" xfId="0" applyFont="1" applyBorder="1"/>
    <xf numFmtId="0" fontId="19" fillId="0" borderId="1" xfId="0" applyFont="1" applyBorder="1"/>
    <xf numFmtId="3" fontId="20" fillId="0" borderId="1" xfId="0" applyNumberFormat="1" applyFont="1" applyBorder="1"/>
    <xf numFmtId="0" fontId="6" fillId="0" borderId="0" xfId="0" applyFont="1" applyFill="1" applyBorder="1"/>
    <xf numFmtId="0" fontId="4" fillId="0" borderId="0" xfId="0" applyFont="1"/>
    <xf numFmtId="3" fontId="0" fillId="0" borderId="0" xfId="0" applyNumberFormat="1" applyAlignment="1">
      <alignment horizontal="right" vertical="center"/>
    </xf>
    <xf numFmtId="3" fontId="21" fillId="0" borderId="0" xfId="0" applyNumberFormat="1" applyFont="1" applyAlignment="1">
      <alignment horizontal="right" vertical="center"/>
    </xf>
    <xf numFmtId="3" fontId="0" fillId="0" borderId="4" xfId="0" applyNumberFormat="1" applyBorder="1" applyAlignment="1">
      <alignment horizontal="center"/>
    </xf>
    <xf numFmtId="3" fontId="0" fillId="0" borderId="5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/>
    </xf>
    <xf numFmtId="3" fontId="0" fillId="0" borderId="8" xfId="0" applyNumberFormat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0" fontId="23" fillId="0" borderId="10" xfId="0" applyFont="1" applyBorder="1" applyAlignment="1"/>
    <xf numFmtId="0" fontId="25" fillId="0" borderId="14" xfId="0" applyFont="1" applyBorder="1" applyAlignment="1">
      <alignment horizontal="center"/>
    </xf>
    <xf numFmtId="0" fontId="25" fillId="0" borderId="15" xfId="0" applyFont="1" applyBorder="1" applyAlignment="1">
      <alignment horizontal="left"/>
    </xf>
    <xf numFmtId="3" fontId="0" fillId="0" borderId="14" xfId="0" applyNumberFormat="1" applyBorder="1" applyAlignment="1">
      <alignment horizontal="center"/>
    </xf>
    <xf numFmtId="3" fontId="0" fillId="0" borderId="15" xfId="0" applyNumberFormat="1" applyBorder="1" applyAlignment="1">
      <alignment horizontal="right" vertical="center"/>
    </xf>
    <xf numFmtId="3" fontId="0" fillId="0" borderId="14" xfId="0" applyNumberFormat="1" applyBorder="1" applyAlignment="1">
      <alignment horizontal="right" vertical="center"/>
    </xf>
    <xf numFmtId="3" fontId="0" fillId="0" borderId="16" xfId="0" applyNumberFormat="1" applyBorder="1" applyAlignment="1">
      <alignment horizontal="right" vertical="center"/>
    </xf>
    <xf numFmtId="3" fontId="0" fillId="0" borderId="17" xfId="0" applyNumberFormat="1" applyBorder="1" applyAlignment="1">
      <alignment horizontal="right" vertical="center"/>
    </xf>
    <xf numFmtId="3" fontId="0" fillId="0" borderId="18" xfId="0" applyNumberFormat="1" applyBorder="1" applyAlignment="1">
      <alignment horizontal="right" vertical="center"/>
    </xf>
    <xf numFmtId="0" fontId="0" fillId="0" borderId="19" xfId="0" applyBorder="1" applyAlignment="1">
      <alignment horizontal="center"/>
    </xf>
    <xf numFmtId="0" fontId="25" fillId="0" borderId="20" xfId="0" applyFont="1" applyBorder="1" applyAlignment="1">
      <alignment horizontal="left"/>
    </xf>
    <xf numFmtId="3" fontId="0" fillId="0" borderId="19" xfId="0" applyNumberFormat="1" applyBorder="1" applyAlignment="1">
      <alignment horizontal="center"/>
    </xf>
    <xf numFmtId="3" fontId="0" fillId="0" borderId="20" xfId="0" applyNumberFormat="1" applyBorder="1" applyAlignment="1">
      <alignment horizontal="right" vertical="center"/>
    </xf>
    <xf numFmtId="3" fontId="0" fillId="0" borderId="19" xfId="0" applyNumberFormat="1" applyBorder="1" applyAlignment="1">
      <alignment horizontal="right" vertical="center"/>
    </xf>
    <xf numFmtId="3" fontId="0" fillId="0" borderId="21" xfId="0" applyNumberFormat="1" applyBorder="1" applyAlignment="1">
      <alignment horizontal="right" vertical="center"/>
    </xf>
    <xf numFmtId="0" fontId="25" fillId="0" borderId="22" xfId="0" applyFont="1" applyBorder="1" applyAlignment="1">
      <alignment horizontal="left"/>
    </xf>
    <xf numFmtId="3" fontId="0" fillId="0" borderId="22" xfId="0" applyNumberFormat="1" applyBorder="1" applyAlignment="1">
      <alignment horizontal="center"/>
    </xf>
    <xf numFmtId="3" fontId="0" fillId="0" borderId="23" xfId="0" applyNumberFormat="1" applyBorder="1" applyAlignment="1">
      <alignment horizontal="right" vertical="center"/>
    </xf>
    <xf numFmtId="3" fontId="0" fillId="0" borderId="24" xfId="0" applyNumberFormat="1" applyBorder="1" applyAlignment="1">
      <alignment horizontal="right" vertical="center"/>
    </xf>
    <xf numFmtId="3" fontId="0" fillId="0" borderId="25" xfId="0" applyNumberFormat="1" applyBorder="1" applyAlignment="1">
      <alignment horizontal="right" vertical="center"/>
    </xf>
    <xf numFmtId="3" fontId="0" fillId="0" borderId="26" xfId="0" applyNumberFormat="1" applyBorder="1" applyAlignment="1">
      <alignment horizontal="right" vertical="center"/>
    </xf>
    <xf numFmtId="0" fontId="0" fillId="0" borderId="9" xfId="0" applyBorder="1" applyAlignment="1">
      <alignment horizontal="center"/>
    </xf>
    <xf numFmtId="0" fontId="23" fillId="0" borderId="10" xfId="0" applyFont="1" applyBorder="1" applyAlignment="1">
      <alignment horizontal="left"/>
    </xf>
    <xf numFmtId="3" fontId="26" fillId="0" borderId="13" xfId="0" applyNumberFormat="1" applyFont="1" applyBorder="1" applyAlignment="1">
      <alignment horizontal="center"/>
    </xf>
    <xf numFmtId="3" fontId="26" fillId="0" borderId="10" xfId="0" applyNumberFormat="1" applyFont="1" applyBorder="1" applyAlignment="1">
      <alignment horizontal="right" vertical="center"/>
    </xf>
    <xf numFmtId="3" fontId="5" fillId="0" borderId="27" xfId="0" applyNumberFormat="1" applyFont="1" applyBorder="1" applyAlignment="1">
      <alignment horizontal="right" vertical="center"/>
    </xf>
    <xf numFmtId="3" fontId="5" fillId="0" borderId="7" xfId="0" applyNumberFormat="1" applyFont="1" applyBorder="1" applyAlignment="1">
      <alignment horizontal="right" vertical="center"/>
    </xf>
    <xf numFmtId="0" fontId="23" fillId="0" borderId="10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25" fillId="0" borderId="8" xfId="0" applyFont="1" applyBorder="1" applyAlignment="1">
      <alignment horizontal="left"/>
    </xf>
    <xf numFmtId="3" fontId="0" fillId="0" borderId="9" xfId="0" applyNumberFormat="1" applyBorder="1" applyAlignment="1">
      <alignment horizontal="center"/>
    </xf>
    <xf numFmtId="3" fontId="0" fillId="0" borderId="9" xfId="0" applyNumberFormat="1" applyBorder="1" applyAlignment="1">
      <alignment horizontal="right" vertical="center"/>
    </xf>
    <xf numFmtId="3" fontId="0" fillId="0" borderId="12" xfId="0" applyNumberFormat="1" applyBorder="1" applyAlignment="1">
      <alignment horizontal="right" vertical="center"/>
    </xf>
    <xf numFmtId="3" fontId="0" fillId="0" borderId="10" xfId="0" applyNumberFormat="1" applyBorder="1" applyAlignment="1">
      <alignment horizontal="right" vertical="center"/>
    </xf>
    <xf numFmtId="3" fontId="0" fillId="0" borderId="13" xfId="0" applyNumberFormat="1" applyBorder="1" applyAlignment="1">
      <alignment horizontal="right" vertical="center"/>
    </xf>
    <xf numFmtId="3" fontId="5" fillId="0" borderId="10" xfId="0" applyNumberFormat="1" applyFont="1" applyBorder="1" applyAlignment="1">
      <alignment horizontal="right" vertical="center"/>
    </xf>
    <xf numFmtId="3" fontId="5" fillId="0" borderId="13" xfId="0" applyNumberFormat="1" applyFont="1" applyBorder="1" applyAlignment="1">
      <alignment horizontal="right" vertical="center"/>
    </xf>
    <xf numFmtId="0" fontId="0" fillId="0" borderId="23" xfId="0" applyBorder="1" applyAlignment="1">
      <alignment horizontal="center"/>
    </xf>
    <xf numFmtId="0" fontId="27" fillId="0" borderId="10" xfId="0" applyFont="1" applyBorder="1" applyAlignment="1">
      <alignment horizontal="left"/>
    </xf>
    <xf numFmtId="3" fontId="10" fillId="0" borderId="10" xfId="0" applyNumberFormat="1" applyFont="1" applyBorder="1" applyAlignment="1">
      <alignment horizontal="center"/>
    </xf>
    <xf numFmtId="3" fontId="10" fillId="0" borderId="10" xfId="0" applyNumberFormat="1" applyFont="1" applyBorder="1" applyAlignment="1">
      <alignment horizontal="right" vertical="center"/>
    </xf>
    <xf numFmtId="3" fontId="13" fillId="0" borderId="9" xfId="0" applyNumberFormat="1" applyFont="1" applyBorder="1" applyAlignment="1">
      <alignment horizontal="right" vertical="center"/>
    </xf>
    <xf numFmtId="3" fontId="13" fillId="0" borderId="8" xfId="0" applyNumberFormat="1" applyFont="1" applyBorder="1" applyAlignment="1">
      <alignment horizontal="right" vertical="center"/>
    </xf>
    <xf numFmtId="0" fontId="28" fillId="0" borderId="10" xfId="0" applyFont="1" applyBorder="1" applyAlignment="1">
      <alignment horizontal="left"/>
    </xf>
    <xf numFmtId="3" fontId="15" fillId="0" borderId="8" xfId="0" applyNumberFormat="1" applyFont="1" applyBorder="1" applyAlignment="1">
      <alignment horizontal="center"/>
    </xf>
    <xf numFmtId="3" fontId="15" fillId="0" borderId="9" xfId="0" applyNumberFormat="1" applyFont="1" applyBorder="1" applyAlignment="1">
      <alignment horizontal="right" vertical="center"/>
    </xf>
    <xf numFmtId="0" fontId="0" fillId="0" borderId="25" xfId="0" applyBorder="1"/>
    <xf numFmtId="0" fontId="20" fillId="0" borderId="7" xfId="0" applyFont="1" applyBorder="1"/>
    <xf numFmtId="3" fontId="20" fillId="0" borderId="13" xfId="0" applyNumberFormat="1" applyFont="1" applyBorder="1" applyAlignment="1">
      <alignment horizontal="center"/>
    </xf>
    <xf numFmtId="3" fontId="20" fillId="0" borderId="13" xfId="0" applyNumberFormat="1" applyFont="1" applyBorder="1" applyAlignment="1">
      <alignment horizontal="right" vertical="center"/>
    </xf>
    <xf numFmtId="3" fontId="20" fillId="0" borderId="28" xfId="0" applyNumberFormat="1" applyFont="1" applyBorder="1" applyAlignment="1">
      <alignment horizontal="right" vertical="center"/>
    </xf>
    <xf numFmtId="3" fontId="20" fillId="0" borderId="27" xfId="0" applyNumberFormat="1" applyFont="1" applyBorder="1" applyAlignment="1">
      <alignment horizontal="right" vertical="center"/>
    </xf>
    <xf numFmtId="3" fontId="20" fillId="0" borderId="7" xfId="0" applyNumberFormat="1" applyFont="1" applyBorder="1" applyAlignment="1">
      <alignment horizontal="right" vertical="center"/>
    </xf>
    <xf numFmtId="3" fontId="0" fillId="0" borderId="0" xfId="0" applyNumberFormat="1" applyAlignment="1">
      <alignment horizontal="center"/>
    </xf>
    <xf numFmtId="3" fontId="0" fillId="0" borderId="0" xfId="0" applyNumberFormat="1" applyBorder="1" applyAlignment="1">
      <alignment horizontal="right" vertical="center"/>
    </xf>
    <xf numFmtId="0" fontId="5" fillId="0" borderId="17" xfId="0" applyFont="1" applyBorder="1" applyAlignment="1">
      <alignment horizontal="center"/>
    </xf>
    <xf numFmtId="0" fontId="29" fillId="0" borderId="17" xfId="0" applyFont="1" applyBorder="1" applyAlignment="1">
      <alignment horizontal="left"/>
    </xf>
    <xf numFmtId="3" fontId="5" fillId="0" borderId="17" xfId="0" applyNumberFormat="1" applyFont="1" applyBorder="1" applyAlignment="1">
      <alignment horizontal="center"/>
    </xf>
    <xf numFmtId="3" fontId="1" fillId="0" borderId="17" xfId="0" applyNumberFormat="1" applyFont="1" applyBorder="1" applyAlignment="1">
      <alignment horizontal="right" vertical="center"/>
    </xf>
    <xf numFmtId="3" fontId="5" fillId="0" borderId="17" xfId="0" applyNumberFormat="1" applyFont="1" applyBorder="1" applyAlignment="1">
      <alignment horizontal="right" vertical="center"/>
    </xf>
    <xf numFmtId="3" fontId="5" fillId="0" borderId="30" xfId="0" applyNumberFormat="1" applyFont="1" applyBorder="1" applyAlignment="1">
      <alignment horizontal="right" vertical="center"/>
    </xf>
    <xf numFmtId="0" fontId="5" fillId="0" borderId="19" xfId="0" applyFont="1" applyBorder="1" applyAlignment="1">
      <alignment horizontal="center"/>
    </xf>
    <xf numFmtId="0" fontId="5" fillId="0" borderId="19" xfId="0" applyFont="1" applyBorder="1"/>
    <xf numFmtId="3" fontId="5" fillId="0" borderId="19" xfId="0" applyNumberFormat="1" applyFont="1" applyBorder="1" applyAlignment="1">
      <alignment horizontal="center"/>
    </xf>
    <xf numFmtId="3" fontId="1" fillId="0" borderId="19" xfId="0" applyNumberFormat="1" applyFon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3" fontId="5" fillId="0" borderId="21" xfId="0" applyNumberFormat="1" applyFont="1" applyBorder="1" applyAlignment="1">
      <alignment horizontal="right" vertical="center"/>
    </xf>
    <xf numFmtId="0" fontId="5" fillId="0" borderId="9" xfId="0" applyFont="1" applyBorder="1" applyAlignment="1">
      <alignment horizontal="center"/>
    </xf>
    <xf numFmtId="0" fontId="27" fillId="0" borderId="27" xfId="0" applyFont="1" applyBorder="1" applyAlignment="1">
      <alignment horizontal="left"/>
    </xf>
    <xf numFmtId="3" fontId="10" fillId="0" borderId="27" xfId="0" applyNumberFormat="1" applyFont="1" applyBorder="1" applyAlignment="1">
      <alignment horizontal="center"/>
    </xf>
    <xf numFmtId="3" fontId="10" fillId="0" borderId="27" xfId="0" applyNumberFormat="1" applyFont="1" applyBorder="1" applyAlignment="1">
      <alignment horizontal="right" vertical="center"/>
    </xf>
    <xf numFmtId="3" fontId="10" fillId="0" borderId="28" xfId="0" applyNumberFormat="1" applyFont="1" applyBorder="1" applyAlignment="1">
      <alignment horizontal="right" vertical="center"/>
    </xf>
    <xf numFmtId="3" fontId="13" fillId="0" borderId="25" xfId="0" applyNumberFormat="1" applyFont="1" applyBorder="1" applyAlignment="1">
      <alignment horizontal="right" vertical="center"/>
    </xf>
    <xf numFmtId="3" fontId="13" fillId="0" borderId="26" xfId="0" applyNumberFormat="1" applyFont="1" applyBorder="1" applyAlignment="1">
      <alignment horizontal="right" vertical="center"/>
    </xf>
    <xf numFmtId="0" fontId="5" fillId="0" borderId="23" xfId="0" applyFont="1" applyBorder="1" applyAlignment="1">
      <alignment horizontal="center"/>
    </xf>
    <xf numFmtId="0" fontId="28" fillId="0" borderId="5" xfId="0" applyFont="1" applyBorder="1" applyAlignment="1">
      <alignment horizontal="left"/>
    </xf>
    <xf numFmtId="3" fontId="15" fillId="0" borderId="5" xfId="0" applyNumberFormat="1" applyFont="1" applyBorder="1" applyAlignment="1">
      <alignment horizontal="center"/>
    </xf>
    <xf numFmtId="3" fontId="15" fillId="0" borderId="5" xfId="0" applyNumberFormat="1" applyFont="1" applyBorder="1" applyAlignment="1">
      <alignment horizontal="right" vertical="center"/>
    </xf>
    <xf numFmtId="3" fontId="15" fillId="0" borderId="4" xfId="0" applyNumberFormat="1" applyFont="1" applyBorder="1" applyAlignment="1">
      <alignment horizontal="right" vertical="center"/>
    </xf>
    <xf numFmtId="3" fontId="15" fillId="0" borderId="27" xfId="0" applyNumberFormat="1" applyFont="1" applyBorder="1" applyAlignment="1">
      <alignment horizontal="right" vertical="center"/>
    </xf>
    <xf numFmtId="3" fontId="15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center"/>
    </xf>
    <xf numFmtId="0" fontId="30" fillId="0" borderId="10" xfId="0" applyFont="1" applyBorder="1"/>
    <xf numFmtId="3" fontId="20" fillId="0" borderId="10" xfId="0" applyNumberFormat="1" applyFont="1" applyBorder="1" applyAlignment="1">
      <alignment horizontal="center"/>
    </xf>
    <xf numFmtId="3" fontId="20" fillId="0" borderId="1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/>
    </xf>
    <xf numFmtId="0" fontId="30" fillId="0" borderId="0" xfId="0" applyFont="1" applyBorder="1"/>
    <xf numFmtId="3" fontId="20" fillId="0" borderId="0" xfId="0" applyNumberFormat="1" applyFont="1" applyBorder="1" applyAlignment="1">
      <alignment horizontal="center"/>
    </xf>
    <xf numFmtId="3" fontId="20" fillId="0" borderId="0" xfId="0" applyNumberFormat="1" applyFont="1" applyBorder="1" applyAlignment="1">
      <alignment horizontal="right" vertical="center"/>
    </xf>
    <xf numFmtId="3" fontId="20" fillId="0" borderId="31" xfId="0" applyNumberFormat="1" applyFont="1" applyBorder="1" applyAlignment="1">
      <alignment horizontal="right" vertical="center"/>
    </xf>
    <xf numFmtId="3" fontId="0" fillId="0" borderId="0" xfId="0" applyNumberFormat="1" applyBorder="1" applyAlignment="1">
      <alignment horizontal="center"/>
    </xf>
    <xf numFmtId="3" fontId="0" fillId="0" borderId="28" xfId="0" applyNumberFormat="1" applyBorder="1" applyAlignment="1">
      <alignment horizontal="right" vertical="center"/>
    </xf>
    <xf numFmtId="3" fontId="0" fillId="0" borderId="7" xfId="0" applyNumberFormat="1" applyBorder="1" applyAlignment="1">
      <alignment horizontal="center"/>
    </xf>
    <xf numFmtId="0" fontId="23" fillId="0" borderId="10" xfId="0" applyFont="1" applyBorder="1"/>
    <xf numFmtId="0" fontId="1" fillId="0" borderId="14" xfId="0" applyFon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3" fontId="0" fillId="0" borderId="30" xfId="0" applyNumberFormat="1" applyBorder="1" applyAlignment="1">
      <alignment horizontal="right" vertical="center"/>
    </xf>
    <xf numFmtId="3" fontId="0" fillId="0" borderId="32" xfId="0" applyNumberFormat="1" applyBorder="1" applyAlignment="1">
      <alignment horizontal="right" vertical="center"/>
    </xf>
    <xf numFmtId="0" fontId="25" fillId="0" borderId="19" xfId="0" applyFont="1" applyBorder="1"/>
    <xf numFmtId="3" fontId="0" fillId="0" borderId="33" xfId="0" applyNumberFormat="1" applyBorder="1" applyAlignment="1">
      <alignment horizontal="right" vertical="center"/>
    </xf>
    <xf numFmtId="3" fontId="0" fillId="0" borderId="34" xfId="0" applyNumberFormat="1" applyBorder="1" applyAlignment="1">
      <alignment horizontal="right" vertical="center"/>
    </xf>
    <xf numFmtId="0" fontId="23" fillId="0" borderId="27" xfId="0" applyFont="1" applyBorder="1"/>
    <xf numFmtId="3" fontId="26" fillId="0" borderId="28" xfId="0" applyNumberFormat="1" applyFont="1" applyBorder="1" applyAlignment="1">
      <alignment horizontal="center"/>
    </xf>
    <xf numFmtId="3" fontId="26" fillId="0" borderId="27" xfId="0" applyNumberFormat="1" applyFont="1" applyBorder="1" applyAlignment="1">
      <alignment horizontal="right" vertical="center"/>
    </xf>
    <xf numFmtId="3" fontId="26" fillId="0" borderId="28" xfId="0" applyNumberFormat="1" applyFont="1" applyBorder="1" applyAlignment="1">
      <alignment horizontal="right" vertical="center"/>
    </xf>
    <xf numFmtId="3" fontId="26" fillId="0" borderId="6" xfId="0" applyNumberFormat="1" applyFont="1" applyBorder="1" applyAlignment="1">
      <alignment horizontal="right" vertical="center"/>
    </xf>
    <xf numFmtId="3" fontId="5" fillId="0" borderId="25" xfId="0" applyNumberFormat="1" applyFont="1" applyBorder="1" applyAlignment="1">
      <alignment horizontal="right" vertical="center"/>
    </xf>
    <xf numFmtId="3" fontId="5" fillId="0" borderId="35" xfId="0" applyNumberFormat="1" applyFont="1" applyBorder="1" applyAlignment="1">
      <alignment horizontal="right" vertical="center"/>
    </xf>
    <xf numFmtId="0" fontId="23" fillId="0" borderId="11" xfId="0" applyFont="1" applyBorder="1" applyAlignment="1"/>
    <xf numFmtId="0" fontId="25" fillId="0" borderId="0" xfId="0" applyFont="1" applyBorder="1"/>
    <xf numFmtId="3" fontId="0" fillId="0" borderId="36" xfId="0" applyNumberFormat="1" applyBorder="1" applyAlignment="1">
      <alignment horizontal="center"/>
    </xf>
    <xf numFmtId="3" fontId="26" fillId="0" borderId="11" xfId="0" applyNumberFormat="1" applyFont="1" applyBorder="1" applyAlignment="1">
      <alignment horizontal="center"/>
    </xf>
    <xf numFmtId="3" fontId="26" fillId="0" borderId="12" xfId="0" applyNumberFormat="1" applyFont="1" applyBorder="1" applyAlignment="1">
      <alignment horizontal="right" vertical="center"/>
    </xf>
    <xf numFmtId="0" fontId="25" fillId="0" borderId="16" xfId="0" applyFont="1" applyBorder="1"/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right" vertical="center"/>
    </xf>
    <xf numFmtId="0" fontId="25" fillId="0" borderId="21" xfId="0" applyFont="1" applyBorder="1"/>
    <xf numFmtId="3" fontId="0" fillId="0" borderId="39" xfId="0" applyNumberFormat="1" applyBorder="1" applyAlignment="1">
      <alignment horizontal="center"/>
    </xf>
    <xf numFmtId="0" fontId="25" fillId="0" borderId="40" xfId="0" applyFont="1" applyBorder="1"/>
    <xf numFmtId="3" fontId="0" fillId="0" borderId="41" xfId="0" applyNumberFormat="1" applyBorder="1" applyAlignment="1">
      <alignment horizontal="center"/>
    </xf>
    <xf numFmtId="3" fontId="26" fillId="0" borderId="11" xfId="0" applyNumberFormat="1" applyFont="1" applyBorder="1" applyAlignment="1">
      <alignment horizontal="right" vertical="center"/>
    </xf>
    <xf numFmtId="3" fontId="5" fillId="0" borderId="28" xfId="0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right" vertical="center"/>
    </xf>
    <xf numFmtId="3" fontId="31" fillId="0" borderId="11" xfId="0" applyNumberFormat="1" applyFont="1" applyBorder="1" applyAlignment="1">
      <alignment horizontal="center"/>
    </xf>
    <xf numFmtId="3" fontId="31" fillId="0" borderId="11" xfId="0" applyNumberFormat="1" applyFont="1" applyBorder="1" applyAlignment="1">
      <alignment horizontal="right" vertical="center"/>
    </xf>
    <xf numFmtId="3" fontId="31" fillId="0" borderId="10" xfId="0" applyNumberFormat="1" applyFont="1" applyBorder="1" applyAlignment="1">
      <alignment horizontal="right" vertical="center"/>
    </xf>
    <xf numFmtId="3" fontId="31" fillId="0" borderId="12" xfId="0" applyNumberFormat="1" applyFont="1" applyBorder="1" applyAlignment="1">
      <alignment horizontal="right" vertical="center"/>
    </xf>
    <xf numFmtId="3" fontId="13" fillId="0" borderId="6" xfId="0" applyNumberFormat="1" applyFont="1" applyBorder="1" applyAlignment="1">
      <alignment horizontal="right" vertical="center"/>
    </xf>
    <xf numFmtId="3" fontId="13" fillId="0" borderId="27" xfId="0" applyNumberFormat="1" applyFont="1" applyBorder="1" applyAlignment="1">
      <alignment horizontal="right" vertical="center"/>
    </xf>
    <xf numFmtId="3" fontId="32" fillId="0" borderId="42" xfId="0" applyNumberFormat="1" applyFont="1" applyBorder="1" applyAlignment="1">
      <alignment horizontal="center"/>
    </xf>
    <xf numFmtId="3" fontId="32" fillId="0" borderId="27" xfId="0" applyNumberFormat="1" applyFont="1" applyBorder="1" applyAlignment="1">
      <alignment horizontal="right" vertical="center"/>
    </xf>
    <xf numFmtId="3" fontId="32" fillId="0" borderId="28" xfId="0" applyNumberFormat="1" applyFont="1" applyBorder="1" applyAlignment="1">
      <alignment horizontal="right" vertical="center"/>
    </xf>
    <xf numFmtId="3" fontId="15" fillId="0" borderId="6" xfId="0" applyNumberFormat="1" applyFont="1" applyBorder="1" applyAlignment="1">
      <alignment horizontal="right" vertical="center"/>
    </xf>
    <xf numFmtId="0" fontId="0" fillId="0" borderId="25" xfId="0" applyBorder="1" applyAlignment="1">
      <alignment horizontal="center"/>
    </xf>
    <xf numFmtId="0" fontId="30" fillId="0" borderId="27" xfId="0" applyFont="1" applyBorder="1"/>
    <xf numFmtId="3" fontId="33" fillId="0" borderId="11" xfId="0" applyNumberFormat="1" applyFont="1" applyBorder="1" applyAlignment="1">
      <alignment horizontal="center"/>
    </xf>
    <xf numFmtId="3" fontId="33" fillId="0" borderId="11" xfId="0" applyNumberFormat="1" applyFont="1" applyBorder="1" applyAlignment="1">
      <alignment horizontal="right" vertical="center"/>
    </xf>
    <xf numFmtId="3" fontId="33" fillId="0" borderId="10" xfId="0" applyNumberFormat="1" applyFont="1" applyBorder="1" applyAlignment="1">
      <alignment horizontal="right" vertical="center"/>
    </xf>
    <xf numFmtId="3" fontId="33" fillId="0" borderId="12" xfId="0" applyNumberFormat="1" applyFont="1" applyBorder="1" applyAlignment="1">
      <alignment horizontal="right" vertical="center"/>
    </xf>
    <xf numFmtId="3" fontId="20" fillId="0" borderId="6" xfId="0" applyNumberFormat="1" applyFont="1" applyBorder="1" applyAlignment="1">
      <alignment horizontal="right" vertical="center"/>
    </xf>
    <xf numFmtId="0" fontId="0" fillId="0" borderId="0" xfId="0" applyBorder="1" applyAlignment="1">
      <alignment horizontal="center"/>
    </xf>
    <xf numFmtId="3" fontId="33" fillId="0" borderId="0" xfId="0" applyNumberFormat="1" applyFont="1" applyBorder="1" applyAlignment="1">
      <alignment horizontal="center"/>
    </xf>
    <xf numFmtId="3" fontId="33" fillId="0" borderId="0" xfId="0" applyNumberFormat="1" applyFont="1" applyBorder="1" applyAlignment="1">
      <alignment horizontal="right" vertical="center"/>
    </xf>
    <xf numFmtId="0" fontId="29" fillId="0" borderId="0" xfId="0" applyFont="1" applyBorder="1"/>
    <xf numFmtId="0" fontId="0" fillId="0" borderId="17" xfId="0" applyBorder="1" applyAlignment="1">
      <alignment horizontal="center"/>
    </xf>
    <xf numFmtId="0" fontId="25" fillId="0" borderId="18" xfId="0" applyFont="1" applyBorder="1"/>
    <xf numFmtId="3" fontId="0" fillId="0" borderId="18" xfId="0" applyNumberFormat="1" applyBorder="1" applyAlignment="1">
      <alignment horizontal="center"/>
    </xf>
    <xf numFmtId="0" fontId="25" fillId="0" borderId="20" xfId="0" applyFont="1" applyBorder="1"/>
    <xf numFmtId="3" fontId="0" fillId="0" borderId="20" xfId="0" applyNumberFormat="1" applyBorder="1" applyAlignment="1">
      <alignment horizontal="center"/>
    </xf>
    <xf numFmtId="0" fontId="25" fillId="0" borderId="22" xfId="0" applyFont="1" applyBorder="1"/>
    <xf numFmtId="3" fontId="0" fillId="0" borderId="22" xfId="0" applyNumberFormat="1" applyBorder="1" applyAlignment="1">
      <alignment horizontal="right" vertical="center"/>
    </xf>
    <xf numFmtId="3" fontId="26" fillId="0" borderId="13" xfId="0" applyNumberFormat="1" applyFont="1" applyBorder="1" applyAlignment="1">
      <alignment horizontal="right" vertical="center"/>
    </xf>
    <xf numFmtId="0" fontId="25" fillId="0" borderId="15" xfId="0" applyFont="1" applyBorder="1"/>
    <xf numFmtId="0" fontId="25" fillId="0" borderId="23" xfId="0" applyFont="1" applyBorder="1"/>
    <xf numFmtId="3" fontId="0" fillId="0" borderId="40" xfId="0" applyNumberFormat="1" applyBorder="1" applyAlignment="1">
      <alignment horizontal="right" vertical="center"/>
    </xf>
    <xf numFmtId="3" fontId="26" fillId="0" borderId="10" xfId="0" applyNumberFormat="1" applyFont="1" applyBorder="1" applyAlignment="1">
      <alignment horizontal="center"/>
    </xf>
    <xf numFmtId="0" fontId="0" fillId="0" borderId="38" xfId="0" applyBorder="1" applyAlignment="1">
      <alignment horizontal="center"/>
    </xf>
    <xf numFmtId="0" fontId="25" fillId="0" borderId="9" xfId="0" applyFont="1" applyBorder="1"/>
    <xf numFmtId="3" fontId="0" fillId="0" borderId="8" xfId="0" applyNumberFormat="1" applyBorder="1" applyAlignment="1">
      <alignment horizontal="right" vertical="center"/>
    </xf>
    <xf numFmtId="3" fontId="0" fillId="0" borderId="5" xfId="0" applyNumberFormat="1" applyBorder="1" applyAlignment="1">
      <alignment horizontal="right" vertical="center"/>
    </xf>
    <xf numFmtId="3" fontId="0" fillId="0" borderId="4" xfId="0" applyNumberFormat="1" applyBorder="1" applyAlignment="1">
      <alignment horizontal="right" vertical="center"/>
    </xf>
    <xf numFmtId="0" fontId="0" fillId="0" borderId="33" xfId="0" applyBorder="1" applyAlignment="1">
      <alignment horizontal="center"/>
    </xf>
    <xf numFmtId="3" fontId="26" fillId="0" borderId="4" xfId="0" applyNumberFormat="1" applyFont="1" applyBorder="1" applyAlignment="1">
      <alignment horizontal="center"/>
    </xf>
    <xf numFmtId="3" fontId="26" fillId="0" borderId="4" xfId="0" applyNumberFormat="1" applyFont="1" applyBorder="1" applyAlignment="1">
      <alignment horizontal="right" vertical="center"/>
    </xf>
    <xf numFmtId="3" fontId="26" fillId="0" borderId="31" xfId="0" applyNumberFormat="1" applyFont="1" applyBorder="1" applyAlignment="1">
      <alignment horizontal="right" vertical="center"/>
    </xf>
    <xf numFmtId="0" fontId="0" fillId="0" borderId="24" xfId="0" applyBorder="1" applyAlignment="1">
      <alignment horizontal="center"/>
    </xf>
    <xf numFmtId="0" fontId="34" fillId="0" borderId="10" xfId="0" applyFont="1" applyBorder="1" applyAlignment="1">
      <alignment horizontal="left"/>
    </xf>
    <xf numFmtId="3" fontId="35" fillId="0" borderId="10" xfId="0" applyNumberFormat="1" applyFont="1" applyBorder="1" applyAlignment="1">
      <alignment horizontal="center"/>
    </xf>
    <xf numFmtId="3" fontId="35" fillId="0" borderId="10" xfId="0" applyNumberFormat="1" applyFont="1" applyBorder="1" applyAlignment="1">
      <alignment horizontal="right" vertical="center"/>
    </xf>
    <xf numFmtId="3" fontId="35" fillId="0" borderId="11" xfId="0" applyNumberFormat="1" applyFont="1" applyBorder="1" applyAlignment="1">
      <alignment horizontal="right" vertical="center"/>
    </xf>
    <xf numFmtId="3" fontId="13" fillId="0" borderId="5" xfId="0" applyNumberFormat="1" applyFont="1" applyBorder="1" applyAlignment="1">
      <alignment horizontal="right" vertical="center"/>
    </xf>
    <xf numFmtId="3" fontId="13" fillId="0" borderId="4" xfId="0" applyNumberFormat="1" applyFont="1" applyBorder="1" applyAlignment="1">
      <alignment horizontal="right" vertical="center"/>
    </xf>
    <xf numFmtId="3" fontId="32" fillId="0" borderId="5" xfId="0" applyNumberFormat="1" applyFont="1" applyBorder="1" applyAlignment="1">
      <alignment horizontal="center"/>
    </xf>
    <xf numFmtId="3" fontId="32" fillId="0" borderId="5" xfId="0" applyNumberFormat="1" applyFont="1" applyBorder="1" applyAlignment="1">
      <alignment horizontal="right" vertical="center"/>
    </xf>
    <xf numFmtId="3" fontId="32" fillId="0" borderId="3" xfId="0" applyNumberFormat="1" applyFont="1" applyBorder="1" applyAlignment="1">
      <alignment horizontal="right" vertical="center"/>
    </xf>
    <xf numFmtId="3" fontId="15" fillId="0" borderId="10" xfId="0" applyNumberFormat="1" applyFont="1" applyBorder="1" applyAlignment="1">
      <alignment horizontal="right" vertical="center"/>
    </xf>
    <xf numFmtId="3" fontId="15" fillId="0" borderId="13" xfId="0" applyNumberFormat="1" applyFont="1" applyBorder="1" applyAlignment="1">
      <alignment horizontal="right" vertical="center"/>
    </xf>
    <xf numFmtId="0" fontId="0" fillId="0" borderId="43" xfId="0" applyBorder="1" applyAlignment="1">
      <alignment horizontal="center"/>
    </xf>
    <xf numFmtId="0" fontId="30" fillId="0" borderId="44" xfId="0" applyFont="1" applyBorder="1"/>
    <xf numFmtId="3" fontId="20" fillId="0" borderId="44" xfId="0" applyNumberFormat="1" applyFont="1" applyBorder="1" applyAlignment="1">
      <alignment horizontal="center"/>
    </xf>
    <xf numFmtId="3" fontId="20" fillId="0" borderId="11" xfId="0" applyNumberFormat="1" applyFont="1" applyBorder="1" applyAlignment="1">
      <alignment horizontal="right" vertical="center"/>
    </xf>
    <xf numFmtId="3" fontId="20" fillId="0" borderId="44" xfId="0" applyNumberFormat="1" applyFont="1" applyBorder="1" applyAlignment="1">
      <alignment horizontal="right" vertical="center"/>
    </xf>
    <xf numFmtId="3" fontId="20" fillId="0" borderId="45" xfId="0" applyNumberFormat="1" applyFont="1" applyBorder="1" applyAlignment="1">
      <alignment horizontal="right" vertical="center"/>
    </xf>
    <xf numFmtId="3" fontId="0" fillId="0" borderId="28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25" fillId="0" borderId="4" xfId="0" applyFont="1" applyBorder="1"/>
    <xf numFmtId="0" fontId="27" fillId="0" borderId="18" xfId="0" applyFont="1" applyBorder="1" applyAlignment="1">
      <alignment horizontal="left"/>
    </xf>
    <xf numFmtId="3" fontId="10" fillId="0" borderId="17" xfId="0" applyNumberFormat="1" applyFont="1" applyBorder="1" applyAlignment="1">
      <alignment horizontal="center"/>
    </xf>
    <xf numFmtId="3" fontId="10" fillId="0" borderId="18" xfId="0" applyNumberFormat="1" applyFont="1" applyBorder="1" applyAlignment="1">
      <alignment horizontal="right" vertical="center"/>
    </xf>
    <xf numFmtId="3" fontId="13" fillId="0" borderId="17" xfId="0" applyNumberFormat="1" applyFont="1" applyBorder="1" applyAlignment="1">
      <alignment horizontal="right" vertical="center"/>
    </xf>
    <xf numFmtId="3" fontId="13" fillId="0" borderId="18" xfId="0" applyNumberFormat="1" applyFont="1" applyBorder="1" applyAlignment="1">
      <alignment horizontal="right" vertical="center"/>
    </xf>
    <xf numFmtId="0" fontId="28" fillId="0" borderId="20" xfId="0" applyFont="1" applyBorder="1" applyAlignment="1">
      <alignment horizontal="left"/>
    </xf>
    <xf numFmtId="3" fontId="15" fillId="0" borderId="19" xfId="0" applyNumberFormat="1" applyFont="1" applyBorder="1" applyAlignment="1">
      <alignment horizontal="center"/>
    </xf>
    <xf numFmtId="3" fontId="15" fillId="0" borderId="20" xfId="0" applyNumberFormat="1" applyFont="1" applyBorder="1" applyAlignment="1">
      <alignment horizontal="right" vertical="center"/>
    </xf>
    <xf numFmtId="3" fontId="15" fillId="0" borderId="23" xfId="0" applyNumberFormat="1" applyFont="1" applyBorder="1" applyAlignment="1">
      <alignment horizontal="right" vertical="center"/>
    </xf>
    <xf numFmtId="3" fontId="15" fillId="0" borderId="22" xfId="0" applyNumberFormat="1" applyFont="1" applyBorder="1" applyAlignment="1">
      <alignment horizontal="right" vertical="center"/>
    </xf>
    <xf numFmtId="0" fontId="30" fillId="0" borderId="26" xfId="0" applyFont="1" applyBorder="1"/>
    <xf numFmtId="3" fontId="20" fillId="0" borderId="25" xfId="0" applyNumberFormat="1" applyFont="1" applyBorder="1" applyAlignment="1">
      <alignment horizontal="center"/>
    </xf>
    <xf numFmtId="3" fontId="20" fillId="0" borderId="26" xfId="0" applyNumberFormat="1" applyFont="1" applyBorder="1" applyAlignment="1">
      <alignment horizontal="right" vertical="center"/>
    </xf>
    <xf numFmtId="0" fontId="0" fillId="0" borderId="12" xfId="0" applyBorder="1"/>
    <xf numFmtId="0" fontId="36" fillId="0" borderId="5" xfId="0" applyFont="1" applyBorder="1" applyAlignment="1">
      <alignment horizontal="center"/>
    </xf>
    <xf numFmtId="0" fontId="36" fillId="0" borderId="9" xfId="0" applyFont="1" applyBorder="1" applyAlignment="1">
      <alignment horizontal="center"/>
    </xf>
    <xf numFmtId="0" fontId="24" fillId="0" borderId="10" xfId="0" applyFont="1" applyBorder="1" applyAlignment="1">
      <alignment horizontal="left"/>
    </xf>
    <xf numFmtId="0" fontId="24" fillId="0" borderId="12" xfId="0" applyFont="1" applyBorder="1" applyAlignment="1">
      <alignment horizontal="left"/>
    </xf>
    <xf numFmtId="3" fontId="36" fillId="0" borderId="10" xfId="0" applyNumberFormat="1" applyFont="1" applyBorder="1" applyAlignment="1">
      <alignment horizontal="right" vertical="center"/>
    </xf>
    <xf numFmtId="3" fontId="24" fillId="0" borderId="12" xfId="0" applyNumberFormat="1" applyFont="1" applyBorder="1" applyAlignment="1">
      <alignment horizontal="right" vertical="center"/>
    </xf>
    <xf numFmtId="3" fontId="24" fillId="0" borderId="31" xfId="0" applyNumberFormat="1" applyFont="1" applyBorder="1" applyAlignment="1">
      <alignment horizontal="right" vertical="center"/>
    </xf>
    <xf numFmtId="3" fontId="24" fillId="0" borderId="8" xfId="0" applyNumberFormat="1" applyFont="1" applyBorder="1" applyAlignment="1">
      <alignment horizontal="right" vertical="center"/>
    </xf>
    <xf numFmtId="0" fontId="37" fillId="0" borderId="9" xfId="0" applyFont="1" applyBorder="1" applyAlignment="1">
      <alignment horizontal="center"/>
    </xf>
    <xf numFmtId="3" fontId="0" fillId="0" borderId="27" xfId="0" applyNumberFormat="1" applyBorder="1" applyAlignment="1">
      <alignment horizontal="right" vertical="center"/>
    </xf>
    <xf numFmtId="3" fontId="0" fillId="0" borderId="7" xfId="0" applyNumberFormat="1" applyBorder="1" applyAlignment="1">
      <alignment horizontal="right" vertical="center"/>
    </xf>
    <xf numFmtId="0" fontId="1" fillId="0" borderId="19" xfId="0" applyFont="1" applyBorder="1" applyAlignment="1">
      <alignment horizontal="center"/>
    </xf>
    <xf numFmtId="0" fontId="25" fillId="0" borderId="17" xfId="0" applyFont="1" applyBorder="1"/>
    <xf numFmtId="0" fontId="24" fillId="0" borderId="18" xfId="0" applyFont="1" applyBorder="1" applyAlignment="1">
      <alignment horizontal="left"/>
    </xf>
    <xf numFmtId="3" fontId="24" fillId="0" borderId="18" xfId="0" applyNumberFormat="1" applyFont="1" applyBorder="1" applyAlignment="1">
      <alignment horizontal="right" vertical="center"/>
    </xf>
    <xf numFmtId="3" fontId="24" fillId="0" borderId="15" xfId="0" applyNumberFormat="1" applyFont="1" applyBorder="1" applyAlignment="1">
      <alignment horizontal="right" vertical="center"/>
    </xf>
    <xf numFmtId="0" fontId="25" fillId="0" borderId="14" xfId="0" applyFont="1" applyBorder="1"/>
    <xf numFmtId="3" fontId="0" fillId="0" borderId="15" xfId="0" applyNumberFormat="1" applyBorder="1" applyAlignment="1">
      <alignment horizontal="center"/>
    </xf>
    <xf numFmtId="16" fontId="0" fillId="0" borderId="23" xfId="0" applyNumberFormat="1" applyBorder="1" applyAlignment="1">
      <alignment horizontal="center"/>
    </xf>
    <xf numFmtId="0" fontId="25" fillId="0" borderId="10" xfId="0" applyFont="1" applyBorder="1"/>
    <xf numFmtId="3" fontId="31" fillId="0" borderId="10" xfId="0" applyNumberFormat="1" applyFont="1" applyBorder="1" applyAlignment="1">
      <alignment horizontal="center"/>
    </xf>
    <xf numFmtId="3" fontId="32" fillId="0" borderId="4" xfId="0" applyNumberFormat="1" applyFont="1" applyBorder="1" applyAlignment="1">
      <alignment horizontal="center"/>
    </xf>
    <xf numFmtId="3" fontId="32" fillId="0" borderId="4" xfId="0" applyNumberFormat="1" applyFont="1" applyBorder="1" applyAlignment="1">
      <alignment horizontal="right" vertical="center"/>
    </xf>
    <xf numFmtId="0" fontId="0" fillId="0" borderId="10" xfId="0" applyBorder="1"/>
    <xf numFmtId="3" fontId="0" fillId="0" borderId="23" xfId="0" applyNumberFormat="1" applyBorder="1" applyAlignment="1">
      <alignment horizontal="center"/>
    </xf>
    <xf numFmtId="0" fontId="23" fillId="0" borderId="26" xfId="0" applyFont="1" applyBorder="1"/>
    <xf numFmtId="3" fontId="26" fillId="0" borderId="26" xfId="0" applyNumberFormat="1" applyFont="1" applyBorder="1" applyAlignment="1">
      <alignment horizontal="center"/>
    </xf>
    <xf numFmtId="3" fontId="26" fillId="0" borderId="26" xfId="0" applyNumberFormat="1" applyFont="1" applyBorder="1" applyAlignment="1">
      <alignment horizontal="right" vertical="center"/>
    </xf>
    <xf numFmtId="0" fontId="38" fillId="0" borderId="10" xfId="0" applyFont="1" applyBorder="1"/>
    <xf numFmtId="3" fontId="39" fillId="0" borderId="13" xfId="0" applyNumberFormat="1" applyFont="1" applyBorder="1" applyAlignment="1">
      <alignment horizontal="center"/>
    </xf>
    <xf numFmtId="3" fontId="39" fillId="0" borderId="13" xfId="0" applyNumberFormat="1" applyFont="1" applyBorder="1" applyAlignment="1">
      <alignment horizontal="right" vertical="center"/>
    </xf>
    <xf numFmtId="3" fontId="39" fillId="0" borderId="10" xfId="0" applyNumberFormat="1" applyFont="1" applyBorder="1" applyAlignment="1">
      <alignment horizontal="right" vertical="center"/>
    </xf>
    <xf numFmtId="3" fontId="1" fillId="0" borderId="23" xfId="0" applyNumberFormat="1" applyFont="1" applyBorder="1" applyAlignment="1">
      <alignment horizontal="right" vertical="center"/>
    </xf>
    <xf numFmtId="0" fontId="25" fillId="0" borderId="5" xfId="0" applyFont="1" applyBorder="1"/>
    <xf numFmtId="3" fontId="39" fillId="0" borderId="4" xfId="0" applyNumberFormat="1" applyFont="1" applyBorder="1" applyAlignment="1">
      <alignment horizontal="center"/>
    </xf>
    <xf numFmtId="3" fontId="39" fillId="0" borderId="5" xfId="0" applyNumberFormat="1" applyFont="1" applyBorder="1" applyAlignment="1">
      <alignment horizontal="right" vertical="center"/>
    </xf>
    <xf numFmtId="0" fontId="25" fillId="0" borderId="8" xfId="0" applyFont="1" applyBorder="1"/>
    <xf numFmtId="3" fontId="39" fillId="0" borderId="8" xfId="0" applyNumberFormat="1" applyFont="1" applyBorder="1" applyAlignment="1">
      <alignment horizontal="center"/>
    </xf>
    <xf numFmtId="3" fontId="39" fillId="0" borderId="9" xfId="0" applyNumberFormat="1" applyFont="1" applyBorder="1" applyAlignment="1">
      <alignment horizontal="right" vertical="center"/>
    </xf>
    <xf numFmtId="0" fontId="25" fillId="0" borderId="13" xfId="0" applyFont="1" applyBorder="1"/>
    <xf numFmtId="0" fontId="0" fillId="0" borderId="31" xfId="0" applyBorder="1" applyAlignment="1">
      <alignment horizontal="center"/>
    </xf>
    <xf numFmtId="3" fontId="39" fillId="0" borderId="0" xfId="0" applyNumberFormat="1" applyFont="1" applyBorder="1" applyAlignment="1">
      <alignment horizontal="center"/>
    </xf>
    <xf numFmtId="3" fontId="39" fillId="0" borderId="0" xfId="0" applyNumberFormat="1" applyFont="1" applyBorder="1" applyAlignment="1">
      <alignment horizontal="right" vertical="center"/>
    </xf>
    <xf numFmtId="3" fontId="0" fillId="0" borderId="31" xfId="0" applyNumberFormat="1" applyBorder="1" applyAlignment="1">
      <alignment horizontal="right" vertical="center"/>
    </xf>
    <xf numFmtId="0" fontId="0" fillId="0" borderId="48" xfId="0" applyBorder="1" applyAlignment="1"/>
    <xf numFmtId="3" fontId="0" fillId="0" borderId="47" xfId="0" applyNumberFormat="1" applyBorder="1" applyAlignment="1">
      <alignment horizontal="center" vertical="center"/>
    </xf>
    <xf numFmtId="3" fontId="0" fillId="0" borderId="32" xfId="0" applyNumberFormat="1" applyBorder="1" applyAlignment="1">
      <alignment horizontal="center" vertical="center"/>
    </xf>
    <xf numFmtId="0" fontId="0" fillId="0" borderId="49" xfId="0" applyBorder="1" applyAlignment="1"/>
    <xf numFmtId="3" fontId="0" fillId="0" borderId="51" xfId="0" applyNumberFormat="1" applyBorder="1" applyAlignment="1">
      <alignment horizontal="center" vertical="center"/>
    </xf>
    <xf numFmtId="0" fontId="0" fillId="0" borderId="10" xfId="0" applyBorder="1" applyAlignment="1">
      <alignment horizontal="center"/>
    </xf>
    <xf numFmtId="3" fontId="39" fillId="0" borderId="5" xfId="0" applyNumberFormat="1" applyFont="1" applyBorder="1" applyAlignment="1">
      <alignment horizontal="center"/>
    </xf>
    <xf numFmtId="3" fontId="39" fillId="0" borderId="4" xfId="0" applyNumberFormat="1" applyFont="1" applyBorder="1" applyAlignment="1">
      <alignment horizontal="right" vertical="center"/>
    </xf>
    <xf numFmtId="3" fontId="39" fillId="0" borderId="8" xfId="0" applyNumberFormat="1" applyFont="1" applyBorder="1" applyAlignment="1">
      <alignment horizontal="right" vertical="center"/>
    </xf>
    <xf numFmtId="0" fontId="25" fillId="0" borderId="10" xfId="0" applyFont="1" applyFill="1" applyBorder="1"/>
    <xf numFmtId="3" fontId="39" fillId="0" borderId="15" xfId="0" applyNumberFormat="1" applyFont="1" applyBorder="1" applyAlignment="1">
      <alignment horizontal="right" vertical="center"/>
    </xf>
    <xf numFmtId="3" fontId="39" fillId="0" borderId="18" xfId="0" applyNumberFormat="1" applyFont="1" applyBorder="1" applyAlignment="1">
      <alignment horizontal="right" vertical="center"/>
    </xf>
    <xf numFmtId="0" fontId="25" fillId="0" borderId="9" xfId="0" applyFont="1" applyFill="1" applyBorder="1"/>
    <xf numFmtId="3" fontId="39" fillId="0" borderId="15" xfId="0" applyNumberFormat="1" applyFont="1" applyBorder="1" applyAlignment="1">
      <alignment horizontal="center"/>
    </xf>
    <xf numFmtId="3" fontId="39" fillId="0" borderId="20" xfId="0" applyNumberFormat="1" applyFont="1" applyBorder="1" applyAlignment="1">
      <alignment horizontal="right" vertical="center"/>
    </xf>
    <xf numFmtId="3" fontId="39" fillId="0" borderId="22" xfId="0" applyNumberFormat="1" applyFont="1" applyBorder="1" applyAlignment="1">
      <alignment horizontal="center"/>
    </xf>
    <xf numFmtId="3" fontId="39" fillId="0" borderId="22" xfId="0" applyNumberFormat="1" applyFont="1" applyBorder="1" applyAlignment="1">
      <alignment horizontal="right" vertical="center"/>
    </xf>
    <xf numFmtId="3" fontId="31" fillId="0" borderId="13" xfId="0" applyNumberFormat="1" applyFont="1" applyBorder="1" applyAlignment="1">
      <alignment horizontal="center"/>
    </xf>
    <xf numFmtId="3" fontId="31" fillId="0" borderId="13" xfId="0" applyNumberFormat="1" applyFont="1" applyBorder="1" applyAlignment="1">
      <alignment horizontal="right" vertical="center"/>
    </xf>
    <xf numFmtId="3" fontId="32" fillId="0" borderId="13" xfId="0" applyNumberFormat="1" applyFont="1" applyBorder="1" applyAlignment="1">
      <alignment horizontal="center"/>
    </xf>
    <xf numFmtId="3" fontId="32" fillId="0" borderId="13" xfId="0" applyNumberFormat="1" applyFont="1" applyBorder="1" applyAlignment="1">
      <alignment horizontal="right" vertical="center"/>
    </xf>
    <xf numFmtId="3" fontId="32" fillId="0" borderId="10" xfId="0" applyNumberFormat="1" applyFont="1" applyBorder="1" applyAlignment="1">
      <alignment horizontal="right" vertical="center"/>
    </xf>
    <xf numFmtId="3" fontId="30" fillId="0" borderId="27" xfId="0" applyNumberFormat="1" applyFont="1" applyBorder="1" applyAlignment="1">
      <alignment horizontal="center"/>
    </xf>
    <xf numFmtId="3" fontId="30" fillId="0" borderId="27" xfId="0" applyNumberFormat="1" applyFont="1" applyBorder="1" applyAlignment="1">
      <alignment horizontal="right" vertical="center"/>
    </xf>
    <xf numFmtId="3" fontId="30" fillId="0" borderId="0" xfId="0" applyNumberFormat="1" applyFont="1" applyBorder="1" applyAlignment="1">
      <alignment horizontal="center"/>
    </xf>
    <xf numFmtId="3" fontId="30" fillId="0" borderId="0" xfId="0" applyNumberFormat="1" applyFont="1" applyBorder="1" applyAlignment="1">
      <alignment horizontal="right" vertical="center"/>
    </xf>
    <xf numFmtId="0" fontId="23" fillId="0" borderId="3" xfId="0" applyFont="1" applyBorder="1" applyAlignment="1"/>
    <xf numFmtId="0" fontId="0" fillId="0" borderId="27" xfId="0" applyBorder="1" applyAlignment="1">
      <alignment horizontal="center"/>
    </xf>
    <xf numFmtId="3" fontId="26" fillId="0" borderId="7" xfId="0" applyNumberFormat="1" applyFont="1" applyBorder="1" applyAlignment="1">
      <alignment horizontal="center"/>
    </xf>
    <xf numFmtId="3" fontId="26" fillId="0" borderId="7" xfId="0" applyNumberFormat="1" applyFont="1" applyBorder="1" applyAlignment="1">
      <alignment horizontal="right" vertical="center"/>
    </xf>
    <xf numFmtId="0" fontId="25" fillId="0" borderId="27" xfId="0" applyFont="1" applyBorder="1"/>
    <xf numFmtId="3" fontId="36" fillId="0" borderId="9" xfId="0" applyNumberFormat="1" applyFont="1" applyBorder="1" applyAlignment="1">
      <alignment horizontal="center"/>
    </xf>
    <xf numFmtId="3" fontId="36" fillId="0" borderId="8" xfId="0" applyNumberFormat="1" applyFont="1" applyBorder="1" applyAlignment="1">
      <alignment horizontal="right" vertical="center"/>
    </xf>
    <xf numFmtId="3" fontId="36" fillId="0" borderId="4" xfId="0" applyNumberFormat="1" applyFont="1" applyBorder="1" applyAlignment="1">
      <alignment horizontal="right" vertical="center"/>
    </xf>
    <xf numFmtId="0" fontId="23" fillId="0" borderId="13" xfId="0" applyFont="1" applyBorder="1"/>
    <xf numFmtId="0" fontId="23" fillId="0" borderId="0" xfId="0" applyFont="1" applyBorder="1"/>
    <xf numFmtId="3" fontId="26" fillId="0" borderId="0" xfId="0" applyNumberFormat="1" applyFont="1" applyBorder="1" applyAlignment="1">
      <alignment horizontal="center"/>
    </xf>
    <xf numFmtId="3" fontId="26" fillId="0" borderId="0" xfId="0" applyNumberFormat="1" applyFont="1" applyBorder="1" applyAlignment="1">
      <alignment horizontal="right" vertical="center"/>
    </xf>
    <xf numFmtId="3" fontId="26" fillId="0" borderId="8" xfId="0" applyNumberFormat="1" applyFont="1" applyBorder="1" applyAlignment="1">
      <alignment horizontal="right" vertical="center"/>
    </xf>
    <xf numFmtId="0" fontId="24" fillId="0" borderId="31" xfId="0" applyFont="1" applyBorder="1" applyAlignment="1"/>
    <xf numFmtId="0" fontId="24" fillId="0" borderId="28" xfId="0" applyFont="1" applyBorder="1" applyAlignment="1"/>
    <xf numFmtId="3" fontId="1" fillId="0" borderId="20" xfId="0" applyNumberFormat="1" applyFont="1" applyBorder="1" applyAlignment="1">
      <alignment horizontal="right" vertical="center"/>
    </xf>
    <xf numFmtId="0" fontId="30" fillId="0" borderId="54" xfId="0" applyFont="1" applyBorder="1"/>
    <xf numFmtId="0" fontId="0" fillId="0" borderId="31" xfId="0" applyBorder="1"/>
    <xf numFmtId="3" fontId="0" fillId="0" borderId="31" xfId="0" applyNumberFormat="1" applyBorder="1" applyAlignment="1">
      <alignment horizontal="center"/>
    </xf>
    <xf numFmtId="0" fontId="25" fillId="0" borderId="8" xfId="0" applyFont="1" applyBorder="1" applyAlignment="1">
      <alignment vertical="top" wrapText="1"/>
    </xf>
    <xf numFmtId="0" fontId="0" fillId="0" borderId="11" xfId="0" applyBorder="1" applyAlignment="1">
      <alignment horizontal="center"/>
    </xf>
    <xf numFmtId="0" fontId="23" fillId="0" borderId="11" xfId="0" applyFont="1" applyBorder="1"/>
    <xf numFmtId="3" fontId="26" fillId="0" borderId="12" xfId="0" applyNumberFormat="1" applyFont="1" applyBorder="1" applyAlignment="1">
      <alignment horizontal="center"/>
    </xf>
    <xf numFmtId="0" fontId="24" fillId="0" borderId="31" xfId="0" applyFont="1" applyBorder="1" applyAlignment="1">
      <alignment horizontal="left"/>
    </xf>
    <xf numFmtId="3" fontId="0" fillId="0" borderId="55" xfId="0" applyNumberFormat="1" applyBorder="1" applyAlignment="1">
      <alignment horizontal="center" vertical="center"/>
    </xf>
    <xf numFmtId="0" fontId="24" fillId="0" borderId="28" xfId="0" applyFont="1" applyBorder="1" applyAlignment="1">
      <alignment horizontal="left"/>
    </xf>
    <xf numFmtId="3" fontId="0" fillId="0" borderId="56" xfId="0" applyNumberFormat="1" applyBorder="1" applyAlignment="1">
      <alignment horizontal="center" vertical="center"/>
    </xf>
    <xf numFmtId="3" fontId="36" fillId="0" borderId="8" xfId="0" applyNumberFormat="1" applyFont="1" applyBorder="1" applyAlignment="1">
      <alignment horizontal="center"/>
    </xf>
    <xf numFmtId="3" fontId="36" fillId="0" borderId="9" xfId="0" applyNumberFormat="1" applyFont="1" applyBorder="1" applyAlignment="1">
      <alignment horizontal="right" vertical="center"/>
    </xf>
    <xf numFmtId="0" fontId="25" fillId="0" borderId="4" xfId="0" applyFont="1" applyBorder="1" applyAlignment="1">
      <alignment vertical="top" wrapText="1"/>
    </xf>
    <xf numFmtId="3" fontId="0" fillId="0" borderId="5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26" fillId="0" borderId="27" xfId="0" applyNumberFormat="1" applyFont="1" applyBorder="1" applyAlignment="1">
      <alignment horizontal="center"/>
    </xf>
    <xf numFmtId="3" fontId="32" fillId="0" borderId="10" xfId="0" applyNumberFormat="1" applyFont="1" applyBorder="1" applyAlignment="1">
      <alignment horizontal="center"/>
    </xf>
    <xf numFmtId="3" fontId="20" fillId="0" borderId="27" xfId="0" applyNumberFormat="1" applyFont="1" applyBorder="1" applyAlignment="1">
      <alignment horizontal="center"/>
    </xf>
    <xf numFmtId="3" fontId="0" fillId="0" borderId="47" xfId="0" applyNumberFormat="1" applyBorder="1" applyAlignment="1">
      <alignment horizontal="center"/>
    </xf>
    <xf numFmtId="3" fontId="0" fillId="0" borderId="57" xfId="0" applyNumberFormat="1" applyBorder="1" applyAlignment="1">
      <alignment horizontal="center"/>
    </xf>
    <xf numFmtId="3" fontId="0" fillId="0" borderId="57" xfId="0" applyNumberFormat="1" applyBorder="1" applyAlignment="1">
      <alignment horizontal="center" vertical="center"/>
    </xf>
    <xf numFmtId="3" fontId="0" fillId="0" borderId="58" xfId="0" applyNumberFormat="1" applyBorder="1" applyAlignment="1">
      <alignment horizontal="center" vertical="center"/>
    </xf>
    <xf numFmtId="0" fontId="23" fillId="0" borderId="33" xfId="0" applyFont="1" applyBorder="1" applyAlignment="1">
      <alignment horizontal="center"/>
    </xf>
    <xf numFmtId="0" fontId="0" fillId="0" borderId="39" xfId="0" applyBorder="1" applyAlignment="1">
      <alignment horizontal="center"/>
    </xf>
    <xf numFmtId="0" fontId="25" fillId="0" borderId="59" xfId="0" applyFont="1" applyBorder="1"/>
    <xf numFmtId="3" fontId="0" fillId="0" borderId="60" xfId="0" applyNumberFormat="1" applyBorder="1" applyAlignment="1">
      <alignment horizontal="right" vertical="center"/>
    </xf>
    <xf numFmtId="0" fontId="25" fillId="0" borderId="1" xfId="0" applyFont="1" applyBorder="1"/>
    <xf numFmtId="0" fontId="23" fillId="0" borderId="57" xfId="0" applyFont="1" applyBorder="1"/>
    <xf numFmtId="3" fontId="26" fillId="0" borderId="58" xfId="0" applyNumberFormat="1" applyFont="1" applyBorder="1" applyAlignment="1">
      <alignment horizontal="right" vertical="center"/>
    </xf>
    <xf numFmtId="0" fontId="25" fillId="0" borderId="1" xfId="0" applyFont="1" applyBorder="1" applyAlignment="1">
      <alignment vertical="top" wrapText="1"/>
    </xf>
    <xf numFmtId="0" fontId="0" fillId="0" borderId="50" xfId="0" applyBorder="1" applyAlignment="1">
      <alignment horizontal="center"/>
    </xf>
    <xf numFmtId="0" fontId="23" fillId="0" borderId="51" xfId="0" applyFont="1" applyBorder="1"/>
    <xf numFmtId="3" fontId="26" fillId="0" borderId="35" xfId="0" applyNumberFormat="1" applyFont="1" applyBorder="1" applyAlignment="1">
      <alignment horizontal="right" vertical="center"/>
    </xf>
    <xf numFmtId="0" fontId="25" fillId="0" borderId="44" xfId="0" applyFont="1" applyBorder="1"/>
    <xf numFmtId="3" fontId="0" fillId="0" borderId="44" xfId="0" applyNumberFormat="1" applyBorder="1" applyAlignment="1">
      <alignment horizontal="center"/>
    </xf>
    <xf numFmtId="3" fontId="0" fillId="0" borderId="44" xfId="0" applyNumberFormat="1" applyBorder="1" applyAlignment="1">
      <alignment horizontal="right" vertical="center"/>
    </xf>
    <xf numFmtId="3" fontId="0" fillId="0" borderId="45" xfId="0" applyNumberFormat="1" applyBorder="1" applyAlignment="1">
      <alignment horizontal="right" vertical="center"/>
    </xf>
    <xf numFmtId="3" fontId="0" fillId="0" borderId="54" xfId="0" applyNumberFormat="1" applyBorder="1" applyAlignment="1">
      <alignment horizontal="right" vertical="center"/>
    </xf>
    <xf numFmtId="3" fontId="32" fillId="0" borderId="11" xfId="0" applyNumberFormat="1" applyFont="1" applyBorder="1" applyAlignment="1">
      <alignment horizontal="right" vertical="center"/>
    </xf>
    <xf numFmtId="3" fontId="20" fillId="0" borderId="7" xfId="0" applyNumberFormat="1" applyFont="1" applyBorder="1" applyAlignment="1">
      <alignment horizontal="center"/>
    </xf>
    <xf numFmtId="0" fontId="23" fillId="0" borderId="29" xfId="0" applyFont="1" applyBorder="1" applyAlignment="1">
      <alignment horizontal="center"/>
    </xf>
    <xf numFmtId="0" fontId="0" fillId="0" borderId="52" xfId="0" applyBorder="1" applyAlignment="1">
      <alignment horizontal="center"/>
    </xf>
    <xf numFmtId="3" fontId="0" fillId="0" borderId="46" xfId="0" applyNumberForma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53" xfId="0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0" fillId="0" borderId="17" xfId="0" applyBorder="1"/>
    <xf numFmtId="0" fontId="24" fillId="0" borderId="17" xfId="0" applyFont="1" applyBorder="1" applyAlignment="1">
      <alignment horizontal="left"/>
    </xf>
    <xf numFmtId="3" fontId="24" fillId="0" borderId="17" xfId="0" applyNumberFormat="1" applyFont="1" applyBorder="1" applyAlignment="1">
      <alignment horizontal="right" vertical="center"/>
    </xf>
    <xf numFmtId="0" fontId="0" fillId="0" borderId="34" xfId="0" applyBorder="1"/>
    <xf numFmtId="3" fontId="26" fillId="0" borderId="19" xfId="0" applyNumberFormat="1" applyFont="1" applyBorder="1" applyAlignment="1">
      <alignment horizontal="center"/>
    </xf>
    <xf numFmtId="3" fontId="36" fillId="0" borderId="19" xfId="0" applyNumberFormat="1" applyFont="1" applyBorder="1" applyAlignment="1">
      <alignment horizontal="right" vertical="center"/>
    </xf>
    <xf numFmtId="0" fontId="26" fillId="0" borderId="20" xfId="0" applyFont="1" applyBorder="1"/>
    <xf numFmtId="3" fontId="26" fillId="0" borderId="19" xfId="0" applyNumberFormat="1" applyFont="1" applyBorder="1" applyAlignment="1">
      <alignment horizontal="right" vertical="center"/>
    </xf>
    <xf numFmtId="0" fontId="27" fillId="0" borderId="7" xfId="0" applyFont="1" applyBorder="1" applyAlignment="1">
      <alignment horizontal="left"/>
    </xf>
    <xf numFmtId="3" fontId="31" fillId="0" borderId="27" xfId="0" applyNumberFormat="1" applyFont="1" applyBorder="1" applyAlignment="1">
      <alignment horizontal="center"/>
    </xf>
    <xf numFmtId="3" fontId="31" fillId="0" borderId="27" xfId="0" applyNumberFormat="1" applyFont="1" applyBorder="1" applyAlignment="1">
      <alignment horizontal="right" vertical="center"/>
    </xf>
    <xf numFmtId="0" fontId="28" fillId="0" borderId="43" xfId="0" applyFont="1" applyBorder="1" applyAlignment="1">
      <alignment horizontal="left"/>
    </xf>
    <xf numFmtId="3" fontId="20" fillId="0" borderId="28" xfId="0" applyNumberFormat="1" applyFon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0" fontId="27" fillId="0" borderId="61" xfId="0" applyFont="1" applyBorder="1" applyAlignment="1">
      <alignment horizontal="left"/>
    </xf>
    <xf numFmtId="3" fontId="10" fillId="0" borderId="3" xfId="0" applyNumberFormat="1" applyFont="1" applyBorder="1" applyAlignment="1">
      <alignment horizontal="center"/>
    </xf>
    <xf numFmtId="3" fontId="10" fillId="0" borderId="3" xfId="0" applyNumberFormat="1" applyFont="1" applyBorder="1" applyAlignment="1">
      <alignment horizontal="right" vertical="center"/>
    </xf>
    <xf numFmtId="3" fontId="10" fillId="0" borderId="5" xfId="0" applyNumberFormat="1" applyFont="1" applyBorder="1" applyAlignment="1">
      <alignment horizontal="right" vertical="center"/>
    </xf>
    <xf numFmtId="0" fontId="28" fillId="0" borderId="61" xfId="0" applyFont="1" applyBorder="1" applyAlignment="1">
      <alignment horizontal="left"/>
    </xf>
    <xf numFmtId="3" fontId="15" fillId="0" borderId="61" xfId="0" applyNumberFormat="1" applyFont="1" applyBorder="1" applyAlignment="1">
      <alignment horizontal="center"/>
    </xf>
    <xf numFmtId="0" fontId="30" fillId="0" borderId="13" xfId="0" applyFont="1" applyBorder="1"/>
    <xf numFmtId="0" fontId="30" fillId="0" borderId="31" xfId="0" applyFont="1" applyBorder="1"/>
    <xf numFmtId="3" fontId="5" fillId="0" borderId="0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right" vertical="center"/>
    </xf>
    <xf numFmtId="3" fontId="0" fillId="0" borderId="61" xfId="0" applyNumberFormat="1" applyBorder="1" applyAlignment="1">
      <alignment horizontal="center"/>
    </xf>
    <xf numFmtId="0" fontId="27" fillId="0" borderId="43" xfId="0" applyFont="1" applyBorder="1" applyAlignment="1">
      <alignment horizontal="left"/>
    </xf>
    <xf numFmtId="3" fontId="10" fillId="0" borderId="11" xfId="0" applyNumberFormat="1" applyFont="1" applyBorder="1" applyAlignment="1">
      <alignment horizontal="center"/>
    </xf>
    <xf numFmtId="3" fontId="10" fillId="0" borderId="11" xfId="0" applyNumberFormat="1" applyFont="1" applyBorder="1" applyAlignment="1">
      <alignment horizontal="right" vertical="center"/>
    </xf>
    <xf numFmtId="0" fontId="25" fillId="0" borderId="19" xfId="0" applyFont="1" applyBorder="1" applyAlignment="1">
      <alignment horizontal="center"/>
    </xf>
    <xf numFmtId="3" fontId="1" fillId="0" borderId="37" xfId="0" applyNumberFormat="1" applyFont="1" applyBorder="1" applyAlignment="1">
      <alignment horizontal="center"/>
    </xf>
    <xf numFmtId="3" fontId="1" fillId="0" borderId="15" xfId="0" applyNumberFormat="1" applyFont="1" applyBorder="1" applyAlignment="1">
      <alignment horizontal="right" vertical="center"/>
    </xf>
    <xf numFmtId="3" fontId="1" fillId="0" borderId="14" xfId="0" applyNumberFormat="1" applyFont="1" applyBorder="1" applyAlignment="1">
      <alignment horizontal="right" vertical="center"/>
    </xf>
    <xf numFmtId="0" fontId="29" fillId="0" borderId="23" xfId="0" applyFont="1" applyBorder="1" applyAlignment="1">
      <alignment horizontal="center"/>
    </xf>
    <xf numFmtId="3" fontId="18" fillId="0" borderId="24" xfId="0" applyNumberFormat="1" applyFont="1" applyBorder="1" applyAlignment="1">
      <alignment horizontal="center"/>
    </xf>
    <xf numFmtId="3" fontId="18" fillId="0" borderId="24" xfId="0" applyNumberFormat="1" applyFont="1" applyBorder="1" applyAlignment="1">
      <alignment horizontal="right" vertical="center"/>
    </xf>
    <xf numFmtId="3" fontId="18" fillId="0" borderId="23" xfId="0" applyNumberFormat="1" applyFont="1" applyBorder="1" applyAlignment="1">
      <alignment horizontal="right" vertical="center"/>
    </xf>
    <xf numFmtId="0" fontId="30" fillId="0" borderId="62" xfId="0" applyFont="1" applyBorder="1"/>
    <xf numFmtId="3" fontId="20" fillId="0" borderId="53" xfId="0" applyNumberFormat="1" applyFont="1" applyBorder="1" applyAlignment="1">
      <alignment horizontal="center"/>
    </xf>
    <xf numFmtId="3" fontId="20" fillId="0" borderId="53" xfId="0" applyNumberFormat="1" applyFont="1" applyBorder="1" applyAlignment="1">
      <alignment horizontal="right" vertical="center"/>
    </xf>
    <xf numFmtId="3" fontId="20" fillId="0" borderId="25" xfId="0" applyNumberFormat="1" applyFont="1" applyBorder="1" applyAlignment="1">
      <alignment horizontal="right" vertical="center"/>
    </xf>
    <xf numFmtId="3" fontId="0" fillId="0" borderId="27" xfId="0" applyNumberFormat="1" applyBorder="1" applyAlignment="1">
      <alignment horizontal="center" vertical="center"/>
    </xf>
    <xf numFmtId="3" fontId="15" fillId="0" borderId="10" xfId="0" applyNumberFormat="1" applyFont="1" applyBorder="1" applyAlignment="1">
      <alignment horizontal="center"/>
    </xf>
    <xf numFmtId="0" fontId="30" fillId="0" borderId="6" xfId="0" applyFont="1" applyBorder="1"/>
    <xf numFmtId="0" fontId="5" fillId="3" borderId="0" xfId="0" applyFont="1" applyFill="1"/>
    <xf numFmtId="0" fontId="0" fillId="0" borderId="5" xfId="0" applyBorder="1"/>
    <xf numFmtId="3" fontId="0" fillId="0" borderId="5" xfId="0" applyNumberFormat="1" applyBorder="1" applyAlignment="1">
      <alignment horizontal="left"/>
    </xf>
    <xf numFmtId="0" fontId="0" fillId="0" borderId="27" xfId="0" applyBorder="1"/>
    <xf numFmtId="3" fontId="0" fillId="0" borderId="27" xfId="0" applyNumberFormat="1" applyBorder="1" applyAlignment="1">
      <alignment horizontal="left"/>
    </xf>
    <xf numFmtId="0" fontId="27" fillId="0" borderId="17" xfId="0" applyFont="1" applyBorder="1"/>
    <xf numFmtId="3" fontId="10" fillId="0" borderId="17" xfId="0" applyNumberFormat="1" applyFont="1" applyFill="1" applyBorder="1" applyAlignment="1">
      <alignment horizontal="center"/>
    </xf>
    <xf numFmtId="3" fontId="10" fillId="0" borderId="17" xfId="0" applyNumberFormat="1" applyFont="1" applyFill="1" applyBorder="1" applyAlignment="1">
      <alignment horizontal="right" vertical="center"/>
    </xf>
    <xf numFmtId="0" fontId="28" fillId="0" borderId="19" xfId="0" applyFont="1" applyBorder="1"/>
    <xf numFmtId="3" fontId="15" fillId="0" borderId="19" xfId="0" applyNumberFormat="1" applyFont="1" applyFill="1" applyBorder="1" applyAlignment="1">
      <alignment horizontal="center"/>
    </xf>
    <xf numFmtId="3" fontId="15" fillId="0" borderId="19" xfId="0" applyNumberFormat="1" applyFont="1" applyFill="1" applyBorder="1" applyAlignment="1">
      <alignment horizontal="right" vertical="center"/>
    </xf>
    <xf numFmtId="0" fontId="40" fillId="0" borderId="23" xfId="0" applyFont="1" applyBorder="1"/>
    <xf numFmtId="3" fontId="18" fillId="0" borderId="23" xfId="0" applyNumberFormat="1" applyFont="1" applyFill="1" applyBorder="1" applyAlignment="1">
      <alignment horizontal="center"/>
    </xf>
    <xf numFmtId="3" fontId="18" fillId="0" borderId="23" xfId="0" applyNumberFormat="1" applyFont="1" applyFill="1" applyBorder="1" applyAlignment="1">
      <alignment horizontal="right" vertical="center"/>
    </xf>
    <xf numFmtId="0" fontId="29" fillId="0" borderId="10" xfId="0" applyFont="1" applyBorder="1"/>
    <xf numFmtId="3" fontId="5" fillId="0" borderId="10" xfId="0" applyNumberFormat="1" applyFont="1" applyFill="1" applyBorder="1" applyAlignment="1">
      <alignment horizontal="center"/>
    </xf>
    <xf numFmtId="3" fontId="5" fillId="0" borderId="10" xfId="0" applyNumberFormat="1" applyFont="1" applyFill="1" applyBorder="1" applyAlignment="1">
      <alignment horizontal="right" vertical="center"/>
    </xf>
    <xf numFmtId="0" fontId="5" fillId="0" borderId="14" xfId="0" applyFont="1" applyBorder="1"/>
    <xf numFmtId="3" fontId="0" fillId="0" borderId="14" xfId="0" applyNumberFormat="1" applyBorder="1"/>
    <xf numFmtId="0" fontId="34" fillId="0" borderId="23" xfId="0" applyFont="1" applyFill="1" applyBorder="1"/>
    <xf numFmtId="3" fontId="13" fillId="0" borderId="23" xfId="0" applyNumberFormat="1" applyFont="1" applyBorder="1" applyAlignment="1">
      <alignment horizontal="center"/>
    </xf>
    <xf numFmtId="3" fontId="13" fillId="0" borderId="22" xfId="0" applyNumberFormat="1" applyFont="1" applyBorder="1" applyAlignment="1">
      <alignment horizontal="right" vertical="center"/>
    </xf>
    <xf numFmtId="0" fontId="34" fillId="0" borderId="9" xfId="0" applyFont="1" applyFill="1" applyBorder="1"/>
    <xf numFmtId="3" fontId="13" fillId="0" borderId="9" xfId="0" applyNumberFormat="1" applyFont="1" applyBorder="1" applyAlignment="1">
      <alignment horizontal="center"/>
    </xf>
    <xf numFmtId="3" fontId="30" fillId="0" borderId="10" xfId="0" applyNumberFormat="1" applyFont="1" applyBorder="1"/>
    <xf numFmtId="3" fontId="30" fillId="0" borderId="13" xfId="0" applyNumberFormat="1" applyFont="1" applyBorder="1" applyAlignment="1">
      <alignment horizontal="right" vertical="center"/>
    </xf>
    <xf numFmtId="0" fontId="2" fillId="0" borderId="0" xfId="0" applyNumberFormat="1" applyFont="1"/>
    <xf numFmtId="0" fontId="4" fillId="4" borderId="0" xfId="0" applyFont="1" applyFill="1"/>
    <xf numFmtId="0" fontId="41" fillId="4" borderId="0" xfId="0" applyFont="1" applyFill="1"/>
    <xf numFmtId="0" fontId="42" fillId="0" borderId="0" xfId="0" applyFont="1"/>
    <xf numFmtId="0" fontId="5" fillId="0" borderId="1" xfId="0" applyNumberFormat="1" applyFont="1" applyBorder="1"/>
    <xf numFmtId="0" fontId="41" fillId="0" borderId="1" xfId="0" applyFont="1" applyBorder="1"/>
    <xf numFmtId="0" fontId="42" fillId="0" borderId="49" xfId="0" applyFont="1" applyBorder="1" applyAlignment="1">
      <alignment horizontal="center"/>
    </xf>
    <xf numFmtId="0" fontId="42" fillId="0" borderId="1" xfId="0" applyFont="1" applyFill="1" applyBorder="1" applyAlignment="1">
      <alignment horizontal="center"/>
    </xf>
    <xf numFmtId="0" fontId="41" fillId="0" borderId="49" xfId="0" applyFont="1" applyBorder="1"/>
    <xf numFmtId="0" fontId="41" fillId="0" borderId="1" xfId="0" applyFont="1" applyBorder="1" applyAlignment="1">
      <alignment horizontal="center"/>
    </xf>
    <xf numFmtId="0" fontId="41" fillId="0" borderId="1" xfId="0" applyFont="1" applyFill="1" applyBorder="1" applyAlignment="1">
      <alignment horizontal="center"/>
    </xf>
    <xf numFmtId="0" fontId="41" fillId="5" borderId="1" xfId="0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left"/>
    </xf>
    <xf numFmtId="0" fontId="42" fillId="0" borderId="1" xfId="0" applyFont="1" applyBorder="1" applyAlignment="1">
      <alignment horizontal="left"/>
    </xf>
    <xf numFmtId="0" fontId="42" fillId="0" borderId="1" xfId="0" applyFont="1" applyFill="1" applyBorder="1"/>
    <xf numFmtId="3" fontId="42" fillId="0" borderId="1" xfId="0" applyNumberFormat="1" applyFont="1" applyFill="1" applyBorder="1"/>
    <xf numFmtId="3" fontId="43" fillId="0" borderId="59" xfId="0" applyNumberFormat="1" applyFont="1" applyFill="1" applyBorder="1"/>
    <xf numFmtId="3" fontId="42" fillId="0" borderId="59" xfId="0" applyNumberFormat="1" applyFont="1" applyFill="1" applyBorder="1"/>
    <xf numFmtId="0" fontId="42" fillId="5" borderId="59" xfId="0" applyFont="1" applyFill="1" applyBorder="1"/>
    <xf numFmtId="0" fontId="5" fillId="0" borderId="1" xfId="0" applyNumberFormat="1" applyFont="1" applyBorder="1" applyAlignment="1">
      <alignment horizontal="left"/>
    </xf>
    <xf numFmtId="0" fontId="41" fillId="0" borderId="1" xfId="0" applyFont="1" applyFill="1" applyBorder="1" applyAlignment="1">
      <alignment horizontal="left"/>
    </xf>
    <xf numFmtId="0" fontId="41" fillId="6" borderId="1" xfId="0" applyFont="1" applyFill="1" applyBorder="1"/>
    <xf numFmtId="3" fontId="44" fillId="0" borderId="1" xfId="0" applyNumberFormat="1" applyFont="1" applyFill="1" applyBorder="1"/>
    <xf numFmtId="3" fontId="45" fillId="0" borderId="1" xfId="0" applyNumberFormat="1" applyFont="1" applyFill="1" applyBorder="1"/>
    <xf numFmtId="3" fontId="45" fillId="5" borderId="1" xfId="0" applyNumberFormat="1" applyFont="1" applyFill="1" applyBorder="1"/>
    <xf numFmtId="3" fontId="43" fillId="0" borderId="1" xfId="0" applyNumberFormat="1" applyFont="1" applyFill="1" applyBorder="1"/>
    <xf numFmtId="3" fontId="42" fillId="5" borderId="1" xfId="0" applyNumberFormat="1" applyFont="1" applyFill="1" applyBorder="1"/>
    <xf numFmtId="3" fontId="41" fillId="5" borderId="1" xfId="0" applyNumberFormat="1" applyFont="1" applyFill="1" applyBorder="1"/>
    <xf numFmtId="0" fontId="1" fillId="0" borderId="1" xfId="0" applyNumberFormat="1" applyFont="1" applyFill="1" applyBorder="1" applyAlignment="1">
      <alignment horizontal="left"/>
    </xf>
    <xf numFmtId="0" fontId="42" fillId="0" borderId="1" xfId="0" applyFont="1" applyFill="1" applyBorder="1" applyAlignment="1">
      <alignment horizontal="left"/>
    </xf>
    <xf numFmtId="3" fontId="41" fillId="0" borderId="1" xfId="0" applyNumberFormat="1" applyFont="1" applyFill="1" applyBorder="1"/>
    <xf numFmtId="0" fontId="41" fillId="0" borderId="1" xfId="0" applyFont="1" applyBorder="1" applyAlignment="1">
      <alignment horizontal="left"/>
    </xf>
    <xf numFmtId="3" fontId="44" fillId="5" borderId="1" xfId="0" applyNumberFormat="1" applyFont="1" applyFill="1" applyBorder="1"/>
    <xf numFmtId="3" fontId="46" fillId="5" borderId="1" xfId="0" applyNumberFormat="1" applyFont="1" applyFill="1" applyBorder="1"/>
    <xf numFmtId="3" fontId="47" fillId="0" borderId="1" xfId="0" applyNumberFormat="1" applyFont="1" applyFill="1" applyBorder="1"/>
    <xf numFmtId="0" fontId="42" fillId="0" borderId="1" xfId="0" applyFont="1" applyFill="1" applyBorder="1" applyAlignment="1">
      <alignment wrapText="1"/>
    </xf>
    <xf numFmtId="0" fontId="1" fillId="0" borderId="1" xfId="0" applyNumberFormat="1" applyFont="1" applyFill="1" applyBorder="1" applyAlignment="1">
      <alignment horizontal="left" wrapText="1"/>
    </xf>
    <xf numFmtId="0" fontId="42" fillId="0" borderId="1" xfId="0" applyFont="1" applyFill="1" applyBorder="1" applyAlignment="1">
      <alignment horizontal="left" wrapText="1"/>
    </xf>
    <xf numFmtId="16" fontId="1" fillId="0" borderId="1" xfId="0" applyNumberFormat="1" applyFont="1" applyFill="1" applyBorder="1" applyAlignment="1">
      <alignment horizontal="left"/>
    </xf>
    <xf numFmtId="0" fontId="5" fillId="0" borderId="1" xfId="0" applyNumberFormat="1" applyFont="1" applyFill="1" applyBorder="1" applyAlignment="1">
      <alignment horizontal="left"/>
    </xf>
    <xf numFmtId="0" fontId="41" fillId="0" borderId="1" xfId="0" applyFont="1" applyFill="1" applyBorder="1"/>
    <xf numFmtId="3" fontId="48" fillId="0" borderId="1" xfId="0" applyNumberFormat="1" applyFont="1" applyFill="1" applyBorder="1"/>
    <xf numFmtId="3" fontId="48" fillId="5" borderId="1" xfId="0" applyNumberFormat="1" applyFont="1" applyFill="1" applyBorder="1"/>
    <xf numFmtId="0" fontId="49" fillId="0" borderId="1" xfId="0" applyFont="1" applyFill="1" applyBorder="1"/>
    <xf numFmtId="3" fontId="50" fillId="0" borderId="1" xfId="0" applyNumberFormat="1" applyFont="1" applyFill="1" applyBorder="1"/>
    <xf numFmtId="3" fontId="51" fillId="0" borderId="1" xfId="0" applyNumberFormat="1" applyFont="1" applyFill="1" applyBorder="1"/>
    <xf numFmtId="0" fontId="5" fillId="0" borderId="0" xfId="0" applyFont="1"/>
    <xf numFmtId="0" fontId="53" fillId="0" borderId="0" xfId="1" applyFont="1"/>
    <xf numFmtId="0" fontId="53" fillId="0" borderId="0" xfId="1" applyFont="1" applyAlignment="1">
      <alignment horizontal="center"/>
    </xf>
    <xf numFmtId="0" fontId="52" fillId="0" borderId="0" xfId="1"/>
    <xf numFmtId="0" fontId="54" fillId="0" borderId="0" xfId="1" applyFont="1"/>
    <xf numFmtId="0" fontId="54" fillId="0" borderId="0" xfId="1" applyFont="1" applyAlignment="1">
      <alignment horizontal="center"/>
    </xf>
    <xf numFmtId="0" fontId="52" fillId="0" borderId="0" xfId="1" applyFont="1"/>
    <xf numFmtId="0" fontId="52" fillId="0" borderId="0" xfId="1" applyAlignment="1">
      <alignment horizontal="center"/>
    </xf>
    <xf numFmtId="0" fontId="4" fillId="0" borderId="63" xfId="1" applyFont="1" applyBorder="1"/>
    <xf numFmtId="0" fontId="4" fillId="0" borderId="40" xfId="1" applyFont="1" applyBorder="1"/>
    <xf numFmtId="0" fontId="4" fillId="0" borderId="40" xfId="1" applyFont="1" applyBorder="1" applyAlignment="1">
      <alignment horizontal="center"/>
    </xf>
    <xf numFmtId="0" fontId="4" fillId="0" borderId="64" xfId="1" applyFont="1" applyBorder="1"/>
    <xf numFmtId="0" fontId="52" fillId="0" borderId="1" xfId="1" applyBorder="1"/>
    <xf numFmtId="0" fontId="52" fillId="0" borderId="49" xfId="1" applyFont="1" applyBorder="1"/>
    <xf numFmtId="0" fontId="55" fillId="0" borderId="49" xfId="1" applyFont="1" applyBorder="1" applyAlignment="1">
      <alignment horizontal="center"/>
    </xf>
    <xf numFmtId="0" fontId="55" fillId="0" borderId="1" xfId="1" applyFont="1" applyBorder="1" applyAlignment="1">
      <alignment horizontal="center"/>
    </xf>
    <xf numFmtId="0" fontId="5" fillId="0" borderId="65" xfId="1" applyFont="1" applyBorder="1" applyAlignment="1">
      <alignment horizontal="center" vertical="center"/>
    </xf>
    <xf numFmtId="0" fontId="55" fillId="0" borderId="0" xfId="1" applyFont="1" applyBorder="1" applyAlignment="1">
      <alignment horizontal="center"/>
    </xf>
    <xf numFmtId="0" fontId="5" fillId="0" borderId="0" xfId="1" applyFont="1" applyBorder="1" applyAlignment="1">
      <alignment horizontal="center" vertical="center"/>
    </xf>
    <xf numFmtId="0" fontId="52" fillId="0" borderId="1" xfId="1" applyFont="1" applyBorder="1"/>
    <xf numFmtId="4" fontId="52" fillId="0" borderId="49" xfId="1" applyNumberFormat="1" applyFont="1" applyBorder="1" applyAlignment="1">
      <alignment horizontal="right"/>
    </xf>
    <xf numFmtId="4" fontId="52" fillId="0" borderId="49" xfId="1" applyNumberFormat="1" applyFont="1" applyBorder="1"/>
    <xf numFmtId="4" fontId="52" fillId="0" borderId="1" xfId="1" applyNumberFormat="1" applyFont="1" applyBorder="1"/>
    <xf numFmtId="4" fontId="52" fillId="0" borderId="65" xfId="1" applyNumberFormat="1" applyFont="1" applyBorder="1"/>
    <xf numFmtId="2" fontId="52" fillId="0" borderId="0" xfId="1" applyNumberFormat="1" applyBorder="1"/>
    <xf numFmtId="4" fontId="52" fillId="0" borderId="1" xfId="1" applyNumberFormat="1" applyFont="1" applyBorder="1" applyAlignment="1">
      <alignment horizontal="right"/>
    </xf>
    <xf numFmtId="4" fontId="52" fillId="0" borderId="21" xfId="1" applyNumberFormat="1" applyFont="1" applyBorder="1" applyAlignment="1">
      <alignment horizontal="right"/>
    </xf>
    <xf numFmtId="0" fontId="56" fillId="0" borderId="1" xfId="1" applyFont="1" applyBorder="1"/>
    <xf numFmtId="0" fontId="56" fillId="0" borderId="49" xfId="1" applyFont="1" applyBorder="1"/>
    <xf numFmtId="4" fontId="56" fillId="0" borderId="49" xfId="1" applyNumberFormat="1" applyFont="1" applyBorder="1" applyAlignment="1">
      <alignment horizontal="right"/>
    </xf>
    <xf numFmtId="4" fontId="52" fillId="0" borderId="65" xfId="1" applyNumberFormat="1" applyBorder="1"/>
    <xf numFmtId="4" fontId="52" fillId="0" borderId="49" xfId="1" applyNumberFormat="1" applyBorder="1" applyAlignment="1">
      <alignment horizontal="right"/>
    </xf>
    <xf numFmtId="4" fontId="52" fillId="0" borderId="49" xfId="1" applyNumberFormat="1" applyBorder="1"/>
    <xf numFmtId="4" fontId="52" fillId="0" borderId="1" xfId="1" applyNumberFormat="1" applyBorder="1"/>
    <xf numFmtId="0" fontId="55" fillId="0" borderId="1" xfId="1" applyFont="1" applyBorder="1"/>
    <xf numFmtId="4" fontId="55" fillId="0" borderId="49" xfId="1" applyNumberFormat="1" applyFont="1" applyBorder="1" applyAlignment="1">
      <alignment horizontal="right"/>
    </xf>
    <xf numFmtId="4" fontId="55" fillId="0" borderId="49" xfId="1" applyNumberFormat="1" applyFont="1" applyBorder="1"/>
    <xf numFmtId="4" fontId="55" fillId="0" borderId="1" xfId="1" applyNumberFormat="1" applyFont="1" applyBorder="1"/>
    <xf numFmtId="0" fontId="5" fillId="0" borderId="1" xfId="1" applyFont="1" applyBorder="1"/>
    <xf numFmtId="0" fontId="5" fillId="0" borderId="49" xfId="1" applyFont="1" applyBorder="1"/>
    <xf numFmtId="4" fontId="5" fillId="0" borderId="49" xfId="1" applyNumberFormat="1" applyFont="1" applyBorder="1" applyAlignment="1">
      <alignment horizontal="right"/>
    </xf>
    <xf numFmtId="4" fontId="5" fillId="0" borderId="49" xfId="1" applyNumberFormat="1" applyFont="1" applyBorder="1"/>
    <xf numFmtId="4" fontId="5" fillId="0" borderId="1" xfId="1" applyNumberFormat="1" applyFont="1" applyBorder="1"/>
    <xf numFmtId="4" fontId="5" fillId="0" borderId="65" xfId="1" applyNumberFormat="1" applyFont="1" applyBorder="1"/>
    <xf numFmtId="2" fontId="5" fillId="0" borderId="0" xfId="1" applyNumberFormat="1" applyFont="1" applyBorder="1"/>
    <xf numFmtId="0" fontId="57" fillId="0" borderId="1" xfId="1" applyFont="1" applyBorder="1"/>
    <xf numFmtId="0" fontId="57" fillId="0" borderId="49" xfId="1" applyFont="1" applyBorder="1"/>
    <xf numFmtId="0" fontId="52" fillId="0" borderId="49" xfId="1" applyBorder="1" applyAlignment="1">
      <alignment horizontal="center"/>
    </xf>
    <xf numFmtId="0" fontId="52" fillId="0" borderId="0" xfId="1" applyBorder="1"/>
    <xf numFmtId="4" fontId="55" fillId="0" borderId="49" xfId="1" applyNumberFormat="1" applyFont="1" applyBorder="1" applyAlignment="1">
      <alignment horizontal="center"/>
    </xf>
    <xf numFmtId="4" fontId="55" fillId="0" borderId="1" xfId="1" applyNumberFormat="1" applyFont="1" applyBorder="1" applyAlignment="1">
      <alignment horizontal="center"/>
    </xf>
    <xf numFmtId="0" fontId="52" fillId="0" borderId="49" xfId="1" applyBorder="1"/>
    <xf numFmtId="0" fontId="1" fillId="0" borderId="0" xfId="1" applyFont="1" applyBorder="1"/>
    <xf numFmtId="0" fontId="1" fillId="0" borderId="0" xfId="1" applyFont="1" applyBorder="1" applyAlignment="1">
      <alignment horizontal="center"/>
    </xf>
    <xf numFmtId="2" fontId="1" fillId="0" borderId="0" xfId="1" applyNumberFormat="1" applyFont="1" applyBorder="1"/>
    <xf numFmtId="0" fontId="1" fillId="0" borderId="0" xfId="1" applyFont="1" applyFill="1" applyBorder="1"/>
    <xf numFmtId="0" fontId="1" fillId="0" borderId="0" xfId="1" applyFont="1" applyFill="1" applyBorder="1" applyAlignment="1">
      <alignment horizontal="center"/>
    </xf>
    <xf numFmtId="0" fontId="0" fillId="0" borderId="16" xfId="0" applyBorder="1"/>
    <xf numFmtId="0" fontId="5" fillId="0" borderId="0" xfId="1" applyFont="1" applyBorder="1"/>
    <xf numFmtId="0" fontId="1" fillId="0" borderId="0" xfId="1" applyFont="1" applyBorder="1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/>
    <xf numFmtId="0" fontId="58" fillId="0" borderId="1" xfId="0" applyFont="1" applyBorder="1"/>
    <xf numFmtId="0" fontId="52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4" fontId="52" fillId="0" borderId="1" xfId="0" applyNumberFormat="1" applyFont="1" applyBorder="1"/>
    <xf numFmtId="0" fontId="58" fillId="0" borderId="1" xfId="0" applyFont="1" applyBorder="1" applyAlignment="1">
      <alignment wrapText="1"/>
    </xf>
    <xf numFmtId="0" fontId="58" fillId="0" borderId="0" xfId="0" applyFont="1" applyBorder="1" applyAlignment="1">
      <alignment wrapText="1"/>
    </xf>
    <xf numFmtId="4" fontId="54" fillId="0" borderId="0" xfId="0" applyNumberFormat="1" applyFont="1" applyBorder="1"/>
    <xf numFmtId="0" fontId="4" fillId="0" borderId="1" xfId="1" applyFont="1" applyBorder="1"/>
    <xf numFmtId="0" fontId="5" fillId="0" borderId="1" xfId="1" applyFont="1" applyBorder="1" applyAlignment="1">
      <alignment horizontal="center" vertical="center"/>
    </xf>
    <xf numFmtId="0" fontId="5" fillId="0" borderId="49" xfId="1" applyFont="1" applyBorder="1" applyAlignment="1">
      <alignment horizontal="center" vertical="center"/>
    </xf>
    <xf numFmtId="0" fontId="7" fillId="0" borderId="1" xfId="1" applyFont="1" applyBorder="1"/>
    <xf numFmtId="4" fontId="0" fillId="0" borderId="0" xfId="0" applyNumberFormat="1"/>
    <xf numFmtId="16" fontId="1" fillId="0" borderId="1" xfId="0" applyNumberFormat="1" applyFont="1" applyFill="1" applyBorder="1" applyAlignment="1">
      <alignment horizontal="left" wrapText="1"/>
    </xf>
    <xf numFmtId="3" fontId="0" fillId="0" borderId="2" xfId="0" applyNumberFormat="1" applyFont="1" applyFill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0" fontId="0" fillId="0" borderId="0" xfId="1" applyFont="1" applyBorder="1" applyAlignment="1">
      <alignment horizontal="center"/>
    </xf>
    <xf numFmtId="0" fontId="0" fillId="0" borderId="1" xfId="1" applyFont="1" applyBorder="1" applyAlignment="1">
      <alignment horizontal="center"/>
    </xf>
    <xf numFmtId="0" fontId="55" fillId="0" borderId="49" xfId="1" applyFont="1" applyBorder="1"/>
    <xf numFmtId="3" fontId="0" fillId="0" borderId="1" xfId="0" applyNumberFormat="1" applyFont="1" applyBorder="1" applyAlignment="1">
      <alignment horizontal="right"/>
    </xf>
    <xf numFmtId="3" fontId="59" fillId="5" borderId="1" xfId="0" applyNumberFormat="1" applyFont="1" applyFill="1" applyBorder="1"/>
    <xf numFmtId="0" fontId="0" fillId="0" borderId="0" xfId="0" applyAlignment="1">
      <alignment wrapText="1"/>
    </xf>
    <xf numFmtId="16" fontId="1" fillId="0" borderId="1" xfId="0" applyNumberFormat="1" applyFont="1" applyBorder="1" applyAlignment="1">
      <alignment horizontal="left"/>
    </xf>
    <xf numFmtId="3" fontId="39" fillId="0" borderId="9" xfId="0" applyNumberFormat="1" applyFont="1" applyFill="1" applyBorder="1" applyAlignment="1">
      <alignment horizontal="right" vertical="center"/>
    </xf>
    <xf numFmtId="3" fontId="60" fillId="0" borderId="23" xfId="0" applyNumberFormat="1" applyFont="1" applyBorder="1" applyAlignment="1">
      <alignment horizontal="right" vertical="center"/>
    </xf>
    <xf numFmtId="3" fontId="62" fillId="0" borderId="18" xfId="0" applyNumberFormat="1" applyFont="1" applyBorder="1" applyAlignment="1">
      <alignment horizontal="right" vertical="center"/>
    </xf>
    <xf numFmtId="0" fontId="25" fillId="0" borderId="29" xfId="0" applyFont="1" applyBorder="1" applyAlignment="1">
      <alignment horizontal="center"/>
    </xf>
    <xf numFmtId="3" fontId="0" fillId="0" borderId="1" xfId="0" applyNumberFormat="1" applyFont="1" applyBorder="1"/>
    <xf numFmtId="3" fontId="64" fillId="0" borderId="1" xfId="0" applyNumberFormat="1" applyFont="1" applyBorder="1"/>
    <xf numFmtId="3" fontId="66" fillId="5" borderId="1" xfId="0" applyNumberFormat="1" applyFont="1" applyFill="1" applyBorder="1"/>
    <xf numFmtId="3" fontId="67" fillId="9" borderId="1" xfId="0" applyNumberFormat="1" applyFont="1" applyFill="1" applyBorder="1"/>
    <xf numFmtId="16" fontId="0" fillId="0" borderId="1" xfId="0" applyNumberFormat="1" applyFont="1" applyFill="1" applyBorder="1" applyAlignment="1">
      <alignment horizontal="left"/>
    </xf>
    <xf numFmtId="3" fontId="65" fillId="7" borderId="1" xfId="0" applyNumberFormat="1" applyFont="1" applyFill="1" applyBorder="1"/>
    <xf numFmtId="3" fontId="0" fillId="7" borderId="1" xfId="0" applyNumberFormat="1" applyFill="1" applyBorder="1"/>
    <xf numFmtId="3" fontId="0" fillId="8" borderId="1" xfId="0" applyNumberFormat="1" applyFill="1" applyBorder="1"/>
    <xf numFmtId="3" fontId="65" fillId="8" borderId="1" xfId="0" applyNumberFormat="1" applyFont="1" applyFill="1" applyBorder="1"/>
    <xf numFmtId="3" fontId="0" fillId="8" borderId="1" xfId="0" applyNumberFormat="1" applyFont="1" applyFill="1" applyBorder="1"/>
    <xf numFmtId="0" fontId="0" fillId="0" borderId="0" xfId="0" applyFill="1"/>
    <xf numFmtId="0" fontId="25" fillId="0" borderId="46" xfId="0" applyFont="1" applyBorder="1" applyAlignment="1">
      <alignment horizontal="left"/>
    </xf>
    <xf numFmtId="0" fontId="25" fillId="0" borderId="39" xfId="0" applyFont="1" applyBorder="1"/>
    <xf numFmtId="3" fontId="61" fillId="0" borderId="8" xfId="0" applyNumberFormat="1" applyFont="1" applyBorder="1" applyAlignment="1">
      <alignment horizontal="right" vertical="center"/>
    </xf>
    <xf numFmtId="0" fontId="63" fillId="0" borderId="3" xfId="0" applyFont="1" applyBorder="1" applyAlignment="1">
      <alignment horizontal="center"/>
    </xf>
    <xf numFmtId="0" fontId="24" fillId="0" borderId="48" xfId="0" applyFont="1" applyBorder="1" applyAlignment="1">
      <alignment horizontal="left"/>
    </xf>
    <xf numFmtId="3" fontId="36" fillId="0" borderId="49" xfId="0" applyNumberFormat="1" applyFon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6" xfId="0" applyNumberFormat="1" applyBorder="1" applyAlignment="1">
      <alignment horizontal="right" vertical="center"/>
    </xf>
    <xf numFmtId="0" fontId="24" fillId="0" borderId="55" xfId="0" applyFont="1" applyBorder="1" applyAlignment="1">
      <alignment horizontal="left"/>
    </xf>
    <xf numFmtId="0" fontId="63" fillId="0" borderId="10" xfId="0" applyFont="1" applyBorder="1" applyAlignment="1">
      <alignment horizontal="right"/>
    </xf>
    <xf numFmtId="3" fontId="0" fillId="0" borderId="66" xfId="0" applyNumberFormat="1" applyBorder="1" applyAlignment="1">
      <alignment horizontal="center"/>
    </xf>
    <xf numFmtId="3" fontId="0" fillId="0" borderId="49" xfId="0" applyNumberFormat="1" applyBorder="1" applyAlignment="1">
      <alignment horizontal="center"/>
    </xf>
    <xf numFmtId="3" fontId="26" fillId="0" borderId="67" xfId="0" applyNumberFormat="1" applyFont="1" applyBorder="1" applyAlignment="1">
      <alignment horizontal="center"/>
    </xf>
    <xf numFmtId="3" fontId="0" fillId="0" borderId="68" xfId="0" applyNumberFormat="1" applyBorder="1" applyAlignment="1">
      <alignment horizontal="right" vertical="center"/>
    </xf>
    <xf numFmtId="3" fontId="0" fillId="0" borderId="65" xfId="0" applyNumberFormat="1" applyBorder="1" applyAlignment="1">
      <alignment horizontal="right" vertical="center"/>
    </xf>
    <xf numFmtId="3" fontId="26" fillId="0" borderId="56" xfId="0" applyNumberFormat="1" applyFont="1" applyBorder="1" applyAlignment="1">
      <alignment horizontal="right" vertical="center"/>
    </xf>
    <xf numFmtId="3" fontId="26" fillId="0" borderId="25" xfId="0" applyNumberFormat="1" applyFont="1" applyBorder="1" applyAlignment="1">
      <alignment horizontal="right" vertical="center"/>
    </xf>
    <xf numFmtId="3" fontId="0" fillId="0" borderId="66" xfId="0" applyNumberFormat="1" applyBorder="1" applyAlignment="1">
      <alignment horizontal="right" vertical="center"/>
    </xf>
    <xf numFmtId="3" fontId="0" fillId="0" borderId="49" xfId="0" applyNumberFormat="1" applyBorder="1" applyAlignment="1">
      <alignment horizontal="right" vertical="center"/>
    </xf>
    <xf numFmtId="3" fontId="26" fillId="0" borderId="67" xfId="0" applyNumberFormat="1" applyFont="1" applyBorder="1" applyAlignment="1">
      <alignment horizontal="right" vertical="center"/>
    </xf>
    <xf numFmtId="3" fontId="26" fillId="0" borderId="63" xfId="0" applyNumberFormat="1" applyFont="1" applyBorder="1" applyAlignment="1">
      <alignment horizontal="center"/>
    </xf>
    <xf numFmtId="3" fontId="26" fillId="0" borderId="64" xfId="0" applyNumberFormat="1" applyFont="1" applyBorder="1" applyAlignment="1">
      <alignment horizontal="right" vertical="center"/>
    </xf>
    <xf numFmtId="3" fontId="26" fillId="0" borderId="63" xfId="0" applyNumberFormat="1" applyFont="1" applyBorder="1" applyAlignment="1">
      <alignment horizontal="right" vertical="center"/>
    </xf>
    <xf numFmtId="3" fontId="26" fillId="0" borderId="22" xfId="0" applyNumberFormat="1" applyFont="1" applyBorder="1" applyAlignment="1">
      <alignment horizontal="right" vertical="center"/>
    </xf>
    <xf numFmtId="3" fontId="36" fillId="0" borderId="56" xfId="0" applyNumberFormat="1" applyFont="1" applyBorder="1" applyAlignment="1">
      <alignment horizontal="right" vertical="center"/>
    </xf>
    <xf numFmtId="3" fontId="36" fillId="0" borderId="25" xfId="0" applyNumberFormat="1" applyFont="1" applyBorder="1" applyAlignment="1">
      <alignment horizontal="right" vertical="center"/>
    </xf>
    <xf numFmtId="3" fontId="36" fillId="0" borderId="67" xfId="0" applyNumberFormat="1" applyFont="1" applyBorder="1" applyAlignment="1">
      <alignment horizontal="right" vertical="center"/>
    </xf>
    <xf numFmtId="0" fontId="40" fillId="0" borderId="2" xfId="0" applyFont="1" applyBorder="1" applyAlignment="1">
      <alignment horizontal="left"/>
    </xf>
    <xf numFmtId="3" fontId="0" fillId="0" borderId="40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0" fillId="0" borderId="33" xfId="0" applyNumberFormat="1" applyBorder="1" applyAlignment="1">
      <alignment horizontal="center"/>
    </xf>
    <xf numFmtId="3" fontId="0" fillId="0" borderId="64" xfId="0" applyNumberFormat="1" applyBorder="1" applyAlignment="1">
      <alignment horizontal="right" vertical="center"/>
    </xf>
    <xf numFmtId="3" fontId="0" fillId="0" borderId="63" xfId="0" applyNumberFormat="1" applyBorder="1" applyAlignment="1">
      <alignment horizontal="right" vertical="center"/>
    </xf>
    <xf numFmtId="3" fontId="0" fillId="0" borderId="52" xfId="0" applyNumberFormat="1" applyBorder="1" applyAlignment="1">
      <alignment horizontal="center"/>
    </xf>
    <xf numFmtId="3" fontId="0" fillId="0" borderId="52" xfId="0" applyNumberFormat="1" applyBorder="1" applyAlignment="1">
      <alignment horizontal="right" vertical="center"/>
    </xf>
    <xf numFmtId="3" fontId="26" fillId="0" borderId="69" xfId="0" applyNumberFormat="1" applyFont="1" applyBorder="1" applyAlignment="1">
      <alignment horizontal="right" vertical="center"/>
    </xf>
    <xf numFmtId="3" fontId="26" fillId="0" borderId="45" xfId="0" applyNumberFormat="1" applyFont="1" applyBorder="1" applyAlignment="1">
      <alignment horizontal="right" vertical="center"/>
    </xf>
    <xf numFmtId="3" fontId="0" fillId="0" borderId="16" xfId="0" applyNumberFormat="1" applyBorder="1" applyAlignment="1">
      <alignment horizontal="center"/>
    </xf>
    <xf numFmtId="3" fontId="0" fillId="0" borderId="29" xfId="0" applyNumberFormat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right"/>
    </xf>
    <xf numFmtId="3" fontId="39" fillId="0" borderId="20" xfId="0" applyNumberFormat="1" applyFont="1" applyFill="1" applyBorder="1" applyAlignment="1">
      <alignment horizontal="right" vertical="center"/>
    </xf>
    <xf numFmtId="3" fontId="0" fillId="0" borderId="17" xfId="0" applyNumberFormat="1" applyFont="1" applyBorder="1" applyAlignment="1">
      <alignment horizontal="right" vertical="center"/>
    </xf>
    <xf numFmtId="3" fontId="0" fillId="0" borderId="19" xfId="0" applyNumberFormat="1" applyFont="1" applyBorder="1" applyAlignment="1">
      <alignment horizontal="right" vertical="center"/>
    </xf>
    <xf numFmtId="3" fontId="60" fillId="0" borderId="1" xfId="0" applyNumberFormat="1" applyFont="1" applyBorder="1" applyAlignment="1">
      <alignment horizontal="right"/>
    </xf>
    <xf numFmtId="3" fontId="68" fillId="0" borderId="1" xfId="0" applyNumberFormat="1" applyFont="1" applyBorder="1" applyAlignment="1">
      <alignment horizontal="right"/>
    </xf>
    <xf numFmtId="0" fontId="60" fillId="0" borderId="1" xfId="0" applyFont="1" applyBorder="1"/>
    <xf numFmtId="3" fontId="60" fillId="0" borderId="1" xfId="0" applyNumberFormat="1" applyFont="1" applyBorder="1"/>
    <xf numFmtId="3" fontId="68" fillId="0" borderId="0" xfId="0" applyNumberFormat="1" applyFont="1" applyBorder="1" applyAlignment="1">
      <alignment horizontal="right"/>
    </xf>
    <xf numFmtId="3" fontId="69" fillId="0" borderId="1" xfId="0" applyNumberFormat="1" applyFont="1" applyBorder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70" fillId="0" borderId="10" xfId="0" applyFont="1" applyBorder="1" applyAlignment="1">
      <alignment horizontal="right"/>
    </xf>
    <xf numFmtId="16" fontId="0" fillId="0" borderId="1" xfId="0" applyNumberFormat="1" applyFont="1" applyBorder="1" applyAlignment="1">
      <alignment horizontal="left"/>
    </xf>
    <xf numFmtId="3" fontId="46" fillId="0" borderId="1" xfId="0" applyNumberFormat="1" applyFont="1" applyFill="1" applyBorder="1"/>
    <xf numFmtId="3" fontId="71" fillId="8" borderId="1" xfId="0" applyNumberFormat="1" applyFont="1" applyFill="1" applyBorder="1"/>
    <xf numFmtId="3" fontId="0" fillId="7" borderId="1" xfId="0" applyNumberFormat="1" applyFont="1" applyFill="1" applyBorder="1"/>
    <xf numFmtId="0" fontId="25" fillId="0" borderId="10" xfId="0" applyFont="1" applyBorder="1" applyAlignment="1">
      <alignment horizontal="left"/>
    </xf>
    <xf numFmtId="0" fontId="72" fillId="0" borderId="0" xfId="1" applyFont="1"/>
    <xf numFmtId="0" fontId="52" fillId="0" borderId="1" xfId="1" applyFont="1" applyBorder="1" applyAlignment="1">
      <alignment horizontal="center"/>
    </xf>
    <xf numFmtId="0" fontId="52" fillId="0" borderId="49" xfId="1" applyFont="1" applyBorder="1" applyAlignment="1">
      <alignment horizontal="center"/>
    </xf>
    <xf numFmtId="0" fontId="52" fillId="0" borderId="49" xfId="1" applyFont="1" applyBorder="1" applyAlignment="1">
      <alignment horizontal="right"/>
    </xf>
    <xf numFmtId="4" fontId="52" fillId="0" borderId="49" xfId="1" applyNumberFormat="1" applyFont="1" applyBorder="1" applyAlignment="1">
      <alignment horizontal="center"/>
    </xf>
    <xf numFmtId="4" fontId="52" fillId="0" borderId="1" xfId="1" applyNumberFormat="1" applyFont="1" applyBorder="1" applyAlignment="1">
      <alignment horizontal="center"/>
    </xf>
    <xf numFmtId="4" fontId="52" fillId="0" borderId="65" xfId="1" applyNumberFormat="1" applyFont="1" applyBorder="1" applyAlignment="1">
      <alignment horizontal="center"/>
    </xf>
    <xf numFmtId="2" fontId="52" fillId="0" borderId="0" xfId="1" applyNumberFormat="1" applyBorder="1" applyAlignment="1">
      <alignment horizontal="center"/>
    </xf>
    <xf numFmtId="0" fontId="52" fillId="0" borderId="49" xfId="1" applyFont="1" applyBorder="1" applyAlignment="1">
      <alignment horizontal="left"/>
    </xf>
    <xf numFmtId="4" fontId="52" fillId="0" borderId="21" xfId="1" applyNumberFormat="1" applyFont="1" applyBorder="1" applyAlignment="1">
      <alignment horizontal="center"/>
    </xf>
    <xf numFmtId="0" fontId="56" fillId="0" borderId="49" xfId="1" applyFont="1" applyBorder="1" applyAlignment="1">
      <alignment horizontal="right"/>
    </xf>
    <xf numFmtId="4" fontId="56" fillId="0" borderId="1" xfId="1" applyNumberFormat="1" applyFont="1" applyBorder="1" applyAlignment="1">
      <alignment horizontal="right"/>
    </xf>
    <xf numFmtId="4" fontId="1" fillId="0" borderId="0" xfId="1" applyNumberFormat="1" applyFont="1" applyBorder="1"/>
    <xf numFmtId="3" fontId="73" fillId="0" borderId="20" xfId="0" applyNumberFormat="1" applyFont="1" applyBorder="1" applyAlignment="1">
      <alignment horizontal="right" vertical="center"/>
    </xf>
    <xf numFmtId="3" fontId="64" fillId="0" borderId="1" xfId="0" applyNumberFormat="1" applyFont="1" applyBorder="1" applyAlignment="1">
      <alignment horizontal="right"/>
    </xf>
    <xf numFmtId="3" fontId="74" fillId="0" borderId="1" xfId="0" applyNumberFormat="1" applyFont="1" applyBorder="1"/>
    <xf numFmtId="3" fontId="75" fillId="0" borderId="1" xfId="0" applyNumberFormat="1" applyFont="1" applyBorder="1"/>
    <xf numFmtId="3" fontId="76" fillId="0" borderId="1" xfId="0" applyNumberFormat="1" applyFont="1" applyBorder="1" applyAlignment="1">
      <alignment horizontal="right"/>
    </xf>
    <xf numFmtId="0" fontId="77" fillId="0" borderId="0" xfId="0" applyFont="1"/>
    <xf numFmtId="3" fontId="78" fillId="0" borderId="1" xfId="0" applyNumberFormat="1" applyFont="1" applyBorder="1"/>
    <xf numFmtId="3" fontId="0" fillId="0" borderId="1" xfId="0" applyNumberFormat="1" applyFont="1" applyFill="1" applyBorder="1" applyAlignment="1">
      <alignment horizontal="right"/>
    </xf>
    <xf numFmtId="3" fontId="0" fillId="0" borderId="0" xfId="0" applyNumberFormat="1" applyFont="1" applyBorder="1" applyAlignment="1">
      <alignment horizontal="right"/>
    </xf>
    <xf numFmtId="3" fontId="0" fillId="0" borderId="1" xfId="0" applyNumberFormat="1" applyFont="1" applyBorder="1" applyAlignment="1">
      <alignment horizontal="right" wrapText="1"/>
    </xf>
    <xf numFmtId="3" fontId="79" fillId="0" borderId="1" xfId="0" applyNumberFormat="1" applyFont="1" applyFill="1" applyBorder="1"/>
    <xf numFmtId="3" fontId="79" fillId="5" borderId="1" xfId="0" applyNumberFormat="1" applyFont="1" applyFill="1" applyBorder="1"/>
    <xf numFmtId="3" fontId="80" fillId="7" borderId="1" xfId="0" applyNumberFormat="1" applyFont="1" applyFill="1" applyBorder="1"/>
    <xf numFmtId="3" fontId="80" fillId="8" borderId="1" xfId="0" applyNumberFormat="1" applyFont="1" applyFill="1" applyBorder="1"/>
    <xf numFmtId="3" fontId="81" fillId="0" borderId="1" xfId="0" applyNumberFormat="1" applyFont="1" applyFill="1" applyBorder="1"/>
    <xf numFmtId="3" fontId="81" fillId="5" borderId="1" xfId="0" applyNumberFormat="1" applyFont="1" applyFill="1" applyBorder="1"/>
    <xf numFmtId="3" fontId="78" fillId="7" borderId="1" xfId="0" applyNumberFormat="1" applyFont="1" applyFill="1" applyBorder="1"/>
    <xf numFmtId="3" fontId="78" fillId="8" borderId="1" xfId="0" applyNumberFormat="1" applyFont="1" applyFill="1" applyBorder="1"/>
    <xf numFmtId="0" fontId="52" fillId="0" borderId="1" xfId="0" applyFont="1" applyFill="1" applyBorder="1" applyAlignment="1">
      <alignment horizontal="center" wrapText="1"/>
    </xf>
    <xf numFmtId="4" fontId="0" fillId="0" borderId="1" xfId="0" applyNumberFormat="1" applyBorder="1"/>
    <xf numFmtId="4" fontId="52" fillId="0" borderId="0" xfId="0" applyNumberFormat="1" applyFont="1" applyBorder="1"/>
    <xf numFmtId="4" fontId="0" fillId="0" borderId="0" xfId="0" applyNumberFormat="1" applyBorder="1"/>
    <xf numFmtId="0" fontId="1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3" fontId="82" fillId="0" borderId="1" xfId="0" applyNumberFormat="1" applyFont="1" applyBorder="1" applyAlignment="1">
      <alignment horizontal="right"/>
    </xf>
    <xf numFmtId="3" fontId="0" fillId="10" borderId="1" xfId="0" applyNumberFormat="1" applyFill="1" applyBorder="1"/>
    <xf numFmtId="3" fontId="0" fillId="11" borderId="1" xfId="0" applyNumberFormat="1" applyFill="1" applyBorder="1"/>
    <xf numFmtId="3" fontId="5" fillId="12" borderId="1" xfId="0" applyNumberFormat="1" applyFont="1" applyFill="1" applyBorder="1" applyAlignment="1">
      <alignment horizontal="center"/>
    </xf>
    <xf numFmtId="3" fontId="0" fillId="12" borderId="1" xfId="0" applyNumberFormat="1" applyFont="1" applyFill="1" applyBorder="1" applyAlignment="1">
      <alignment horizontal="center"/>
    </xf>
    <xf numFmtId="3" fontId="60" fillId="12" borderId="1" xfId="0" applyNumberFormat="1" applyFont="1" applyFill="1" applyBorder="1" applyAlignment="1">
      <alignment horizontal="right"/>
    </xf>
    <xf numFmtId="3" fontId="68" fillId="12" borderId="1" xfId="0" applyNumberFormat="1" applyFont="1" applyFill="1" applyBorder="1"/>
    <xf numFmtId="3" fontId="68" fillId="12" borderId="1" xfId="0" applyNumberFormat="1" applyFont="1" applyFill="1" applyBorder="1" applyAlignment="1">
      <alignment horizontal="right"/>
    </xf>
    <xf numFmtId="3" fontId="68" fillId="12" borderId="1" xfId="0" applyNumberFormat="1" applyFont="1" applyFill="1" applyBorder="1" applyAlignment="1">
      <alignment horizontal="center"/>
    </xf>
    <xf numFmtId="3" fontId="60" fillId="12" borderId="1" xfId="0" applyNumberFormat="1" applyFont="1" applyFill="1" applyBorder="1" applyAlignment="1">
      <alignment horizontal="center"/>
    </xf>
    <xf numFmtId="3" fontId="64" fillId="12" borderId="1" xfId="0" applyNumberFormat="1" applyFont="1" applyFill="1" applyBorder="1"/>
    <xf numFmtId="0" fontId="60" fillId="12" borderId="1" xfId="0" applyFont="1" applyFill="1" applyBorder="1"/>
    <xf numFmtId="3" fontId="60" fillId="12" borderId="1" xfId="0" applyNumberFormat="1" applyFont="1" applyFill="1" applyBorder="1"/>
    <xf numFmtId="3" fontId="74" fillId="12" borderId="1" xfId="0" applyNumberFormat="1" applyFont="1" applyFill="1" applyBorder="1"/>
    <xf numFmtId="3" fontId="78" fillId="12" borderId="1" xfId="0" applyNumberFormat="1" applyFont="1" applyFill="1" applyBorder="1"/>
    <xf numFmtId="3" fontId="76" fillId="12" borderId="1" xfId="0" applyNumberFormat="1" applyFont="1" applyFill="1" applyBorder="1" applyAlignment="1">
      <alignment horizontal="right"/>
    </xf>
    <xf numFmtId="3" fontId="75" fillId="12" borderId="1" xfId="0" applyNumberFormat="1" applyFont="1" applyFill="1" applyBorder="1"/>
    <xf numFmtId="3" fontId="0" fillId="8" borderId="1" xfId="0" applyNumberFormat="1" applyFill="1" applyBorder="1" applyAlignment="1">
      <alignment horizontal="left" wrapText="1"/>
    </xf>
    <xf numFmtId="3" fontId="65" fillId="8" borderId="1" xfId="0" applyNumberFormat="1" applyFont="1" applyFill="1" applyBorder="1" applyAlignment="1">
      <alignment horizontal="left"/>
    </xf>
    <xf numFmtId="3" fontId="0" fillId="8" borderId="1" xfId="0" applyNumberFormat="1" applyFill="1" applyBorder="1" applyAlignment="1">
      <alignment horizontal="left"/>
    </xf>
    <xf numFmtId="3" fontId="80" fillId="8" borderId="1" xfId="0" applyNumberFormat="1" applyFont="1" applyFill="1" applyBorder="1" applyAlignment="1">
      <alignment horizontal="left" wrapText="1"/>
    </xf>
    <xf numFmtId="3" fontId="78" fillId="8" borderId="1" xfId="0" applyNumberFormat="1" applyFont="1" applyFill="1" applyBorder="1" applyAlignment="1">
      <alignment horizontal="left" wrapText="1"/>
    </xf>
    <xf numFmtId="3" fontId="68" fillId="0" borderId="0" xfId="0" applyNumberFormat="1" applyFont="1" applyFill="1" applyBorder="1" applyAlignment="1">
      <alignment horizontal="right"/>
    </xf>
    <xf numFmtId="3" fontId="60" fillId="0" borderId="0" xfId="0" applyNumberFormat="1" applyFont="1" applyFill="1" applyBorder="1" applyAlignment="1">
      <alignment horizontal="right"/>
    </xf>
    <xf numFmtId="0" fontId="0" fillId="0" borderId="34" xfId="0" applyBorder="1" applyAlignment="1">
      <alignment horizontal="center"/>
    </xf>
    <xf numFmtId="0" fontId="25" fillId="0" borderId="65" xfId="0" applyFont="1" applyBorder="1"/>
    <xf numFmtId="3" fontId="39" fillId="0" borderId="28" xfId="0" applyNumberFormat="1" applyFont="1" applyBorder="1" applyAlignment="1">
      <alignment horizontal="right" vertical="center"/>
    </xf>
    <xf numFmtId="3" fontId="39" fillId="0" borderId="27" xfId="0" applyNumberFormat="1" applyFont="1" applyBorder="1" applyAlignment="1">
      <alignment horizontal="right" vertical="center"/>
    </xf>
    <xf numFmtId="0" fontId="0" fillId="0" borderId="6" xfId="0" applyBorder="1" applyAlignment="1">
      <alignment horizontal="center"/>
    </xf>
    <xf numFmtId="3" fontId="0" fillId="13" borderId="1" xfId="0" applyNumberFormat="1" applyFont="1" applyFill="1" applyBorder="1"/>
    <xf numFmtId="3" fontId="0" fillId="13" borderId="1" xfId="0" applyNumberFormat="1" applyFill="1" applyBorder="1"/>
    <xf numFmtId="0" fontId="24" fillId="0" borderId="11" xfId="0" applyFont="1" applyBorder="1" applyAlignment="1">
      <alignment horizontal="left"/>
    </xf>
    <xf numFmtId="0" fontId="24" fillId="0" borderId="12" xfId="0" applyFont="1" applyBorder="1" applyAlignment="1">
      <alignment horizontal="left"/>
    </xf>
    <xf numFmtId="0" fontId="22" fillId="2" borderId="3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left" vertical="center"/>
    </xf>
    <xf numFmtId="0" fontId="22" fillId="2" borderId="4" xfId="0" applyFont="1" applyFill="1" applyBorder="1" applyAlignment="1">
      <alignment horizontal="left" vertical="center"/>
    </xf>
    <xf numFmtId="0" fontId="22" fillId="2" borderId="29" xfId="0" applyFont="1" applyFill="1" applyBorder="1" applyAlignment="1">
      <alignment horizontal="left" vertical="center"/>
    </xf>
    <xf numFmtId="0" fontId="22" fillId="2" borderId="8" xfId="0" applyFont="1" applyFill="1" applyBorder="1" applyAlignment="1">
      <alignment horizontal="left" vertical="center"/>
    </xf>
    <xf numFmtId="0" fontId="22" fillId="2" borderId="6" xfId="0" applyFont="1" applyFill="1" applyBorder="1" applyAlignment="1">
      <alignment horizontal="left" vertical="center"/>
    </xf>
    <xf numFmtId="0" fontId="22" fillId="2" borderId="7" xfId="0" applyFont="1" applyFill="1" applyBorder="1" applyAlignment="1">
      <alignment horizontal="left" vertical="center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25" fillId="0" borderId="11" xfId="0" applyFont="1" applyBorder="1" applyAlignment="1">
      <alignment horizontal="left"/>
    </xf>
    <xf numFmtId="0" fontId="25" fillId="0" borderId="12" xfId="0" applyFont="1" applyBorder="1" applyAlignment="1">
      <alignment horizontal="left"/>
    </xf>
    <xf numFmtId="14" fontId="0" fillId="0" borderId="11" xfId="0" applyNumberFormat="1" applyBorder="1" applyAlignment="1">
      <alignment horizontal="left"/>
    </xf>
    <xf numFmtId="14" fontId="0" fillId="0" borderId="12" xfId="0" applyNumberFormat="1" applyBorder="1" applyAlignment="1">
      <alignment horizontal="left"/>
    </xf>
    <xf numFmtId="0" fontId="0" fillId="0" borderId="46" xfId="0" applyBorder="1" applyAlignment="1">
      <alignment horizontal="left"/>
    </xf>
    <xf numFmtId="0" fontId="0" fillId="0" borderId="47" xfId="0" applyBorder="1" applyAlignment="1">
      <alignment horizontal="left"/>
    </xf>
    <xf numFmtId="0" fontId="0" fillId="0" borderId="39" xfId="0" applyBorder="1" applyAlignment="1">
      <alignment horizontal="left"/>
    </xf>
    <xf numFmtId="0" fontId="0" fillId="0" borderId="1" xfId="0" applyBorder="1" applyAlignment="1">
      <alignment horizontal="left"/>
    </xf>
    <xf numFmtId="0" fontId="23" fillId="0" borderId="52" xfId="0" applyFont="1" applyBorder="1" applyAlignment="1">
      <alignment horizontal="center"/>
    </xf>
    <xf numFmtId="0" fontId="23" fillId="0" borderId="53" xfId="0" applyFont="1" applyBorder="1" applyAlignment="1">
      <alignment horizontal="center"/>
    </xf>
    <xf numFmtId="0" fontId="24" fillId="0" borderId="5" xfId="0" applyFont="1" applyBorder="1" applyAlignment="1">
      <alignment horizontal="left"/>
    </xf>
    <xf numFmtId="0" fontId="24" fillId="0" borderId="27" xfId="0" applyFont="1" applyBorder="1" applyAlignment="1">
      <alignment horizontal="left"/>
    </xf>
    <xf numFmtId="0" fontId="23" fillId="0" borderId="5" xfId="0" applyFont="1" applyBorder="1" applyAlignment="1">
      <alignment horizontal="left"/>
    </xf>
    <xf numFmtId="0" fontId="23" fillId="0" borderId="27" xfId="0" applyFont="1" applyBorder="1" applyAlignment="1">
      <alignment horizontal="left"/>
    </xf>
    <xf numFmtId="0" fontId="23" fillId="0" borderId="3" xfId="0" applyFont="1" applyBorder="1" applyAlignment="1">
      <alignment horizontal="left"/>
    </xf>
    <xf numFmtId="0" fontId="23" fillId="0" borderId="31" xfId="0" applyFont="1" applyBorder="1" applyAlignment="1">
      <alignment horizontal="left"/>
    </xf>
    <xf numFmtId="0" fontId="23" fillId="0" borderId="6" xfId="0" applyFont="1" applyBorder="1" applyAlignment="1">
      <alignment horizontal="left"/>
    </xf>
    <xf numFmtId="0" fontId="23" fillId="0" borderId="28" xfId="0" applyFont="1" applyBorder="1" applyAlignment="1">
      <alignment horizontal="left"/>
    </xf>
    <xf numFmtId="0" fontId="23" fillId="0" borderId="11" xfId="0" applyFont="1" applyBorder="1" applyAlignment="1">
      <alignment horizontal="left"/>
    </xf>
    <xf numFmtId="0" fontId="23" fillId="0" borderId="12" xfId="0" applyFont="1" applyBorder="1" applyAlignment="1">
      <alignment horizontal="left"/>
    </xf>
    <xf numFmtId="0" fontId="24" fillId="0" borderId="28" xfId="0" applyFont="1" applyBorder="1" applyAlignment="1">
      <alignment horizontal="left"/>
    </xf>
    <xf numFmtId="0" fontId="24" fillId="0" borderId="13" xfId="0" applyFont="1" applyBorder="1" applyAlignment="1">
      <alignment horizontal="left"/>
    </xf>
    <xf numFmtId="49" fontId="0" fillId="0" borderId="11" xfId="0" applyNumberFormat="1" applyBorder="1" applyAlignment="1">
      <alignment horizontal="left"/>
    </xf>
    <xf numFmtId="49" fontId="0" fillId="0" borderId="12" xfId="0" applyNumberFormat="1" applyBorder="1" applyAlignment="1">
      <alignment horizontal="left"/>
    </xf>
    <xf numFmtId="0" fontId="23" fillId="0" borderId="5" xfId="0" applyFont="1" applyBorder="1" applyAlignment="1">
      <alignment horizontal="center"/>
    </xf>
    <xf numFmtId="0" fontId="23" fillId="0" borderId="27" xfId="0" applyFont="1" applyBorder="1" applyAlignment="1">
      <alignment horizontal="center"/>
    </xf>
    <xf numFmtId="0" fontId="24" fillId="0" borderId="3" xfId="0" applyFont="1" applyBorder="1" applyAlignment="1">
      <alignment horizontal="left"/>
    </xf>
    <xf numFmtId="0" fontId="24" fillId="0" borderId="31" xfId="0" applyFont="1" applyBorder="1" applyAlignment="1">
      <alignment horizontal="left"/>
    </xf>
    <xf numFmtId="0" fontId="24" fillId="0" borderId="4" xfId="0" applyFont="1" applyBorder="1" applyAlignment="1">
      <alignment horizontal="left"/>
    </xf>
    <xf numFmtId="0" fontId="22" fillId="2" borderId="46" xfId="0" applyFont="1" applyFill="1" applyBorder="1" applyAlignment="1">
      <alignment horizontal="left" vertical="center"/>
    </xf>
    <xf numFmtId="0" fontId="22" fillId="2" borderId="47" xfId="0" applyFont="1" applyFill="1" applyBorder="1" applyAlignment="1">
      <alignment horizontal="left" vertical="center"/>
    </xf>
    <xf numFmtId="0" fontId="22" fillId="2" borderId="39" xfId="0" applyFont="1" applyFill="1" applyBorder="1" applyAlignment="1">
      <alignment horizontal="left" vertical="center"/>
    </xf>
    <xf numFmtId="0" fontId="22" fillId="2" borderId="57" xfId="0" applyFont="1" applyFill="1" applyBorder="1" applyAlignment="1">
      <alignment horizontal="left" vertical="center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</cellXfs>
  <cellStyles count="2">
    <cellStyle name="Normálne" xfId="0" builtinId="0"/>
    <cellStyle name="normálne_Hárok1" xfId="1"/>
  </cellStyles>
  <dxfs count="0"/>
  <tableStyles count="0" defaultTableStyle="TableStyleMedium2" defaultPivotStyle="PivotStyleLight16"/>
  <colors>
    <mruColors>
      <color rgb="FFA18F98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L117"/>
  <sheetViews>
    <sheetView view="pageLayout" topLeftCell="A73" zoomScaleNormal="100" workbookViewId="0">
      <selection activeCell="H85" sqref="H85"/>
    </sheetView>
  </sheetViews>
  <sheetFormatPr defaultRowHeight="12.75" x14ac:dyDescent="0.2"/>
  <cols>
    <col min="1" max="1" width="8.5703125" customWidth="1"/>
    <col min="2" max="2" width="43.85546875" customWidth="1"/>
    <col min="3" max="3" width="9.42578125" style="2" hidden="1" customWidth="1"/>
    <col min="4" max="4" width="11" style="3" customWidth="1"/>
    <col min="5" max="5" width="10.7109375" customWidth="1"/>
    <col min="6" max="10" width="10.140625" customWidth="1"/>
    <col min="11" max="11" width="11.140625" customWidth="1"/>
  </cols>
  <sheetData>
    <row r="1" spans="1:11" ht="18" x14ac:dyDescent="0.25">
      <c r="A1" s="1" t="s">
        <v>0</v>
      </c>
      <c r="B1" s="1"/>
    </row>
    <row r="2" spans="1:11" ht="18" x14ac:dyDescent="0.25">
      <c r="B2" s="4" t="s">
        <v>1</v>
      </c>
      <c r="C2" s="5"/>
      <c r="D2" s="6"/>
      <c r="E2" s="7"/>
      <c r="F2" s="7"/>
      <c r="G2" s="7"/>
      <c r="H2" s="7"/>
      <c r="I2" s="7"/>
      <c r="J2" s="7"/>
      <c r="K2" s="7"/>
    </row>
    <row r="3" spans="1:11" ht="15.75" x14ac:dyDescent="0.25">
      <c r="A3" s="8"/>
      <c r="B3" s="8" t="s">
        <v>2</v>
      </c>
      <c r="C3" s="9"/>
      <c r="D3" s="11" t="s">
        <v>4</v>
      </c>
      <c r="E3" s="11" t="s">
        <v>5</v>
      </c>
      <c r="F3" s="11" t="s">
        <v>6</v>
      </c>
      <c r="G3" s="11" t="s">
        <v>7</v>
      </c>
      <c r="H3" s="11" t="s">
        <v>7</v>
      </c>
      <c r="I3" s="705" t="s">
        <v>8</v>
      </c>
      <c r="J3" s="11" t="s">
        <v>495</v>
      </c>
      <c r="K3" s="11" t="s">
        <v>545</v>
      </c>
    </row>
    <row r="4" spans="1:11" ht="15.75" x14ac:dyDescent="0.25">
      <c r="A4" s="12" t="s">
        <v>9</v>
      </c>
      <c r="B4" s="8" t="s">
        <v>10</v>
      </c>
      <c r="C4" s="13"/>
      <c r="D4" s="13" t="s">
        <v>12</v>
      </c>
      <c r="E4" s="584" t="s">
        <v>11</v>
      </c>
      <c r="F4" s="584" t="s">
        <v>11</v>
      </c>
      <c r="G4" s="584" t="s">
        <v>635</v>
      </c>
      <c r="H4" s="585" t="s">
        <v>40</v>
      </c>
      <c r="I4" s="706" t="s">
        <v>13</v>
      </c>
      <c r="J4" s="13" t="s">
        <v>13</v>
      </c>
      <c r="K4" s="585" t="s">
        <v>13</v>
      </c>
    </row>
    <row r="5" spans="1:11" ht="14.25" x14ac:dyDescent="0.2">
      <c r="A5" s="14">
        <v>111003</v>
      </c>
      <c r="B5" s="15" t="s">
        <v>15</v>
      </c>
      <c r="C5" s="16"/>
      <c r="D5" s="17">
        <v>560326</v>
      </c>
      <c r="E5" s="17">
        <v>640862</v>
      </c>
      <c r="F5" s="17">
        <v>715137</v>
      </c>
      <c r="G5" s="17">
        <v>806830</v>
      </c>
      <c r="H5" s="647">
        <v>810000</v>
      </c>
      <c r="I5" s="707">
        <v>885000</v>
      </c>
      <c r="J5" s="685">
        <v>900000</v>
      </c>
      <c r="K5" s="647">
        <v>920000</v>
      </c>
    </row>
    <row r="6" spans="1:11" ht="14.25" x14ac:dyDescent="0.2">
      <c r="A6" s="14">
        <v>121001</v>
      </c>
      <c r="B6" s="15" t="s">
        <v>16</v>
      </c>
      <c r="C6" s="16"/>
      <c r="D6" s="17">
        <v>248465</v>
      </c>
      <c r="E6" s="17">
        <v>249455</v>
      </c>
      <c r="F6" s="17">
        <v>246056</v>
      </c>
      <c r="G6" s="17">
        <v>246000</v>
      </c>
      <c r="H6" s="17">
        <v>246000</v>
      </c>
      <c r="I6" s="707">
        <v>246000</v>
      </c>
      <c r="J6" s="589">
        <v>246500</v>
      </c>
      <c r="K6" s="17">
        <v>247000</v>
      </c>
    </row>
    <row r="7" spans="1:11" ht="14.25" x14ac:dyDescent="0.2">
      <c r="A7" s="14">
        <v>121002</v>
      </c>
      <c r="B7" s="15" t="s">
        <v>17</v>
      </c>
      <c r="C7" s="16"/>
      <c r="D7" s="17">
        <v>2619280</v>
      </c>
      <c r="E7" s="17">
        <v>2604358</v>
      </c>
      <c r="F7" s="17">
        <v>2477875</v>
      </c>
      <c r="G7" s="17">
        <v>2474000</v>
      </c>
      <c r="H7" s="17">
        <v>2360000</v>
      </c>
      <c r="I7" s="707">
        <v>2411000</v>
      </c>
      <c r="J7" s="589">
        <v>2410000</v>
      </c>
      <c r="K7" s="17">
        <v>2409000</v>
      </c>
    </row>
    <row r="8" spans="1:11" ht="14.25" x14ac:dyDescent="0.2">
      <c r="A8" s="14">
        <v>121033</v>
      </c>
      <c r="B8" s="15" t="s">
        <v>18</v>
      </c>
      <c r="C8" s="16"/>
      <c r="D8" s="17">
        <v>3519</v>
      </c>
      <c r="E8" s="17">
        <v>3745</v>
      </c>
      <c r="F8" s="17">
        <v>3758</v>
      </c>
      <c r="G8" s="17">
        <v>3700</v>
      </c>
      <c r="H8" s="17">
        <v>3710</v>
      </c>
      <c r="I8" s="707">
        <v>3703</v>
      </c>
      <c r="J8" s="589">
        <v>3680</v>
      </c>
      <c r="K8" s="17">
        <v>3663</v>
      </c>
    </row>
    <row r="9" spans="1:11" ht="14.25" x14ac:dyDescent="0.2">
      <c r="A9" s="14">
        <v>133001</v>
      </c>
      <c r="B9" s="15" t="s">
        <v>19</v>
      </c>
      <c r="C9" s="16"/>
      <c r="D9" s="17">
        <v>2047</v>
      </c>
      <c r="E9" s="17">
        <v>2076</v>
      </c>
      <c r="F9" s="17">
        <v>2164</v>
      </c>
      <c r="G9" s="17">
        <v>2200</v>
      </c>
      <c r="H9" s="17">
        <v>2200</v>
      </c>
      <c r="I9" s="707">
        <v>2300</v>
      </c>
      <c r="J9" s="589">
        <v>2313</v>
      </c>
      <c r="K9" s="17">
        <v>2320</v>
      </c>
    </row>
    <row r="10" spans="1:11" ht="14.25" x14ac:dyDescent="0.2">
      <c r="A10" s="14">
        <v>133003</v>
      </c>
      <c r="B10" s="15" t="s">
        <v>20</v>
      </c>
      <c r="C10" s="16"/>
      <c r="D10" s="17">
        <v>70</v>
      </c>
      <c r="E10" s="17">
        <v>70</v>
      </c>
      <c r="F10" s="17">
        <v>70</v>
      </c>
      <c r="G10" s="17">
        <v>70</v>
      </c>
      <c r="H10" s="17">
        <v>70</v>
      </c>
      <c r="I10" s="707">
        <v>70</v>
      </c>
      <c r="J10" s="589">
        <v>70</v>
      </c>
      <c r="K10" s="17">
        <v>70</v>
      </c>
    </row>
    <row r="11" spans="1:11" ht="14.25" x14ac:dyDescent="0.2">
      <c r="A11" s="14">
        <v>133006</v>
      </c>
      <c r="B11" s="15" t="s">
        <v>21</v>
      </c>
      <c r="C11" s="16"/>
      <c r="D11" s="17">
        <v>3543</v>
      </c>
      <c r="E11" s="17">
        <v>6136</v>
      </c>
      <c r="F11" s="17">
        <v>8195</v>
      </c>
      <c r="G11" s="17">
        <v>5000</v>
      </c>
      <c r="H11" s="17">
        <v>12000</v>
      </c>
      <c r="I11" s="707">
        <v>15000</v>
      </c>
      <c r="J11" s="589">
        <v>12000</v>
      </c>
      <c r="K11" s="17">
        <v>12000</v>
      </c>
    </row>
    <row r="12" spans="1:11" ht="14.25" x14ac:dyDescent="0.2">
      <c r="A12" s="14">
        <v>133012</v>
      </c>
      <c r="B12" s="18" t="s">
        <v>22</v>
      </c>
      <c r="C12" s="16"/>
      <c r="D12" s="17">
        <v>1038</v>
      </c>
      <c r="E12" s="17">
        <v>916</v>
      </c>
      <c r="F12" s="17">
        <v>2926</v>
      </c>
      <c r="G12" s="17">
        <v>2000</v>
      </c>
      <c r="H12" s="17">
        <v>3200</v>
      </c>
      <c r="I12" s="707">
        <v>2500</v>
      </c>
      <c r="J12" s="589">
        <v>2500</v>
      </c>
      <c r="K12" s="17">
        <v>2500</v>
      </c>
    </row>
    <row r="13" spans="1:11" ht="28.5" x14ac:dyDescent="0.2">
      <c r="A13" s="14">
        <v>133013</v>
      </c>
      <c r="B13" s="18" t="s">
        <v>23</v>
      </c>
      <c r="C13" s="16"/>
      <c r="D13" s="17">
        <v>71266</v>
      </c>
      <c r="E13" s="17">
        <v>72538</v>
      </c>
      <c r="F13" s="17">
        <v>78670</v>
      </c>
      <c r="G13" s="17">
        <v>82400</v>
      </c>
      <c r="H13" s="17">
        <v>83000</v>
      </c>
      <c r="I13" s="707">
        <v>50130</v>
      </c>
      <c r="J13" s="589">
        <v>50250</v>
      </c>
      <c r="K13" s="17">
        <v>50300</v>
      </c>
    </row>
    <row r="14" spans="1:11" ht="14.25" x14ac:dyDescent="0.2">
      <c r="A14" s="14">
        <v>133014</v>
      </c>
      <c r="B14" s="15" t="s">
        <v>24</v>
      </c>
      <c r="C14" s="19"/>
      <c r="D14" s="17">
        <v>78322</v>
      </c>
      <c r="E14" s="17">
        <v>78322</v>
      </c>
      <c r="F14" s="17">
        <v>78322</v>
      </c>
      <c r="G14" s="17">
        <v>78322</v>
      </c>
      <c r="H14" s="17">
        <v>78322</v>
      </c>
      <c r="I14" s="707">
        <v>78322</v>
      </c>
      <c r="J14" s="589">
        <v>78322</v>
      </c>
      <c r="K14" s="17">
        <v>78322</v>
      </c>
    </row>
    <row r="15" spans="1:11" ht="14.25" x14ac:dyDescent="0.2">
      <c r="A15" s="14">
        <v>134001</v>
      </c>
      <c r="B15" s="15" t="s">
        <v>498</v>
      </c>
      <c r="C15" s="19"/>
      <c r="D15" s="17"/>
      <c r="E15" s="589">
        <v>1002</v>
      </c>
      <c r="F15" s="589">
        <v>1002</v>
      </c>
      <c r="G15" s="589">
        <v>1000</v>
      </c>
      <c r="H15" s="589">
        <v>1000</v>
      </c>
      <c r="I15" s="707">
        <v>1000</v>
      </c>
      <c r="J15" s="589">
        <v>1000</v>
      </c>
      <c r="K15" s="589">
        <v>1000</v>
      </c>
    </row>
    <row r="16" spans="1:11" ht="15.75" x14ac:dyDescent="0.25">
      <c r="A16" s="15"/>
      <c r="B16" s="8" t="s">
        <v>25</v>
      </c>
      <c r="C16" s="20"/>
      <c r="D16" s="20">
        <f t="shared" ref="D16" si="0">SUM(D5:D15)</f>
        <v>3587876</v>
      </c>
      <c r="E16" s="20">
        <f t="shared" ref="E16:K16" si="1">SUM(E5:E15)</f>
        <v>3659480</v>
      </c>
      <c r="F16" s="20">
        <f t="shared" si="1"/>
        <v>3614175</v>
      </c>
      <c r="G16" s="20">
        <f>SUM(G5:G15)</f>
        <v>3701522</v>
      </c>
      <c r="H16" s="20">
        <f t="shared" si="1"/>
        <v>3599502</v>
      </c>
      <c r="I16" s="708">
        <f t="shared" si="1"/>
        <v>3695025</v>
      </c>
      <c r="J16" s="20">
        <f t="shared" si="1"/>
        <v>3706635</v>
      </c>
      <c r="K16" s="20">
        <f t="shared" si="1"/>
        <v>3726175</v>
      </c>
    </row>
    <row r="17" spans="1:11" ht="14.25" x14ac:dyDescent="0.2">
      <c r="A17" s="15"/>
      <c r="B17" s="15"/>
      <c r="C17" s="19"/>
      <c r="D17" s="10"/>
      <c r="E17" s="10"/>
      <c r="F17" s="10"/>
      <c r="G17" s="10"/>
      <c r="H17" s="10"/>
      <c r="I17" s="709"/>
      <c r="J17" s="10"/>
      <c r="K17" s="10"/>
    </row>
    <row r="18" spans="1:11" ht="15.75" x14ac:dyDescent="0.25">
      <c r="A18" s="21" t="s">
        <v>9</v>
      </c>
      <c r="B18" s="8" t="s">
        <v>26</v>
      </c>
      <c r="C18" s="19"/>
      <c r="D18" s="10"/>
      <c r="E18" s="10"/>
      <c r="F18" s="10"/>
      <c r="G18" s="10"/>
      <c r="H18" s="10"/>
      <c r="I18" s="709"/>
      <c r="J18" s="10"/>
      <c r="K18" s="10"/>
    </row>
    <row r="19" spans="1:11" ht="14.25" x14ac:dyDescent="0.2">
      <c r="A19" s="14">
        <v>212002</v>
      </c>
      <c r="B19" s="18" t="s">
        <v>27</v>
      </c>
      <c r="C19" s="19"/>
      <c r="D19" s="17">
        <v>1616</v>
      </c>
      <c r="E19" s="17">
        <v>1590</v>
      </c>
      <c r="F19" s="17">
        <v>1590</v>
      </c>
      <c r="G19" s="17">
        <v>1500</v>
      </c>
      <c r="H19" s="17">
        <v>1500</v>
      </c>
      <c r="I19" s="707">
        <v>1500</v>
      </c>
      <c r="J19" s="589">
        <v>1500</v>
      </c>
      <c r="K19" s="17">
        <v>1500</v>
      </c>
    </row>
    <row r="20" spans="1:11" ht="14.25" x14ac:dyDescent="0.2">
      <c r="A20" s="14">
        <v>212002</v>
      </c>
      <c r="B20" s="15" t="s">
        <v>28</v>
      </c>
      <c r="C20" s="19"/>
      <c r="D20" s="17">
        <v>1140</v>
      </c>
      <c r="E20" s="17">
        <v>1353</v>
      </c>
      <c r="F20" s="17">
        <v>960</v>
      </c>
      <c r="G20" s="17">
        <v>2680</v>
      </c>
      <c r="H20" s="17">
        <v>3000</v>
      </c>
      <c r="I20" s="707">
        <v>3500</v>
      </c>
      <c r="J20" s="589">
        <v>1820</v>
      </c>
      <c r="K20" s="17">
        <v>1500</v>
      </c>
    </row>
    <row r="21" spans="1:11" ht="14.25" hidden="1" x14ac:dyDescent="0.2">
      <c r="A21" s="14"/>
      <c r="B21" s="15"/>
      <c r="C21" s="19"/>
      <c r="D21" s="17"/>
      <c r="E21" s="17"/>
      <c r="F21" s="17"/>
      <c r="G21" s="17"/>
      <c r="H21" s="17"/>
      <c r="I21" s="707"/>
      <c r="J21" s="589"/>
      <c r="K21" s="17"/>
    </row>
    <row r="22" spans="1:11" ht="14.25" x14ac:dyDescent="0.2">
      <c r="A22" s="14">
        <v>212003</v>
      </c>
      <c r="B22" s="15" t="s">
        <v>29</v>
      </c>
      <c r="C22" s="19"/>
      <c r="D22" s="17">
        <v>89255</v>
      </c>
      <c r="E22" s="17">
        <v>88464</v>
      </c>
      <c r="F22" s="17">
        <v>81366</v>
      </c>
      <c r="G22" s="17">
        <v>80000</v>
      </c>
      <c r="H22" s="17">
        <v>80000</v>
      </c>
      <c r="I22" s="707">
        <v>85000</v>
      </c>
      <c r="J22" s="589">
        <v>85000</v>
      </c>
      <c r="K22" s="17">
        <v>85000</v>
      </c>
    </row>
    <row r="23" spans="1:11" ht="14.25" x14ac:dyDescent="0.2">
      <c r="A23" s="14">
        <v>212003</v>
      </c>
      <c r="B23" s="15" t="s">
        <v>30</v>
      </c>
      <c r="C23" s="19"/>
      <c r="D23" s="17">
        <v>96957</v>
      </c>
      <c r="E23" s="17">
        <v>106586</v>
      </c>
      <c r="F23" s="17">
        <v>104341</v>
      </c>
      <c r="G23" s="17">
        <v>101500</v>
      </c>
      <c r="H23" s="17">
        <v>101500</v>
      </c>
      <c r="I23" s="707">
        <v>101500</v>
      </c>
      <c r="J23" s="589">
        <v>101500</v>
      </c>
      <c r="K23" s="17">
        <v>101500</v>
      </c>
    </row>
    <row r="24" spans="1:11" ht="14.25" x14ac:dyDescent="0.2">
      <c r="A24" s="15"/>
      <c r="B24" s="15" t="s">
        <v>31</v>
      </c>
      <c r="C24" s="16"/>
      <c r="D24" s="17">
        <v>85986</v>
      </c>
      <c r="E24" s="17">
        <v>73506</v>
      </c>
      <c r="F24" s="17">
        <v>75557</v>
      </c>
      <c r="G24" s="17">
        <v>74200</v>
      </c>
      <c r="H24" s="17">
        <v>74200</v>
      </c>
      <c r="I24" s="707">
        <v>74200</v>
      </c>
      <c r="J24" s="589">
        <v>74200</v>
      </c>
      <c r="K24" s="17">
        <v>74200</v>
      </c>
    </row>
    <row r="25" spans="1:11" ht="14.25" x14ac:dyDescent="0.2">
      <c r="A25" s="15"/>
      <c r="B25" s="15" t="s">
        <v>32</v>
      </c>
      <c r="C25" s="19"/>
      <c r="D25" s="17">
        <v>15439</v>
      </c>
      <c r="E25" s="17">
        <v>22681</v>
      </c>
      <c r="F25" s="17">
        <v>22745</v>
      </c>
      <c r="G25" s="17">
        <v>22600</v>
      </c>
      <c r="H25" s="17">
        <v>22600</v>
      </c>
      <c r="I25" s="707">
        <v>22600</v>
      </c>
      <c r="J25" s="589">
        <v>22600</v>
      </c>
      <c r="K25" s="17">
        <v>22600</v>
      </c>
    </row>
    <row r="26" spans="1:11" ht="14.25" x14ac:dyDescent="0.2">
      <c r="A26" s="14">
        <v>212004</v>
      </c>
      <c r="B26" s="15" t="s">
        <v>33</v>
      </c>
      <c r="C26" s="16"/>
      <c r="D26" s="17">
        <v>3339</v>
      </c>
      <c r="E26" s="17">
        <v>4180</v>
      </c>
      <c r="F26" s="17">
        <v>5015</v>
      </c>
      <c r="G26" s="17">
        <v>3500</v>
      </c>
      <c r="H26" s="17">
        <v>3500</v>
      </c>
      <c r="I26" s="707">
        <v>3500</v>
      </c>
      <c r="J26" s="589">
        <v>3500</v>
      </c>
      <c r="K26" s="17">
        <v>3500</v>
      </c>
    </row>
    <row r="27" spans="1:11" ht="14.25" x14ac:dyDescent="0.2">
      <c r="A27" s="14">
        <v>221004</v>
      </c>
      <c r="B27" s="15" t="s">
        <v>34</v>
      </c>
      <c r="C27" s="16"/>
      <c r="D27" s="17">
        <v>12685</v>
      </c>
      <c r="E27" s="17">
        <v>12640</v>
      </c>
      <c r="F27" s="17">
        <v>12303</v>
      </c>
      <c r="G27" s="17">
        <v>4000</v>
      </c>
      <c r="H27" s="17">
        <v>5000</v>
      </c>
      <c r="I27" s="707">
        <v>5000</v>
      </c>
      <c r="J27" s="589">
        <v>5000</v>
      </c>
      <c r="K27" s="17">
        <v>5500</v>
      </c>
    </row>
    <row r="28" spans="1:11" ht="14.25" x14ac:dyDescent="0.2">
      <c r="A28" s="14">
        <v>222003</v>
      </c>
      <c r="B28" s="15" t="s">
        <v>35</v>
      </c>
      <c r="C28" s="16"/>
      <c r="D28" s="17">
        <v>707</v>
      </c>
      <c r="E28" s="17">
        <v>85</v>
      </c>
      <c r="F28" s="17">
        <v>333</v>
      </c>
      <c r="G28" s="17">
        <v>100</v>
      </c>
      <c r="H28" s="17">
        <v>100</v>
      </c>
      <c r="I28" s="707">
        <v>100</v>
      </c>
      <c r="J28" s="589">
        <v>100</v>
      </c>
      <c r="K28" s="17">
        <v>100</v>
      </c>
    </row>
    <row r="29" spans="1:11" ht="14.25" x14ac:dyDescent="0.2">
      <c r="A29" s="14">
        <v>223001</v>
      </c>
      <c r="B29" s="15" t="s">
        <v>36</v>
      </c>
      <c r="C29" s="19"/>
      <c r="D29" s="17">
        <v>91944</v>
      </c>
      <c r="E29" s="17">
        <v>111830</v>
      </c>
      <c r="F29" s="17">
        <v>113546</v>
      </c>
      <c r="G29" s="17">
        <v>112000</v>
      </c>
      <c r="H29" s="17">
        <v>112000</v>
      </c>
      <c r="I29" s="707">
        <v>115880</v>
      </c>
      <c r="J29" s="589">
        <v>118000</v>
      </c>
      <c r="K29" s="17">
        <v>120000</v>
      </c>
    </row>
    <row r="30" spans="1:11" ht="14.25" x14ac:dyDescent="0.2">
      <c r="A30" s="14">
        <v>223001</v>
      </c>
      <c r="B30" s="15" t="s">
        <v>37</v>
      </c>
      <c r="C30" s="19"/>
      <c r="D30" s="17">
        <v>3648</v>
      </c>
      <c r="E30" s="17">
        <v>2665</v>
      </c>
      <c r="F30" s="17">
        <v>3102</v>
      </c>
      <c r="G30" s="17">
        <v>3200</v>
      </c>
      <c r="H30" s="17">
        <v>3200</v>
      </c>
      <c r="I30" s="707">
        <v>3300</v>
      </c>
      <c r="J30" s="589">
        <v>3400</v>
      </c>
      <c r="K30" s="17">
        <v>3400</v>
      </c>
    </row>
    <row r="31" spans="1:11" ht="14.25" x14ac:dyDescent="0.2">
      <c r="A31" s="14">
        <v>223001</v>
      </c>
      <c r="B31" s="15" t="s">
        <v>38</v>
      </c>
      <c r="C31" s="16"/>
      <c r="D31" s="17">
        <v>1077</v>
      </c>
      <c r="E31" s="17">
        <v>628</v>
      </c>
      <c r="F31" s="17">
        <v>0</v>
      </c>
      <c r="G31" s="17">
        <v>0</v>
      </c>
      <c r="H31" s="17"/>
      <c r="I31" s="707"/>
      <c r="J31" s="589"/>
      <c r="K31" s="17"/>
    </row>
    <row r="32" spans="1:11" ht="14.25" x14ac:dyDescent="0.2">
      <c r="A32" s="14">
        <v>223001</v>
      </c>
      <c r="B32" s="15" t="s">
        <v>39</v>
      </c>
      <c r="C32" s="16"/>
      <c r="D32" s="17">
        <v>17052</v>
      </c>
      <c r="E32" s="17">
        <v>13730</v>
      </c>
      <c r="F32" s="17">
        <v>12498</v>
      </c>
      <c r="G32" s="17">
        <v>15000</v>
      </c>
      <c r="H32" s="17">
        <v>13000</v>
      </c>
      <c r="I32" s="707">
        <v>13000</v>
      </c>
      <c r="J32" s="589">
        <v>13000</v>
      </c>
      <c r="K32" s="17">
        <v>13000</v>
      </c>
    </row>
    <row r="33" spans="1:11" ht="14.25" x14ac:dyDescent="0.2">
      <c r="A33" s="22"/>
      <c r="B33" s="23"/>
      <c r="C33" s="24"/>
      <c r="D33" s="25"/>
      <c r="E33" s="25"/>
      <c r="F33" s="25"/>
      <c r="G33" s="25"/>
      <c r="H33" s="25"/>
      <c r="I33" s="725"/>
      <c r="J33" s="686"/>
      <c r="K33" s="25"/>
    </row>
    <row r="34" spans="1:11" ht="14.25" x14ac:dyDescent="0.2">
      <c r="A34" s="22"/>
      <c r="B34" s="23"/>
      <c r="C34" s="24"/>
      <c r="D34" s="25"/>
      <c r="E34" s="25"/>
      <c r="F34" s="25"/>
      <c r="G34" s="25"/>
      <c r="H34" s="25"/>
      <c r="I34" s="725"/>
      <c r="J34" s="686"/>
      <c r="K34" s="25"/>
    </row>
    <row r="35" spans="1:11" ht="14.25" x14ac:dyDescent="0.2">
      <c r="A35" s="22"/>
      <c r="B35" s="23"/>
      <c r="C35" s="24"/>
      <c r="D35" s="25"/>
      <c r="E35" s="25"/>
      <c r="F35" s="25"/>
      <c r="G35" s="25"/>
      <c r="H35" s="25"/>
      <c r="I35" s="725"/>
      <c r="J35" s="686"/>
      <c r="K35" s="25"/>
    </row>
    <row r="36" spans="1:11" ht="14.25" x14ac:dyDescent="0.2">
      <c r="A36" s="22"/>
      <c r="B36" s="23"/>
      <c r="C36" s="24"/>
      <c r="D36" s="25"/>
      <c r="E36" s="25"/>
      <c r="F36" s="25"/>
      <c r="G36" s="25"/>
      <c r="H36" s="25"/>
      <c r="I36" s="725"/>
      <c r="J36" s="686"/>
      <c r="K36" s="25"/>
    </row>
    <row r="37" spans="1:11" ht="14.25" x14ac:dyDescent="0.2">
      <c r="A37" s="22"/>
      <c r="B37" s="23"/>
      <c r="C37" s="24"/>
      <c r="D37" s="25"/>
      <c r="E37" s="25"/>
      <c r="F37" s="25"/>
      <c r="G37" s="25"/>
      <c r="H37" s="25"/>
      <c r="I37" s="725"/>
      <c r="J37" s="686"/>
      <c r="K37" s="25"/>
    </row>
    <row r="38" spans="1:11" ht="14.25" x14ac:dyDescent="0.2">
      <c r="A38" s="14"/>
      <c r="B38" s="15"/>
      <c r="C38" s="9"/>
      <c r="D38" s="26" t="s">
        <v>4</v>
      </c>
      <c r="E38" s="11" t="s">
        <v>5</v>
      </c>
      <c r="F38" s="11" t="s">
        <v>6</v>
      </c>
      <c r="G38" s="11" t="s">
        <v>7</v>
      </c>
      <c r="H38" s="11" t="s">
        <v>7</v>
      </c>
      <c r="I38" s="710" t="s">
        <v>8</v>
      </c>
      <c r="J38" s="11" t="s">
        <v>495</v>
      </c>
      <c r="K38" s="11" t="s">
        <v>545</v>
      </c>
    </row>
    <row r="39" spans="1:11" ht="14.25" x14ac:dyDescent="0.2">
      <c r="A39" s="14"/>
      <c r="B39" s="15"/>
      <c r="C39" s="13"/>
      <c r="D39" s="13" t="s">
        <v>11</v>
      </c>
      <c r="E39" s="585" t="s">
        <v>11</v>
      </c>
      <c r="F39" s="585" t="s">
        <v>11</v>
      </c>
      <c r="G39" s="585" t="s">
        <v>635</v>
      </c>
      <c r="H39" s="585" t="s">
        <v>40</v>
      </c>
      <c r="I39" s="711" t="s">
        <v>13</v>
      </c>
      <c r="J39" s="585" t="s">
        <v>13</v>
      </c>
      <c r="K39" s="585" t="s">
        <v>13</v>
      </c>
    </row>
    <row r="40" spans="1:11" ht="14.25" x14ac:dyDescent="0.2">
      <c r="A40" s="14">
        <v>223001</v>
      </c>
      <c r="B40" s="15" t="s">
        <v>41</v>
      </c>
      <c r="C40" s="16"/>
      <c r="D40" s="17">
        <v>1345</v>
      </c>
      <c r="E40" s="17">
        <v>1344</v>
      </c>
      <c r="F40" s="17">
        <v>1494</v>
      </c>
      <c r="G40" s="17">
        <v>1200</v>
      </c>
      <c r="H40" s="17">
        <v>500</v>
      </c>
      <c r="I40" s="707">
        <v>500</v>
      </c>
      <c r="J40" s="589">
        <v>500</v>
      </c>
      <c r="K40" s="17">
        <v>500</v>
      </c>
    </row>
    <row r="41" spans="1:11" ht="14.25" x14ac:dyDescent="0.2">
      <c r="A41" s="14">
        <v>223001</v>
      </c>
      <c r="B41" s="15" t="s">
        <v>42</v>
      </c>
      <c r="C41" s="16"/>
      <c r="D41" s="17">
        <v>4135</v>
      </c>
      <c r="E41" s="17">
        <v>10121</v>
      </c>
      <c r="F41" s="17">
        <v>24130</v>
      </c>
      <c r="G41" s="17">
        <v>25000</v>
      </c>
      <c r="H41" s="17">
        <v>17000</v>
      </c>
      <c r="I41" s="707">
        <v>12000</v>
      </c>
      <c r="J41" s="589">
        <v>12000</v>
      </c>
      <c r="K41" s="17">
        <v>12000</v>
      </c>
    </row>
    <row r="42" spans="1:11" ht="14.25" x14ac:dyDescent="0.2">
      <c r="A42" s="14">
        <v>223001</v>
      </c>
      <c r="B42" s="15" t="s">
        <v>43</v>
      </c>
      <c r="C42" s="16"/>
      <c r="D42" s="17">
        <v>60</v>
      </c>
      <c r="E42" s="17">
        <v>150</v>
      </c>
      <c r="F42" s="17">
        <v>100</v>
      </c>
      <c r="G42" s="17">
        <v>200</v>
      </c>
      <c r="H42" s="17">
        <v>200</v>
      </c>
      <c r="I42" s="707">
        <v>200</v>
      </c>
      <c r="J42" s="589">
        <v>200</v>
      </c>
      <c r="K42" s="17">
        <v>200</v>
      </c>
    </row>
    <row r="43" spans="1:11" ht="14.25" x14ac:dyDescent="0.2">
      <c r="A43" s="14">
        <v>223001</v>
      </c>
      <c r="B43" s="15" t="s">
        <v>544</v>
      </c>
      <c r="C43" s="16"/>
      <c r="D43" s="17"/>
      <c r="E43" s="17"/>
      <c r="F43" s="17">
        <v>502</v>
      </c>
      <c r="G43" s="17">
        <v>500</v>
      </c>
      <c r="H43" s="17">
        <v>1200</v>
      </c>
      <c r="I43" s="707">
        <v>500</v>
      </c>
      <c r="J43" s="589">
        <v>500</v>
      </c>
      <c r="K43" s="17">
        <v>500</v>
      </c>
    </row>
    <row r="44" spans="1:11" ht="14.25" x14ac:dyDescent="0.2">
      <c r="A44" s="14">
        <v>223001</v>
      </c>
      <c r="B44" s="15" t="s">
        <v>44</v>
      </c>
      <c r="C44" s="16"/>
      <c r="D44" s="17">
        <v>544</v>
      </c>
      <c r="E44" s="17">
        <v>2979</v>
      </c>
      <c r="F44" s="17">
        <v>5121</v>
      </c>
      <c r="G44" s="17">
        <v>2500</v>
      </c>
      <c r="H44" s="17">
        <v>350</v>
      </c>
      <c r="I44" s="707">
        <v>0</v>
      </c>
      <c r="J44" s="589">
        <v>0</v>
      </c>
      <c r="K44" s="17">
        <v>0</v>
      </c>
    </row>
    <row r="45" spans="1:11" ht="14.25" x14ac:dyDescent="0.2">
      <c r="A45" s="14">
        <v>223001</v>
      </c>
      <c r="B45" s="15" t="s">
        <v>45</v>
      </c>
      <c r="C45" s="16"/>
      <c r="D45" s="17">
        <v>2588</v>
      </c>
      <c r="E45" s="17">
        <v>1889</v>
      </c>
      <c r="F45" s="17">
        <v>8104</v>
      </c>
      <c r="G45" s="17">
        <v>5000</v>
      </c>
      <c r="H45" s="17">
        <v>11000</v>
      </c>
      <c r="I45" s="707">
        <v>7000</v>
      </c>
      <c r="J45" s="589">
        <v>7000</v>
      </c>
      <c r="K45" s="17">
        <v>7000</v>
      </c>
    </row>
    <row r="46" spans="1:11" ht="14.25" x14ac:dyDescent="0.2">
      <c r="A46" s="14">
        <v>223003</v>
      </c>
      <c r="B46" s="15" t="s">
        <v>46</v>
      </c>
      <c r="C46" s="16"/>
      <c r="D46" s="17">
        <v>11128</v>
      </c>
      <c r="E46" s="17">
        <v>11803</v>
      </c>
      <c r="F46" s="17">
        <v>11994</v>
      </c>
      <c r="G46" s="17">
        <v>13000</v>
      </c>
      <c r="H46" s="17">
        <v>13000</v>
      </c>
      <c r="I46" s="707">
        <v>13500</v>
      </c>
      <c r="J46" s="589">
        <v>13600</v>
      </c>
      <c r="K46" s="17">
        <v>13700</v>
      </c>
    </row>
    <row r="47" spans="1:11" ht="14.25" x14ac:dyDescent="0.2">
      <c r="A47" s="15">
        <v>242</v>
      </c>
      <c r="B47" s="15" t="s">
        <v>47</v>
      </c>
      <c r="C47" s="16"/>
      <c r="D47" s="17">
        <v>10590</v>
      </c>
      <c r="E47" s="17">
        <v>27729</v>
      </c>
      <c r="F47" s="17">
        <v>23070</v>
      </c>
      <c r="G47" s="17">
        <v>25000</v>
      </c>
      <c r="H47" s="17">
        <v>23000</v>
      </c>
      <c r="I47" s="707">
        <v>15000</v>
      </c>
      <c r="J47" s="589">
        <v>15000</v>
      </c>
      <c r="K47" s="17">
        <v>15000</v>
      </c>
    </row>
    <row r="48" spans="1:11" ht="14.25" x14ac:dyDescent="0.2">
      <c r="A48" s="15">
        <v>292</v>
      </c>
      <c r="B48" s="15" t="s">
        <v>48</v>
      </c>
      <c r="C48" s="16"/>
      <c r="D48" s="17">
        <v>4573</v>
      </c>
      <c r="E48" s="17">
        <v>5856</v>
      </c>
      <c r="F48" s="17">
        <v>1494</v>
      </c>
      <c r="G48" s="17">
        <v>3000</v>
      </c>
      <c r="H48" s="17">
        <v>1500</v>
      </c>
      <c r="I48" s="707">
        <v>1500</v>
      </c>
      <c r="J48" s="589">
        <v>1500</v>
      </c>
      <c r="K48" s="17">
        <v>1500</v>
      </c>
    </row>
    <row r="49" spans="1:11" ht="15.75" x14ac:dyDescent="0.25">
      <c r="A49" s="15"/>
      <c r="B49" s="8" t="s">
        <v>49</v>
      </c>
      <c r="C49" s="20"/>
      <c r="D49" s="20">
        <f t="shared" ref="D49" si="2">SUM(D19:D48)</f>
        <v>455808</v>
      </c>
      <c r="E49" s="20">
        <f t="shared" ref="E49:K49" si="3">SUM(E19:E48)</f>
        <v>501809</v>
      </c>
      <c r="F49" s="20">
        <f t="shared" si="3"/>
        <v>509365</v>
      </c>
      <c r="G49" s="20">
        <f>SUM(G19:G48)</f>
        <v>495680</v>
      </c>
      <c r="H49" s="20">
        <f t="shared" si="3"/>
        <v>487350</v>
      </c>
      <c r="I49" s="708">
        <f t="shared" si="3"/>
        <v>479280</v>
      </c>
      <c r="J49" s="20">
        <f t="shared" si="3"/>
        <v>479920</v>
      </c>
      <c r="K49" s="20">
        <f t="shared" si="3"/>
        <v>482200</v>
      </c>
    </row>
    <row r="50" spans="1:11" ht="15.75" x14ac:dyDescent="0.25">
      <c r="A50" s="15"/>
      <c r="B50" s="8"/>
      <c r="C50" s="20"/>
      <c r="D50" s="20"/>
      <c r="E50" s="20"/>
      <c r="F50" s="20"/>
      <c r="G50" s="20"/>
      <c r="H50" s="20"/>
      <c r="I50" s="708"/>
      <c r="J50" s="20"/>
      <c r="K50" s="20"/>
    </row>
    <row r="51" spans="1:11" ht="15.75" x14ac:dyDescent="0.25">
      <c r="A51" s="21" t="s">
        <v>9</v>
      </c>
      <c r="B51" s="8" t="s">
        <v>50</v>
      </c>
      <c r="C51" s="9"/>
      <c r="D51" s="10">
        <v>750</v>
      </c>
      <c r="E51" s="10">
        <v>300</v>
      </c>
      <c r="F51" s="10">
        <v>3750</v>
      </c>
      <c r="G51" s="10">
        <v>1000</v>
      </c>
      <c r="H51" s="10">
        <v>10000</v>
      </c>
      <c r="I51" s="709">
        <v>5000</v>
      </c>
      <c r="J51" s="10">
        <v>1000</v>
      </c>
      <c r="K51" s="10">
        <v>1000</v>
      </c>
    </row>
    <row r="52" spans="1:11" ht="15" x14ac:dyDescent="0.25">
      <c r="A52" s="21"/>
      <c r="B52" s="15"/>
      <c r="C52" s="16"/>
      <c r="D52" s="10"/>
      <c r="E52" s="10"/>
      <c r="F52" s="10"/>
      <c r="G52" s="10"/>
      <c r="H52" s="10"/>
      <c r="I52" s="709"/>
      <c r="J52" s="10"/>
      <c r="K52" s="10"/>
    </row>
    <row r="53" spans="1:11" ht="15.75" x14ac:dyDescent="0.25">
      <c r="A53" s="21" t="s">
        <v>9</v>
      </c>
      <c r="B53" s="8" t="s">
        <v>51</v>
      </c>
      <c r="C53" s="16"/>
      <c r="D53" s="10"/>
      <c r="E53" s="10"/>
      <c r="F53" s="10"/>
      <c r="G53" s="10"/>
      <c r="H53" s="656"/>
      <c r="I53" s="709"/>
      <c r="J53" s="10"/>
      <c r="K53" s="10"/>
    </row>
    <row r="54" spans="1:11" ht="14.25" x14ac:dyDescent="0.2">
      <c r="A54" s="14"/>
      <c r="B54" s="15"/>
      <c r="C54" s="16"/>
      <c r="D54" s="17"/>
      <c r="E54" s="10"/>
      <c r="F54" s="10"/>
      <c r="G54" s="10"/>
      <c r="H54" s="10"/>
      <c r="I54" s="709"/>
      <c r="J54" s="10"/>
      <c r="K54" s="10"/>
    </row>
    <row r="55" spans="1:11" ht="14.25" x14ac:dyDescent="0.2">
      <c r="A55" s="14">
        <v>312001</v>
      </c>
      <c r="B55" s="15" t="s">
        <v>52</v>
      </c>
      <c r="C55" s="19"/>
      <c r="D55" s="17">
        <v>480</v>
      </c>
      <c r="E55" s="17">
        <v>548</v>
      </c>
      <c r="F55" s="17">
        <v>486</v>
      </c>
      <c r="G55" s="17">
        <v>470</v>
      </c>
      <c r="H55" s="17">
        <v>470</v>
      </c>
      <c r="I55" s="707">
        <v>0</v>
      </c>
      <c r="J55" s="589">
        <v>0</v>
      </c>
      <c r="K55" s="17">
        <v>0</v>
      </c>
    </row>
    <row r="56" spans="1:11" ht="14.25" x14ac:dyDescent="0.2">
      <c r="A56" s="14">
        <v>312001</v>
      </c>
      <c r="B56" s="15" t="s">
        <v>53</v>
      </c>
      <c r="C56" s="19"/>
      <c r="D56" s="17">
        <v>188</v>
      </c>
      <c r="E56" s="17">
        <v>165</v>
      </c>
      <c r="F56" s="17">
        <v>71</v>
      </c>
      <c r="G56" s="17">
        <v>100</v>
      </c>
      <c r="H56" s="17">
        <v>70</v>
      </c>
      <c r="I56" s="707">
        <v>100</v>
      </c>
      <c r="J56" s="589">
        <v>100</v>
      </c>
      <c r="K56" s="17">
        <v>100</v>
      </c>
    </row>
    <row r="57" spans="1:11" ht="14.25" x14ac:dyDescent="0.2">
      <c r="A57" s="14">
        <v>312001</v>
      </c>
      <c r="B57" s="15" t="s">
        <v>54</v>
      </c>
      <c r="C57" s="16"/>
      <c r="D57" s="17">
        <v>317</v>
      </c>
      <c r="E57" s="17">
        <v>1508</v>
      </c>
      <c r="F57" s="17">
        <v>4318</v>
      </c>
      <c r="G57" s="17"/>
      <c r="H57" s="17"/>
      <c r="I57" s="707"/>
      <c r="J57" s="589"/>
      <c r="K57" s="17"/>
    </row>
    <row r="58" spans="1:11" ht="14.25" x14ac:dyDescent="0.2">
      <c r="A58" s="14">
        <v>312001</v>
      </c>
      <c r="B58" s="15" t="s">
        <v>55</v>
      </c>
      <c r="C58" s="16"/>
      <c r="D58" s="17">
        <v>1795</v>
      </c>
      <c r="E58" s="17">
        <v>8545</v>
      </c>
      <c r="F58" s="17">
        <v>24468</v>
      </c>
      <c r="G58" s="17"/>
      <c r="H58" s="17"/>
      <c r="I58" s="707"/>
      <c r="J58" s="589"/>
      <c r="K58" s="17"/>
    </row>
    <row r="59" spans="1:11" ht="15.75" x14ac:dyDescent="0.25">
      <c r="A59" s="14">
        <v>312012</v>
      </c>
      <c r="B59" s="8" t="s">
        <v>56</v>
      </c>
      <c r="C59" s="16"/>
      <c r="D59" s="17">
        <v>0</v>
      </c>
      <c r="E59" s="17">
        <v>0</v>
      </c>
      <c r="F59" s="17">
        <v>1200</v>
      </c>
      <c r="G59" s="17"/>
      <c r="H59" s="17"/>
      <c r="I59" s="707"/>
      <c r="J59" s="589"/>
      <c r="K59" s="17"/>
    </row>
    <row r="60" spans="1:11" ht="14.25" x14ac:dyDescent="0.2">
      <c r="A60" s="14">
        <v>312012</v>
      </c>
      <c r="B60" s="15" t="s">
        <v>57</v>
      </c>
      <c r="C60" s="16"/>
      <c r="D60" s="17">
        <v>2203</v>
      </c>
      <c r="E60" s="17">
        <v>2234</v>
      </c>
      <c r="F60" s="17">
        <v>2266</v>
      </c>
      <c r="G60" s="17">
        <v>2270</v>
      </c>
      <c r="H60" s="17">
        <v>2300</v>
      </c>
      <c r="I60" s="707">
        <v>2310</v>
      </c>
      <c r="J60" s="589">
        <v>2330</v>
      </c>
      <c r="K60" s="17">
        <v>2340</v>
      </c>
    </row>
    <row r="61" spans="1:11" ht="14.25" x14ac:dyDescent="0.2">
      <c r="A61" s="14">
        <v>312012</v>
      </c>
      <c r="B61" s="15" t="s">
        <v>58</v>
      </c>
      <c r="C61" s="16"/>
      <c r="D61" s="17">
        <v>2869</v>
      </c>
      <c r="E61" s="17">
        <v>2933</v>
      </c>
      <c r="F61" s="17">
        <v>3001</v>
      </c>
      <c r="G61" s="17">
        <v>3070</v>
      </c>
      <c r="H61" s="17">
        <v>3070</v>
      </c>
      <c r="I61" s="707">
        <v>3100</v>
      </c>
      <c r="J61" s="589">
        <v>3150</v>
      </c>
      <c r="K61" s="17">
        <v>3200</v>
      </c>
    </row>
    <row r="62" spans="1:11" ht="14.25" x14ac:dyDescent="0.2">
      <c r="A62" s="14">
        <v>312012</v>
      </c>
      <c r="B62" s="15" t="s">
        <v>516</v>
      </c>
      <c r="C62" s="16"/>
      <c r="D62" s="17"/>
      <c r="E62" s="17"/>
      <c r="F62" s="17">
        <v>75</v>
      </c>
      <c r="G62" s="17">
        <v>76</v>
      </c>
      <c r="H62" s="17">
        <v>76</v>
      </c>
      <c r="I62" s="707">
        <v>83</v>
      </c>
      <c r="J62" s="589">
        <v>93</v>
      </c>
      <c r="K62" s="17">
        <v>103</v>
      </c>
    </row>
    <row r="63" spans="1:11" ht="14.25" x14ac:dyDescent="0.2">
      <c r="A63" s="14">
        <v>312012</v>
      </c>
      <c r="B63" s="15" t="s">
        <v>59</v>
      </c>
      <c r="C63" s="19"/>
      <c r="D63" s="17">
        <v>681</v>
      </c>
      <c r="E63" s="17">
        <v>691</v>
      </c>
      <c r="F63" s="17">
        <v>701</v>
      </c>
      <c r="G63" s="17">
        <v>720</v>
      </c>
      <c r="H63" s="17">
        <v>720</v>
      </c>
      <c r="I63" s="707">
        <v>730</v>
      </c>
      <c r="J63" s="589">
        <v>750</v>
      </c>
      <c r="K63" s="17">
        <v>760</v>
      </c>
    </row>
    <row r="64" spans="1:11" ht="14.25" x14ac:dyDescent="0.2">
      <c r="A64" s="14">
        <v>312012</v>
      </c>
      <c r="B64" s="15" t="s">
        <v>60</v>
      </c>
      <c r="C64" s="19"/>
      <c r="D64" s="17">
        <v>6021</v>
      </c>
      <c r="E64" s="17">
        <v>1280</v>
      </c>
      <c r="F64" s="17">
        <v>1741</v>
      </c>
      <c r="G64" s="17">
        <v>1500</v>
      </c>
      <c r="H64" s="17">
        <v>570</v>
      </c>
      <c r="I64" s="707">
        <v>1500</v>
      </c>
      <c r="J64" s="589">
        <v>1500</v>
      </c>
      <c r="K64" s="17">
        <v>1500</v>
      </c>
    </row>
    <row r="65" spans="1:11" ht="14.25" x14ac:dyDescent="0.2">
      <c r="A65" s="14">
        <v>312012</v>
      </c>
      <c r="B65" s="15" t="s">
        <v>61</v>
      </c>
      <c r="C65" s="16"/>
      <c r="D65" s="17">
        <v>187</v>
      </c>
      <c r="E65" s="17">
        <v>187</v>
      </c>
      <c r="F65" s="17">
        <v>187</v>
      </c>
      <c r="G65" s="17">
        <v>187</v>
      </c>
      <c r="H65" s="17">
        <v>187</v>
      </c>
      <c r="I65" s="707">
        <v>187</v>
      </c>
      <c r="J65" s="589">
        <v>187</v>
      </c>
      <c r="K65" s="17">
        <v>187</v>
      </c>
    </row>
    <row r="66" spans="1:11" ht="15.75" x14ac:dyDescent="0.25">
      <c r="A66" s="15"/>
      <c r="B66" s="8" t="s">
        <v>62</v>
      </c>
      <c r="C66" s="20"/>
      <c r="D66" s="20">
        <f>SUM(D54:D65)</f>
        <v>14741</v>
      </c>
      <c r="E66" s="20">
        <f>SUM(E54:E65)</f>
        <v>18091</v>
      </c>
      <c r="F66" s="20">
        <f t="shared" ref="F66:K66" si="4">SUM(F55:F65)</f>
        <v>38514</v>
      </c>
      <c r="G66" s="20">
        <f t="shared" si="4"/>
        <v>8393</v>
      </c>
      <c r="H66" s="20">
        <f t="shared" si="4"/>
        <v>7463</v>
      </c>
      <c r="I66" s="708">
        <f t="shared" si="4"/>
        <v>8010</v>
      </c>
      <c r="J66" s="20">
        <f t="shared" si="4"/>
        <v>8110</v>
      </c>
      <c r="K66" s="20">
        <f t="shared" si="4"/>
        <v>8190</v>
      </c>
    </row>
    <row r="67" spans="1:11" ht="15.75" x14ac:dyDescent="0.25">
      <c r="A67" s="8"/>
      <c r="B67" s="27" t="s">
        <v>63</v>
      </c>
      <c r="C67" s="28"/>
      <c r="D67" s="28">
        <f t="shared" ref="D67" si="5">SUM(D16+D49+D51+D66)</f>
        <v>4059175</v>
      </c>
      <c r="E67" s="28">
        <f>SUM(E16+E49+E51+E66)</f>
        <v>4179680</v>
      </c>
      <c r="F67" s="28">
        <f t="shared" ref="F67:K67" si="6">SUM(F16+F49+F51+F66)</f>
        <v>4165804</v>
      </c>
      <c r="G67" s="28">
        <f>SUM(G16+G49+G51+G66)</f>
        <v>4206595</v>
      </c>
      <c r="H67" s="28">
        <f t="shared" si="6"/>
        <v>4104315</v>
      </c>
      <c r="I67" s="712">
        <f t="shared" si="6"/>
        <v>4187315</v>
      </c>
      <c r="J67" s="598">
        <f t="shared" si="6"/>
        <v>4195665</v>
      </c>
      <c r="K67" s="28">
        <f t="shared" si="6"/>
        <v>4217565</v>
      </c>
    </row>
    <row r="68" spans="1:11" x14ac:dyDescent="0.2">
      <c r="A68" s="29"/>
      <c r="B68" s="29"/>
      <c r="C68" s="17"/>
      <c r="D68" s="30"/>
      <c r="E68" s="30"/>
      <c r="F68" s="30"/>
      <c r="G68" s="30"/>
      <c r="H68" s="30"/>
      <c r="I68" s="713"/>
      <c r="J68" s="653"/>
      <c r="K68" s="30"/>
    </row>
    <row r="69" spans="1:11" ht="15.75" x14ac:dyDescent="0.25">
      <c r="A69" s="31"/>
      <c r="B69" s="8" t="s">
        <v>64</v>
      </c>
      <c r="C69" s="32"/>
      <c r="D69" s="33"/>
      <c r="E69" s="33"/>
      <c r="F69" s="28"/>
      <c r="G69" s="28"/>
      <c r="H69" s="28"/>
      <c r="I69" s="708"/>
      <c r="J69" s="20"/>
      <c r="K69" s="28"/>
    </row>
    <row r="70" spans="1:11" ht="14.25" x14ac:dyDescent="0.2">
      <c r="A70" s="15">
        <v>312012</v>
      </c>
      <c r="B70" s="15" t="s">
        <v>65</v>
      </c>
      <c r="C70" s="10"/>
      <c r="D70" s="12"/>
      <c r="E70" s="12"/>
      <c r="F70" s="597">
        <v>115200</v>
      </c>
      <c r="G70" s="597">
        <v>115200</v>
      </c>
      <c r="H70" s="19">
        <v>115670</v>
      </c>
      <c r="I70" s="714">
        <v>147465</v>
      </c>
      <c r="J70" s="597">
        <v>147465</v>
      </c>
      <c r="K70" s="19">
        <v>147465</v>
      </c>
    </row>
    <row r="71" spans="1:11" ht="14.25" x14ac:dyDescent="0.2">
      <c r="A71" s="15">
        <v>223001</v>
      </c>
      <c r="B71" s="15" t="s">
        <v>66</v>
      </c>
      <c r="C71" s="32"/>
      <c r="D71" s="33"/>
      <c r="E71" s="33"/>
      <c r="F71" s="597">
        <v>126090</v>
      </c>
      <c r="G71" s="597">
        <v>164800</v>
      </c>
      <c r="H71" s="19">
        <v>168568</v>
      </c>
      <c r="I71" s="714">
        <v>185200</v>
      </c>
      <c r="J71" s="597">
        <v>185200</v>
      </c>
      <c r="K71" s="19">
        <v>185200</v>
      </c>
    </row>
    <row r="72" spans="1:11" ht="14.25" x14ac:dyDescent="0.2">
      <c r="A72" s="15">
        <v>292006</v>
      </c>
      <c r="B72" s="15" t="s">
        <v>557</v>
      </c>
      <c r="C72" s="32"/>
      <c r="D72" s="33"/>
      <c r="E72" s="33"/>
      <c r="F72" s="597"/>
      <c r="G72" s="597"/>
      <c r="H72" s="19">
        <v>83</v>
      </c>
      <c r="I72" s="714"/>
      <c r="J72" s="597"/>
      <c r="K72" s="19"/>
    </row>
    <row r="73" spans="1:11" ht="14.25" x14ac:dyDescent="0.2">
      <c r="A73" s="15">
        <v>312011</v>
      </c>
      <c r="B73" s="15" t="s">
        <v>558</v>
      </c>
      <c r="C73" s="32"/>
      <c r="D73" s="33"/>
      <c r="E73" s="33"/>
      <c r="F73" s="597"/>
      <c r="G73" s="597"/>
      <c r="H73" s="19">
        <v>2332</v>
      </c>
      <c r="I73" s="714"/>
      <c r="J73" s="654"/>
      <c r="K73" s="19"/>
    </row>
    <row r="74" spans="1:11" ht="15" x14ac:dyDescent="0.25">
      <c r="A74" s="31"/>
      <c r="B74" s="31" t="s">
        <v>67</v>
      </c>
      <c r="C74" s="32"/>
      <c r="D74" s="33"/>
      <c r="E74" s="33"/>
      <c r="F74" s="598">
        <f>SUM(F70:F71)</f>
        <v>241290</v>
      </c>
      <c r="G74" s="598">
        <f>SUM(G70:G73)</f>
        <v>280000</v>
      </c>
      <c r="H74" s="28">
        <f>SUM(H70:H73)</f>
        <v>286653</v>
      </c>
      <c r="I74" s="712">
        <f>SUM(I70:I71)</f>
        <v>332665</v>
      </c>
      <c r="J74" s="598">
        <f>SUM(J70:J71)</f>
        <v>332665</v>
      </c>
      <c r="K74" s="28">
        <f>SUM(K70:K71)</f>
        <v>332665</v>
      </c>
    </row>
    <row r="75" spans="1:11" ht="14.25" x14ac:dyDescent="0.2">
      <c r="A75" s="23"/>
      <c r="B75" s="23"/>
      <c r="C75" s="34"/>
      <c r="D75" s="35"/>
      <c r="E75" s="36"/>
      <c r="F75" s="36"/>
      <c r="G75" s="36"/>
      <c r="H75" s="36"/>
      <c r="I75" s="724"/>
      <c r="J75" s="655"/>
      <c r="K75" s="36"/>
    </row>
    <row r="76" spans="1:11" ht="14.25" x14ac:dyDescent="0.2">
      <c r="A76" s="15"/>
      <c r="B76" s="15"/>
      <c r="C76" s="9"/>
      <c r="D76" s="26" t="s">
        <v>4</v>
      </c>
      <c r="E76" s="11" t="s">
        <v>5</v>
      </c>
      <c r="F76" s="11" t="s">
        <v>6</v>
      </c>
      <c r="G76" s="11" t="s">
        <v>7</v>
      </c>
      <c r="H76" s="11" t="s">
        <v>7</v>
      </c>
      <c r="I76" s="710" t="s">
        <v>8</v>
      </c>
      <c r="J76" s="11" t="s">
        <v>495</v>
      </c>
      <c r="K76" s="11" t="s">
        <v>545</v>
      </c>
    </row>
    <row r="77" spans="1:11" ht="15.75" x14ac:dyDescent="0.25">
      <c r="A77" s="14"/>
      <c r="B77" s="8" t="s">
        <v>68</v>
      </c>
      <c r="C77" s="13"/>
      <c r="D77" s="13" t="s">
        <v>11</v>
      </c>
      <c r="E77" s="585" t="s">
        <v>11</v>
      </c>
      <c r="F77" s="585" t="s">
        <v>11</v>
      </c>
      <c r="G77" s="585" t="s">
        <v>635</v>
      </c>
      <c r="H77" s="585" t="s">
        <v>40</v>
      </c>
      <c r="I77" s="711" t="s">
        <v>13</v>
      </c>
      <c r="J77" s="585" t="s">
        <v>13</v>
      </c>
      <c r="K77" s="585" t="s">
        <v>13</v>
      </c>
    </row>
    <row r="78" spans="1:11" ht="15" x14ac:dyDescent="0.2">
      <c r="A78" s="14"/>
      <c r="B78" s="37"/>
      <c r="C78" s="13"/>
      <c r="D78" s="17"/>
      <c r="E78" s="13"/>
      <c r="F78" s="13"/>
      <c r="G78" s="13"/>
      <c r="H78" s="13"/>
      <c r="I78" s="711"/>
      <c r="J78" s="585"/>
      <c r="K78" s="13"/>
    </row>
    <row r="79" spans="1:11" ht="14.25" x14ac:dyDescent="0.2">
      <c r="A79" s="14"/>
      <c r="B79" s="15" t="s">
        <v>511</v>
      </c>
      <c r="C79" s="16"/>
      <c r="D79" s="17">
        <v>332110</v>
      </c>
      <c r="E79" s="17">
        <v>361595</v>
      </c>
      <c r="F79" s="17">
        <v>373501</v>
      </c>
      <c r="G79" s="17">
        <v>393000</v>
      </c>
      <c r="H79" s="17">
        <v>404582</v>
      </c>
      <c r="I79" s="707">
        <v>431000</v>
      </c>
      <c r="J79" s="589">
        <v>456200</v>
      </c>
      <c r="K79" s="17">
        <v>482510</v>
      </c>
    </row>
    <row r="80" spans="1:11" ht="14.25" x14ac:dyDescent="0.2">
      <c r="A80" s="15"/>
      <c r="B80" s="15" t="s">
        <v>69</v>
      </c>
      <c r="C80" s="16"/>
      <c r="D80" s="17">
        <v>12961</v>
      </c>
      <c r="E80" s="17">
        <v>19397</v>
      </c>
      <c r="F80" s="17">
        <v>22949</v>
      </c>
      <c r="G80" s="17">
        <v>22220</v>
      </c>
      <c r="H80" s="17">
        <v>20020</v>
      </c>
      <c r="I80" s="707">
        <v>23340</v>
      </c>
      <c r="J80" s="589">
        <v>23160</v>
      </c>
      <c r="K80" s="17">
        <v>23160</v>
      </c>
    </row>
    <row r="81" spans="1:12" ht="14.25" x14ac:dyDescent="0.2">
      <c r="A81" s="15">
        <v>223001</v>
      </c>
      <c r="B81" s="15" t="s">
        <v>70</v>
      </c>
      <c r="C81" s="16"/>
      <c r="D81" s="17">
        <v>11899</v>
      </c>
      <c r="E81" s="17">
        <v>14302</v>
      </c>
      <c r="F81" s="17">
        <v>14478</v>
      </c>
      <c r="G81" s="17">
        <v>12430</v>
      </c>
      <c r="H81" s="17">
        <v>12430</v>
      </c>
      <c r="I81" s="707">
        <v>15200</v>
      </c>
      <c r="J81" s="589">
        <v>15500</v>
      </c>
      <c r="K81" s="17">
        <v>15500</v>
      </c>
    </row>
    <row r="82" spans="1:12" ht="14.25" x14ac:dyDescent="0.2">
      <c r="A82" s="15"/>
      <c r="B82" s="15" t="s">
        <v>71</v>
      </c>
      <c r="C82" s="16"/>
      <c r="D82" s="17">
        <v>3034</v>
      </c>
      <c r="E82" s="17">
        <v>2702</v>
      </c>
      <c r="F82" s="17">
        <v>4758</v>
      </c>
      <c r="G82" s="17">
        <v>6900</v>
      </c>
      <c r="H82" s="17">
        <v>7455</v>
      </c>
      <c r="I82" s="707">
        <v>8480</v>
      </c>
      <c r="J82" s="589">
        <v>8500</v>
      </c>
      <c r="K82" s="17">
        <v>8500</v>
      </c>
    </row>
    <row r="83" spans="1:12" ht="15.75" x14ac:dyDescent="0.25">
      <c r="A83" s="8"/>
      <c r="B83" s="27" t="s">
        <v>72</v>
      </c>
      <c r="C83" s="28"/>
      <c r="D83" s="679">
        <f>SUM(D78:D82)</f>
        <v>360004</v>
      </c>
      <c r="E83" s="598">
        <f>SUM(E78:E82)</f>
        <v>397996</v>
      </c>
      <c r="F83" s="598">
        <f t="shared" ref="F83:K83" si="7">SUM(F79:F82)</f>
        <v>415686</v>
      </c>
      <c r="G83" s="598">
        <f t="shared" si="7"/>
        <v>434550</v>
      </c>
      <c r="H83" s="598">
        <f t="shared" si="7"/>
        <v>444487</v>
      </c>
      <c r="I83" s="712">
        <f t="shared" si="7"/>
        <v>478020</v>
      </c>
      <c r="J83" s="598">
        <f t="shared" si="7"/>
        <v>503360</v>
      </c>
      <c r="K83" s="598">
        <f t="shared" si="7"/>
        <v>529670</v>
      </c>
    </row>
    <row r="84" spans="1:12" ht="15.75" x14ac:dyDescent="0.25">
      <c r="A84" s="8"/>
      <c r="B84" s="8"/>
      <c r="C84" s="20"/>
      <c r="D84" s="679"/>
      <c r="E84" s="598"/>
      <c r="F84" s="598"/>
      <c r="G84" s="598"/>
      <c r="H84" s="598"/>
      <c r="I84" s="712"/>
      <c r="J84" s="598"/>
      <c r="K84" s="598"/>
    </row>
    <row r="85" spans="1:12" ht="15.75" x14ac:dyDescent="0.25">
      <c r="A85" s="15"/>
      <c r="B85" s="38" t="s">
        <v>73</v>
      </c>
      <c r="C85" s="39"/>
      <c r="D85" s="680">
        <f>SUM(D67+D83)</f>
        <v>4419179</v>
      </c>
      <c r="E85" s="680">
        <f>SUM(E67+E83)</f>
        <v>4577676</v>
      </c>
      <c r="F85" s="680">
        <f>SUM(F67+F74+F83)</f>
        <v>4822780</v>
      </c>
      <c r="G85" s="680">
        <f>SUM(G67+G74+G83)</f>
        <v>4921145</v>
      </c>
      <c r="H85" s="680">
        <f>SUM(H67+H74+H83)</f>
        <v>4835455</v>
      </c>
      <c r="I85" s="715">
        <f>SUM(I67+I74+I83)</f>
        <v>4998000</v>
      </c>
      <c r="J85" s="680">
        <f>SUM(J67+J74+J83)</f>
        <v>5031690</v>
      </c>
      <c r="K85" s="680">
        <f>SUM(K67+K83+K74)</f>
        <v>5079900</v>
      </c>
    </row>
    <row r="86" spans="1:12" ht="14.25" x14ac:dyDescent="0.2">
      <c r="A86" s="15"/>
      <c r="B86" s="15"/>
      <c r="C86" s="16"/>
      <c r="D86" s="10"/>
      <c r="E86" s="10"/>
      <c r="F86" s="10"/>
      <c r="G86" s="10"/>
      <c r="H86" s="10"/>
      <c r="I86" s="709"/>
      <c r="J86" s="652"/>
      <c r="K86" s="10"/>
    </row>
    <row r="87" spans="1:12" ht="15.75" x14ac:dyDescent="0.25">
      <c r="A87" s="15"/>
      <c r="B87" s="8" t="s">
        <v>74</v>
      </c>
      <c r="C87" s="16"/>
      <c r="D87" s="10"/>
      <c r="E87" s="10"/>
      <c r="F87" s="10"/>
      <c r="G87" s="10"/>
      <c r="H87" s="10"/>
      <c r="I87" s="709"/>
      <c r="J87" s="652"/>
      <c r="K87" s="10"/>
    </row>
    <row r="88" spans="1:12" ht="14.25" x14ac:dyDescent="0.2">
      <c r="A88" s="15">
        <v>311</v>
      </c>
      <c r="B88" s="15" t="s">
        <v>576</v>
      </c>
      <c r="C88" s="687"/>
      <c r="D88" s="589"/>
      <c r="E88" s="589"/>
      <c r="F88" s="589"/>
      <c r="G88" s="589"/>
      <c r="H88" s="589">
        <v>0</v>
      </c>
      <c r="I88" s="707">
        <v>14000</v>
      </c>
      <c r="J88" s="651"/>
      <c r="K88" s="589"/>
    </row>
    <row r="89" spans="1:12" ht="14.25" x14ac:dyDescent="0.2">
      <c r="A89" s="14">
        <v>223001</v>
      </c>
      <c r="B89" s="15" t="s">
        <v>75</v>
      </c>
      <c r="C89" s="16"/>
      <c r="D89" s="17">
        <v>252620</v>
      </c>
      <c r="E89" s="17">
        <v>34557</v>
      </c>
      <c r="F89" s="17">
        <v>3532</v>
      </c>
      <c r="G89" s="17">
        <v>500000</v>
      </c>
      <c r="H89" s="17">
        <v>3000</v>
      </c>
      <c r="I89" s="707">
        <v>500000</v>
      </c>
      <c r="J89" s="702">
        <v>500000</v>
      </c>
      <c r="K89" s="17"/>
    </row>
    <row r="90" spans="1:12" ht="15" x14ac:dyDescent="0.2">
      <c r="A90" s="14">
        <v>322002</v>
      </c>
      <c r="B90" s="37" t="s">
        <v>76</v>
      </c>
      <c r="C90" s="16"/>
      <c r="D90" s="17">
        <v>0</v>
      </c>
      <c r="E90" s="17">
        <v>94905</v>
      </c>
      <c r="F90" s="17">
        <v>0</v>
      </c>
      <c r="G90" s="17"/>
      <c r="H90" s="17">
        <v>0</v>
      </c>
      <c r="I90" s="707"/>
      <c r="J90" s="651"/>
      <c r="K90" s="17"/>
    </row>
    <row r="91" spans="1:12" ht="15.75" x14ac:dyDescent="0.25">
      <c r="A91" s="15"/>
      <c r="B91" s="40" t="s">
        <v>77</v>
      </c>
      <c r="C91" s="41"/>
      <c r="D91" s="684">
        <f>SUM(D89:D90)</f>
        <v>252620</v>
      </c>
      <c r="E91" s="684">
        <f>SUM(E89:E90)</f>
        <v>129462</v>
      </c>
      <c r="F91" s="684">
        <f>SUM(F89:F90)</f>
        <v>3532</v>
      </c>
      <c r="G91" s="684">
        <f>SUM(G89:G90)</f>
        <v>500000</v>
      </c>
      <c r="H91" s="684">
        <f>SUM(H89:H90)</f>
        <v>3000</v>
      </c>
      <c r="I91" s="716">
        <f>SUM(I88:I90)</f>
        <v>514000</v>
      </c>
      <c r="J91" s="684">
        <f>SUM(J88:J90)</f>
        <v>500000</v>
      </c>
      <c r="K91" s="684">
        <v>0</v>
      </c>
      <c r="L91" s="683"/>
    </row>
    <row r="92" spans="1:12" ht="14.25" x14ac:dyDescent="0.2">
      <c r="A92" s="15"/>
      <c r="B92" s="15"/>
      <c r="C92" s="16"/>
      <c r="D92" s="10"/>
      <c r="E92" s="10"/>
      <c r="F92" s="10"/>
      <c r="G92" s="10"/>
      <c r="H92" s="10"/>
      <c r="I92" s="709"/>
      <c r="J92" s="10"/>
      <c r="K92" s="10"/>
    </row>
    <row r="93" spans="1:12" ht="15.75" x14ac:dyDescent="0.25">
      <c r="A93" s="42"/>
      <c r="B93" s="8" t="s">
        <v>78</v>
      </c>
      <c r="C93" s="16"/>
      <c r="D93" s="10"/>
      <c r="E93" s="10"/>
      <c r="F93" s="10"/>
      <c r="G93" s="10"/>
      <c r="H93" s="10"/>
      <c r="I93" s="709"/>
      <c r="J93" s="10"/>
      <c r="K93" s="10"/>
    </row>
    <row r="94" spans="1:12" ht="14.25" x14ac:dyDescent="0.2">
      <c r="A94" s="42">
        <v>453</v>
      </c>
      <c r="B94" s="15" t="s">
        <v>79</v>
      </c>
      <c r="C94" s="16"/>
      <c r="D94" s="10">
        <v>9867</v>
      </c>
      <c r="E94" s="10">
        <v>7594</v>
      </c>
      <c r="F94" s="10">
        <v>12241</v>
      </c>
      <c r="G94" s="10"/>
      <c r="H94" s="10">
        <v>12030</v>
      </c>
      <c r="I94" s="709"/>
      <c r="J94" s="10"/>
      <c r="K94" s="10"/>
    </row>
    <row r="95" spans="1:12" ht="14.25" hidden="1" x14ac:dyDescent="0.2">
      <c r="A95" s="42">
        <v>513</v>
      </c>
      <c r="B95" s="15" t="s">
        <v>80</v>
      </c>
      <c r="C95" s="16"/>
      <c r="D95" s="10"/>
      <c r="E95" s="10"/>
      <c r="F95" s="10"/>
      <c r="G95" s="10"/>
      <c r="H95" s="10"/>
      <c r="I95" s="709"/>
      <c r="J95" s="10"/>
      <c r="K95" s="10"/>
    </row>
    <row r="96" spans="1:12" ht="14.25" x14ac:dyDescent="0.2">
      <c r="A96" s="42">
        <v>454</v>
      </c>
      <c r="B96" s="15" t="s">
        <v>81</v>
      </c>
      <c r="C96" s="16"/>
      <c r="D96" s="10">
        <v>138682</v>
      </c>
      <c r="E96" s="10">
        <v>461076</v>
      </c>
      <c r="F96" s="10">
        <v>171411</v>
      </c>
      <c r="G96" s="10">
        <v>1950000</v>
      </c>
      <c r="H96" s="10">
        <v>1060000</v>
      </c>
      <c r="I96" s="707">
        <v>2100000</v>
      </c>
      <c r="J96" s="10">
        <v>0</v>
      </c>
      <c r="K96" s="10"/>
    </row>
    <row r="97" spans="1:11" ht="14.25" x14ac:dyDescent="0.2">
      <c r="A97" s="42">
        <v>454</v>
      </c>
      <c r="B97" s="15" t="s">
        <v>82</v>
      </c>
      <c r="C97" s="16"/>
      <c r="D97" s="10">
        <v>0</v>
      </c>
      <c r="E97" s="10">
        <v>58000</v>
      </c>
      <c r="F97" s="10">
        <v>0</v>
      </c>
      <c r="G97" s="10"/>
      <c r="H97" s="10"/>
      <c r="I97" s="709"/>
      <c r="J97" s="10"/>
      <c r="K97" s="10"/>
    </row>
    <row r="98" spans="1:11" ht="15.75" x14ac:dyDescent="0.25">
      <c r="A98" s="43"/>
      <c r="B98" s="44" t="s">
        <v>83</v>
      </c>
      <c r="C98" s="45"/>
      <c r="D98" s="46">
        <f>SUM(D94:D97)</f>
        <v>148549</v>
      </c>
      <c r="E98" s="46">
        <f>SUM(E94:E97)</f>
        <v>526670</v>
      </c>
      <c r="F98" s="46">
        <f>SUM(F94:F97)</f>
        <v>183652</v>
      </c>
      <c r="G98" s="46">
        <f>SUM(G94:G97)</f>
        <v>1950000</v>
      </c>
      <c r="H98" s="46">
        <f>SUM(H94:H97)</f>
        <v>1072030</v>
      </c>
      <c r="I98" s="717">
        <v>3160000</v>
      </c>
      <c r="J98" s="682">
        <v>0</v>
      </c>
      <c r="K98" s="682">
        <v>0</v>
      </c>
    </row>
    <row r="99" spans="1:11" ht="14.25" x14ac:dyDescent="0.2">
      <c r="A99" s="15"/>
      <c r="B99" s="15"/>
      <c r="C99" s="16"/>
      <c r="D99" s="10"/>
      <c r="E99" s="10"/>
      <c r="F99" s="10"/>
      <c r="G99" s="10"/>
      <c r="H99" s="10"/>
      <c r="I99" s="709"/>
      <c r="J99" s="652"/>
      <c r="K99" s="10"/>
    </row>
    <row r="100" spans="1:11" ht="18" x14ac:dyDescent="0.25">
      <c r="A100" s="47" t="s">
        <v>84</v>
      </c>
      <c r="B100" s="48"/>
      <c r="C100" s="49"/>
      <c r="D100" s="49">
        <f>SUM(D85+D91+D98)</f>
        <v>4820348</v>
      </c>
      <c r="E100" s="49">
        <f>SUM(E85+E91+E98)</f>
        <v>5233808</v>
      </c>
      <c r="F100" s="49">
        <f>SUM(F85+F91+F98)</f>
        <v>5009964</v>
      </c>
      <c r="G100" s="49">
        <f>SUM(G67+G74+G83+G91+G98)</f>
        <v>7371145</v>
      </c>
      <c r="H100" s="49">
        <f>SUM(H85+H91+H98)</f>
        <v>5910485</v>
      </c>
      <c r="I100" s="718">
        <f>SUM(I85+I91+I98)</f>
        <v>8672000</v>
      </c>
      <c r="J100" s="681">
        <f>SUM(J85+J91)</f>
        <v>5531690</v>
      </c>
      <c r="K100" s="681">
        <f>SUM(K85+K91+K98)</f>
        <v>5079900</v>
      </c>
    </row>
    <row r="101" spans="1:11" x14ac:dyDescent="0.2">
      <c r="A101" s="7"/>
      <c r="B101" s="7"/>
      <c r="C101" s="5"/>
      <c r="D101" s="6"/>
      <c r="E101" s="7"/>
      <c r="F101" s="7"/>
      <c r="G101" s="7"/>
      <c r="H101" s="7"/>
      <c r="I101" s="7"/>
      <c r="J101" s="7"/>
      <c r="K101" s="7"/>
    </row>
    <row r="102" spans="1:11" ht="14.25" x14ac:dyDescent="0.2">
      <c r="B102" s="50"/>
    </row>
    <row r="103" spans="1:11" ht="14.25" x14ac:dyDescent="0.2">
      <c r="B103" s="50"/>
    </row>
    <row r="104" spans="1:11" ht="14.25" x14ac:dyDescent="0.2">
      <c r="B104" s="50"/>
    </row>
    <row r="105" spans="1:11" ht="14.25" x14ac:dyDescent="0.2">
      <c r="B105" s="50"/>
    </row>
    <row r="106" spans="1:11" ht="14.25" x14ac:dyDescent="0.2">
      <c r="B106" s="50"/>
    </row>
    <row r="107" spans="1:11" ht="14.25" x14ac:dyDescent="0.2">
      <c r="B107" s="50"/>
    </row>
    <row r="108" spans="1:11" ht="14.25" x14ac:dyDescent="0.2">
      <c r="B108" s="50"/>
    </row>
    <row r="109" spans="1:11" ht="14.25" x14ac:dyDescent="0.2">
      <c r="B109" s="50"/>
    </row>
    <row r="110" spans="1:11" ht="14.25" x14ac:dyDescent="0.2">
      <c r="B110" s="50"/>
    </row>
    <row r="111" spans="1:11" ht="14.25" x14ac:dyDescent="0.2">
      <c r="B111" s="50"/>
    </row>
    <row r="112" spans="1:11" ht="14.25" x14ac:dyDescent="0.2">
      <c r="B112" s="50"/>
    </row>
    <row r="113" spans="2:2" ht="14.25" x14ac:dyDescent="0.2">
      <c r="B113" s="50"/>
    </row>
    <row r="114" spans="2:2" ht="14.25" x14ac:dyDescent="0.2">
      <c r="B114" s="50"/>
    </row>
    <row r="115" spans="2:2" ht="14.25" x14ac:dyDescent="0.2">
      <c r="B115" s="50"/>
    </row>
    <row r="116" spans="2:2" ht="14.25" x14ac:dyDescent="0.2">
      <c r="B116" s="50"/>
    </row>
    <row r="117" spans="2:2" ht="14.25" x14ac:dyDescent="0.2">
      <c r="B117" s="50"/>
    </row>
  </sheetData>
  <printOptions horizontalCentered="1"/>
  <pageMargins left="0" right="0" top="0.23958333333333334" bottom="0.71" header="0.33" footer="0.51181102362204722"/>
  <pageSetup paperSize="9" orientation="landscape" r:id="rId1"/>
  <headerFooter alignWithMargins="0">
    <oddFooter>Strana &amp;P</oddFooter>
  </headerFooter>
  <rowBreaks count="1" manualBreakCount="1">
    <brk id="7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Q689"/>
  <sheetViews>
    <sheetView tabSelected="1" showWhiteSpace="0" view="pageLayout" topLeftCell="A289" zoomScaleNormal="100" workbookViewId="0">
      <selection activeCell="L334" sqref="L334"/>
    </sheetView>
  </sheetViews>
  <sheetFormatPr defaultRowHeight="12.75" x14ac:dyDescent="0.2"/>
  <cols>
    <col min="1" max="1" width="16.5703125" customWidth="1"/>
    <col min="2" max="2" width="30.42578125" customWidth="1"/>
    <col min="3" max="3" width="11.140625" style="3" hidden="1" customWidth="1"/>
    <col min="4" max="5" width="10.140625" style="52" hidden="1" customWidth="1"/>
    <col min="6" max="6" width="9.85546875" style="52" bestFit="1" customWidth="1"/>
    <col min="7" max="8" width="10.140625" style="52" hidden="1" customWidth="1"/>
    <col min="9" max="9" width="10.140625" style="52" bestFit="1" customWidth="1"/>
    <col min="10" max="15" width="10.28515625" style="52" customWidth="1"/>
  </cols>
  <sheetData>
    <row r="1" spans="1:15" ht="18.75" thickBot="1" x14ac:dyDescent="0.3">
      <c r="A1" s="51"/>
      <c r="B1" s="1" t="s">
        <v>85</v>
      </c>
      <c r="F1" s="53"/>
      <c r="G1" s="53"/>
      <c r="H1" s="53"/>
    </row>
    <row r="2" spans="1:15" x14ac:dyDescent="0.2">
      <c r="A2" s="735" t="s">
        <v>86</v>
      </c>
      <c r="B2" s="736"/>
      <c r="C2" s="54" t="s">
        <v>87</v>
      </c>
      <c r="D2" s="55" t="s">
        <v>88</v>
      </c>
      <c r="E2" s="55" t="s">
        <v>40</v>
      </c>
      <c r="F2" s="55" t="s">
        <v>87</v>
      </c>
      <c r="G2" s="56"/>
      <c r="H2" s="55"/>
      <c r="I2" s="55" t="s">
        <v>104</v>
      </c>
      <c r="J2" s="56" t="s">
        <v>87</v>
      </c>
      <c r="K2" s="56" t="s">
        <v>13</v>
      </c>
      <c r="L2" s="56" t="s">
        <v>40</v>
      </c>
      <c r="M2" s="56" t="s">
        <v>13</v>
      </c>
      <c r="N2" s="56" t="s">
        <v>13</v>
      </c>
      <c r="O2" s="56" t="s">
        <v>13</v>
      </c>
    </row>
    <row r="3" spans="1:15" ht="21" customHeight="1" thickBot="1" x14ac:dyDescent="0.25">
      <c r="A3" s="737"/>
      <c r="B3" s="738"/>
      <c r="C3" s="57" t="s">
        <v>89</v>
      </c>
      <c r="D3" s="59" t="s">
        <v>3</v>
      </c>
      <c r="E3" s="58" t="s">
        <v>3</v>
      </c>
      <c r="F3" s="58" t="s">
        <v>4</v>
      </c>
      <c r="G3" s="58"/>
      <c r="H3" s="59"/>
      <c r="I3" s="60" t="s">
        <v>5</v>
      </c>
      <c r="J3" s="60" t="s">
        <v>6</v>
      </c>
      <c r="K3" s="60" t="s">
        <v>7</v>
      </c>
      <c r="L3" s="60" t="s">
        <v>7</v>
      </c>
      <c r="M3" s="60" t="s">
        <v>8</v>
      </c>
      <c r="N3" s="60" t="s">
        <v>495</v>
      </c>
      <c r="O3" s="60" t="s">
        <v>545</v>
      </c>
    </row>
    <row r="4" spans="1:15" ht="16.5" thickBot="1" x14ac:dyDescent="0.3">
      <c r="A4" s="61" t="s">
        <v>90</v>
      </c>
      <c r="B4" s="733" t="s">
        <v>91</v>
      </c>
      <c r="C4" s="734"/>
      <c r="D4" s="734"/>
      <c r="E4" s="734"/>
      <c r="F4" s="734"/>
      <c r="G4" s="734"/>
      <c r="H4" s="734"/>
      <c r="I4" s="734"/>
      <c r="J4" s="734"/>
      <c r="K4" s="734"/>
      <c r="L4" s="734"/>
      <c r="M4" s="734"/>
      <c r="N4" s="734"/>
      <c r="O4" s="734"/>
    </row>
    <row r="5" spans="1:15" ht="15.75" x14ac:dyDescent="0.25">
      <c r="A5" s="62">
        <v>610</v>
      </c>
      <c r="B5" s="63" t="s">
        <v>92</v>
      </c>
      <c r="C5" s="64">
        <v>33975.61</v>
      </c>
      <c r="D5" s="66">
        <v>35000</v>
      </c>
      <c r="E5" s="66">
        <v>35000</v>
      </c>
      <c r="F5" s="65">
        <v>33907</v>
      </c>
      <c r="G5" s="65">
        <v>35500</v>
      </c>
      <c r="H5" s="67">
        <v>36000</v>
      </c>
      <c r="I5" s="68">
        <v>37568</v>
      </c>
      <c r="J5" s="69">
        <v>36170</v>
      </c>
      <c r="K5" s="69">
        <v>39000</v>
      </c>
      <c r="L5" s="69">
        <v>39000</v>
      </c>
      <c r="M5" s="69">
        <v>42000</v>
      </c>
      <c r="N5" s="69">
        <v>43000</v>
      </c>
      <c r="O5" s="69">
        <v>44000</v>
      </c>
    </row>
    <row r="6" spans="1:15" ht="15.75" x14ac:dyDescent="0.25">
      <c r="A6" s="70">
        <v>620</v>
      </c>
      <c r="B6" s="71" t="s">
        <v>93</v>
      </c>
      <c r="C6" s="72">
        <v>12779.72</v>
      </c>
      <c r="D6" s="74">
        <v>14500</v>
      </c>
      <c r="E6" s="74">
        <v>14500</v>
      </c>
      <c r="F6" s="73">
        <v>13486</v>
      </c>
      <c r="G6" s="73">
        <v>14520</v>
      </c>
      <c r="H6" s="75">
        <v>14550</v>
      </c>
      <c r="I6" s="74">
        <v>14988</v>
      </c>
      <c r="J6" s="73">
        <v>15298</v>
      </c>
      <c r="K6" s="73">
        <v>16000</v>
      </c>
      <c r="L6" s="73">
        <v>15000</v>
      </c>
      <c r="M6" s="73">
        <v>16100</v>
      </c>
      <c r="N6" s="73">
        <v>16500</v>
      </c>
      <c r="O6" s="73">
        <v>17000</v>
      </c>
    </row>
    <row r="7" spans="1:15" ht="15.75" x14ac:dyDescent="0.25">
      <c r="A7" s="70">
        <v>630</v>
      </c>
      <c r="B7" s="71" t="s">
        <v>94</v>
      </c>
      <c r="C7" s="72">
        <v>18156.04</v>
      </c>
      <c r="D7" s="74">
        <v>22000</v>
      </c>
      <c r="E7" s="74">
        <v>22000</v>
      </c>
      <c r="F7" s="73">
        <v>17953</v>
      </c>
      <c r="G7" s="73">
        <v>22000</v>
      </c>
      <c r="H7" s="75">
        <v>22000</v>
      </c>
      <c r="I7" s="74">
        <v>27671</v>
      </c>
      <c r="J7" s="73">
        <v>19092</v>
      </c>
      <c r="K7" s="73">
        <v>23500</v>
      </c>
      <c r="L7" s="73">
        <v>21000</v>
      </c>
      <c r="M7" s="73">
        <v>21500</v>
      </c>
      <c r="N7" s="73">
        <v>22000</v>
      </c>
      <c r="O7" s="73">
        <v>22000</v>
      </c>
    </row>
    <row r="8" spans="1:15" ht="16.5" thickBot="1" x14ac:dyDescent="0.3">
      <c r="A8" s="70">
        <v>640</v>
      </c>
      <c r="B8" s="76" t="s">
        <v>95</v>
      </c>
      <c r="C8" s="77">
        <v>16340.85</v>
      </c>
      <c r="D8" s="78">
        <v>1000</v>
      </c>
      <c r="E8" s="78">
        <v>1000</v>
      </c>
      <c r="F8" s="78"/>
      <c r="G8" s="78">
        <v>1000</v>
      </c>
      <c r="H8" s="79">
        <v>1000</v>
      </c>
      <c r="I8" s="80"/>
      <c r="J8" s="81">
        <v>0</v>
      </c>
      <c r="K8" s="81">
        <v>1000</v>
      </c>
      <c r="L8" s="81">
        <v>70</v>
      </c>
      <c r="M8" s="81">
        <v>1000</v>
      </c>
      <c r="N8" s="81">
        <v>1000</v>
      </c>
      <c r="O8" s="81">
        <v>1000</v>
      </c>
    </row>
    <row r="9" spans="1:15" ht="16.5" thickBot="1" x14ac:dyDescent="0.3">
      <c r="A9" s="82"/>
      <c r="B9" s="83" t="s">
        <v>96</v>
      </c>
      <c r="C9" s="84">
        <f>C5+C6+C7+C8</f>
        <v>81252.22</v>
      </c>
      <c r="D9" s="85">
        <f t="shared" ref="D9:H9" si="0">SUM(D5:D8)</f>
        <v>72500</v>
      </c>
      <c r="E9" s="85">
        <f t="shared" si="0"/>
        <v>72500</v>
      </c>
      <c r="F9" s="85">
        <f t="shared" si="0"/>
        <v>65346</v>
      </c>
      <c r="G9" s="85">
        <f t="shared" si="0"/>
        <v>73020</v>
      </c>
      <c r="H9" s="85">
        <f t="shared" si="0"/>
        <v>73550</v>
      </c>
      <c r="I9" s="86">
        <f t="shared" ref="I9:O9" si="1">SUM(I5:I8)</f>
        <v>80227</v>
      </c>
      <c r="J9" s="87">
        <f t="shared" si="1"/>
        <v>70560</v>
      </c>
      <c r="K9" s="87">
        <f t="shared" si="1"/>
        <v>79500</v>
      </c>
      <c r="L9" s="87">
        <f t="shared" si="1"/>
        <v>75070</v>
      </c>
      <c r="M9" s="87">
        <f t="shared" si="1"/>
        <v>80600</v>
      </c>
      <c r="N9" s="87">
        <f t="shared" si="1"/>
        <v>82500</v>
      </c>
      <c r="O9" s="87">
        <f t="shared" si="1"/>
        <v>84000</v>
      </c>
    </row>
    <row r="10" spans="1:15" ht="16.5" thickBot="1" x14ac:dyDescent="0.3">
      <c r="A10" s="88" t="s">
        <v>97</v>
      </c>
      <c r="B10" s="733" t="s">
        <v>98</v>
      </c>
      <c r="C10" s="734"/>
      <c r="D10" s="734"/>
      <c r="E10" s="734"/>
      <c r="F10" s="734"/>
      <c r="G10" s="734"/>
      <c r="H10" s="734"/>
      <c r="I10" s="734"/>
      <c r="J10" s="734"/>
      <c r="K10" s="734"/>
      <c r="L10" s="734"/>
      <c r="M10" s="734"/>
      <c r="N10" s="734"/>
      <c r="O10" s="734"/>
    </row>
    <row r="11" spans="1:15" ht="16.5" thickBot="1" x14ac:dyDescent="0.3">
      <c r="A11" s="89">
        <v>640</v>
      </c>
      <c r="B11" s="90" t="s">
        <v>95</v>
      </c>
      <c r="C11" s="91">
        <v>732.47</v>
      </c>
      <c r="D11" s="92">
        <v>2130</v>
      </c>
      <c r="E11" s="92">
        <v>2000</v>
      </c>
      <c r="F11" s="220">
        <v>3077</v>
      </c>
      <c r="G11" s="220">
        <v>2000</v>
      </c>
      <c r="H11" s="220">
        <v>2000</v>
      </c>
      <c r="I11" s="95">
        <v>3891</v>
      </c>
      <c r="J11" s="95">
        <v>2395</v>
      </c>
      <c r="K11" s="95">
        <v>6000</v>
      </c>
      <c r="L11" s="95">
        <v>6000</v>
      </c>
      <c r="M11" s="95">
        <v>6200</v>
      </c>
      <c r="N11" s="95">
        <v>6200</v>
      </c>
      <c r="O11" s="95">
        <v>6200</v>
      </c>
    </row>
    <row r="12" spans="1:15" ht="16.5" thickBot="1" x14ac:dyDescent="0.3">
      <c r="A12" s="70"/>
      <c r="B12" s="83" t="s">
        <v>99</v>
      </c>
      <c r="C12" s="84">
        <f>C11</f>
        <v>732.47</v>
      </c>
      <c r="D12" s="85">
        <v>2130</v>
      </c>
      <c r="E12" s="85">
        <f>SUM(E11)</f>
        <v>2000</v>
      </c>
      <c r="F12" s="85">
        <f>SUM(F11)</f>
        <v>3077</v>
      </c>
      <c r="G12" s="85">
        <v>2000</v>
      </c>
      <c r="H12" s="85">
        <v>2000</v>
      </c>
      <c r="I12" s="97">
        <f>SUM(I11)</f>
        <v>3891</v>
      </c>
      <c r="J12" s="97">
        <v>2395</v>
      </c>
      <c r="K12" s="97">
        <f>SUM(K11)</f>
        <v>6000</v>
      </c>
      <c r="L12" s="97">
        <f>SUM(L11)</f>
        <v>6000</v>
      </c>
      <c r="M12" s="97">
        <f>SUM(M11)</f>
        <v>6200</v>
      </c>
      <c r="N12" s="97">
        <f>SUM(N11)</f>
        <v>6200</v>
      </c>
      <c r="O12" s="97">
        <f>SUM(O11)</f>
        <v>6200</v>
      </c>
    </row>
    <row r="13" spans="1:15" ht="16.5" thickBot="1" x14ac:dyDescent="0.3">
      <c r="A13" s="98"/>
      <c r="B13" s="99" t="s">
        <v>100</v>
      </c>
      <c r="C13" s="100">
        <f>C9+C12</f>
        <v>81984.69</v>
      </c>
      <c r="D13" s="101">
        <f>D9+D12</f>
        <v>74630</v>
      </c>
      <c r="E13" s="101">
        <f t="shared" ref="E13:H13" si="2">SUM(E9+E12)</f>
        <v>74500</v>
      </c>
      <c r="F13" s="101">
        <f>SUM(F9+F12)</f>
        <v>68423</v>
      </c>
      <c r="G13" s="101">
        <f t="shared" si="2"/>
        <v>75020</v>
      </c>
      <c r="H13" s="101">
        <f t="shared" si="2"/>
        <v>75550</v>
      </c>
      <c r="I13" s="103">
        <f t="shared" ref="I13:O13" si="3">SUM(I9+I12)</f>
        <v>84118</v>
      </c>
      <c r="J13" s="103">
        <f t="shared" si="3"/>
        <v>72955</v>
      </c>
      <c r="K13" s="103">
        <f t="shared" si="3"/>
        <v>85500</v>
      </c>
      <c r="L13" s="103">
        <f t="shared" si="3"/>
        <v>81070</v>
      </c>
      <c r="M13" s="103">
        <f t="shared" si="3"/>
        <v>86800</v>
      </c>
      <c r="N13" s="103">
        <f t="shared" si="3"/>
        <v>88700</v>
      </c>
      <c r="O13" s="103">
        <f t="shared" si="3"/>
        <v>90200</v>
      </c>
    </row>
    <row r="14" spans="1:15" ht="16.5" thickBot="1" x14ac:dyDescent="0.3">
      <c r="A14" s="70"/>
      <c r="B14" s="104" t="s">
        <v>101</v>
      </c>
      <c r="C14" s="105"/>
      <c r="D14" s="106"/>
      <c r="E14" s="106"/>
      <c r="F14" s="106"/>
      <c r="G14" s="106"/>
      <c r="H14" s="106"/>
      <c r="I14" s="95"/>
      <c r="J14" s="95"/>
      <c r="K14" s="95"/>
      <c r="L14" s="95"/>
      <c r="M14" s="95"/>
      <c r="N14" s="95"/>
      <c r="O14" s="95"/>
    </row>
    <row r="15" spans="1:15" ht="13.5" thickBot="1" x14ac:dyDescent="0.25">
      <c r="A15" s="107"/>
      <c r="B15" s="108" t="s">
        <v>102</v>
      </c>
      <c r="C15" s="109">
        <f>C13+C14</f>
        <v>81984.69</v>
      </c>
      <c r="D15" s="110">
        <f>D13+D14</f>
        <v>74630</v>
      </c>
      <c r="E15" s="110">
        <f>E13+E14</f>
        <v>74500</v>
      </c>
      <c r="F15" s="145">
        <f>SUM(F13:F14)</f>
        <v>68423</v>
      </c>
      <c r="G15" s="110">
        <f>G13+G14</f>
        <v>75020</v>
      </c>
      <c r="H15" s="110">
        <f>H13+H14</f>
        <v>75550</v>
      </c>
      <c r="I15" s="113">
        <f t="shared" ref="I15:O15" si="4">SUM(I13:I14)</f>
        <v>84118</v>
      </c>
      <c r="J15" s="113">
        <f t="shared" si="4"/>
        <v>72955</v>
      </c>
      <c r="K15" s="113">
        <f t="shared" si="4"/>
        <v>85500</v>
      </c>
      <c r="L15" s="113">
        <f t="shared" si="4"/>
        <v>81070</v>
      </c>
      <c r="M15" s="113">
        <f t="shared" si="4"/>
        <v>86800</v>
      </c>
      <c r="N15" s="113">
        <f t="shared" si="4"/>
        <v>88700</v>
      </c>
      <c r="O15" s="113">
        <f t="shared" si="4"/>
        <v>90200</v>
      </c>
    </row>
    <row r="16" spans="1:15" ht="25.5" customHeight="1" thickBot="1" x14ac:dyDescent="0.25">
      <c r="A16" s="7"/>
      <c r="B16" s="35"/>
      <c r="C16" s="114"/>
    </row>
    <row r="17" spans="1:15" ht="16.5" customHeight="1" x14ac:dyDescent="0.2">
      <c r="A17" s="739" t="s">
        <v>103</v>
      </c>
      <c r="B17" s="740"/>
      <c r="C17" s="54" t="s">
        <v>87</v>
      </c>
      <c r="D17" s="55" t="s">
        <v>88</v>
      </c>
      <c r="E17" s="55" t="s">
        <v>40</v>
      </c>
      <c r="F17" s="55" t="s">
        <v>87</v>
      </c>
      <c r="G17" s="56" t="s">
        <v>104</v>
      </c>
      <c r="H17" s="55" t="s">
        <v>88</v>
      </c>
      <c r="I17" s="55" t="s">
        <v>104</v>
      </c>
      <c r="J17" s="56" t="s">
        <v>87</v>
      </c>
      <c r="K17" s="56" t="s">
        <v>13</v>
      </c>
      <c r="L17" s="56" t="s">
        <v>40</v>
      </c>
      <c r="M17" s="56" t="s">
        <v>13</v>
      </c>
      <c r="N17" s="56" t="s">
        <v>13</v>
      </c>
      <c r="O17" s="56" t="s">
        <v>13</v>
      </c>
    </row>
    <row r="18" spans="1:15" ht="13.5" thickBot="1" x14ac:dyDescent="0.25">
      <c r="A18" s="741"/>
      <c r="B18" s="742"/>
      <c r="C18" s="57" t="s">
        <v>89</v>
      </c>
      <c r="D18" s="59" t="s">
        <v>3</v>
      </c>
      <c r="E18" s="58" t="s">
        <v>3</v>
      </c>
      <c r="F18" s="58" t="s">
        <v>4</v>
      </c>
      <c r="G18" s="58" t="s">
        <v>105</v>
      </c>
      <c r="H18" s="59" t="s">
        <v>3</v>
      </c>
      <c r="I18" s="60" t="s">
        <v>5</v>
      </c>
      <c r="J18" s="60" t="s">
        <v>6</v>
      </c>
      <c r="K18" s="60" t="s">
        <v>7</v>
      </c>
      <c r="L18" s="60" t="s">
        <v>7</v>
      </c>
      <c r="M18" s="60" t="s">
        <v>8</v>
      </c>
      <c r="N18" s="60" t="s">
        <v>495</v>
      </c>
      <c r="O18" s="60" t="s">
        <v>545</v>
      </c>
    </row>
    <row r="19" spans="1:15" ht="15.75" x14ac:dyDescent="0.25">
      <c r="A19" s="116">
        <v>620</v>
      </c>
      <c r="B19" s="117" t="s">
        <v>93</v>
      </c>
      <c r="C19" s="118"/>
      <c r="D19" s="119"/>
      <c r="E19" s="119">
        <v>1000</v>
      </c>
      <c r="F19" s="119">
        <v>108</v>
      </c>
      <c r="G19" s="120">
        <v>300</v>
      </c>
      <c r="H19" s="121">
        <v>300</v>
      </c>
      <c r="I19" s="68"/>
      <c r="J19" s="69">
        <v>0</v>
      </c>
      <c r="K19" s="69">
        <v>500</v>
      </c>
      <c r="L19" s="69">
        <v>350</v>
      </c>
      <c r="M19" s="69">
        <v>350</v>
      </c>
      <c r="N19" s="69">
        <v>350</v>
      </c>
      <c r="O19" s="69">
        <v>350</v>
      </c>
    </row>
    <row r="20" spans="1:15" x14ac:dyDescent="0.2">
      <c r="A20" s="122">
        <v>630</v>
      </c>
      <c r="B20" s="123" t="s">
        <v>94</v>
      </c>
      <c r="C20" s="124">
        <v>14698.71</v>
      </c>
      <c r="D20" s="125">
        <v>47500</v>
      </c>
      <c r="E20" s="125">
        <v>60000</v>
      </c>
      <c r="F20" s="125">
        <v>14307</v>
      </c>
      <c r="G20" s="126">
        <v>24000</v>
      </c>
      <c r="H20" s="127">
        <v>24000</v>
      </c>
      <c r="I20" s="74">
        <v>13221</v>
      </c>
      <c r="J20" s="73">
        <v>19433</v>
      </c>
      <c r="K20" s="73">
        <v>17000</v>
      </c>
      <c r="L20" s="73">
        <v>17000</v>
      </c>
      <c r="M20" s="73">
        <v>18500</v>
      </c>
      <c r="N20" s="73">
        <v>17500</v>
      </c>
      <c r="O20" s="73">
        <v>17500</v>
      </c>
    </row>
    <row r="21" spans="1:15" x14ac:dyDescent="0.2">
      <c r="A21" s="122">
        <v>640</v>
      </c>
      <c r="B21" s="123" t="s">
        <v>95</v>
      </c>
      <c r="C21" s="124">
        <v>740</v>
      </c>
      <c r="D21" s="125">
        <v>15000</v>
      </c>
      <c r="E21" s="125">
        <v>1800</v>
      </c>
      <c r="F21" s="125">
        <v>980</v>
      </c>
      <c r="G21" s="126">
        <v>4015</v>
      </c>
      <c r="H21" s="127">
        <v>4016</v>
      </c>
      <c r="I21" s="74">
        <v>1820</v>
      </c>
      <c r="J21" s="73">
        <v>1420</v>
      </c>
      <c r="K21" s="73">
        <v>3000</v>
      </c>
      <c r="L21" s="73">
        <v>3000</v>
      </c>
      <c r="M21" s="73">
        <v>3000</v>
      </c>
      <c r="N21" s="73">
        <v>3000</v>
      </c>
      <c r="O21" s="73">
        <v>3000</v>
      </c>
    </row>
    <row r="22" spans="1:15" ht="16.5" thickBot="1" x14ac:dyDescent="0.3">
      <c r="A22" s="128"/>
      <c r="B22" s="129" t="s">
        <v>106</v>
      </c>
      <c r="C22" s="130">
        <f>C20+C21</f>
        <v>15438.71</v>
      </c>
      <c r="D22" s="131">
        <f>D20+D21</f>
        <v>62500</v>
      </c>
      <c r="E22" s="131">
        <f t="shared" ref="E22:J22" si="5">SUM(E19:E21)</f>
        <v>62800</v>
      </c>
      <c r="F22" s="131">
        <f t="shared" si="5"/>
        <v>15395</v>
      </c>
      <c r="G22" s="131">
        <f t="shared" si="5"/>
        <v>28315</v>
      </c>
      <c r="H22" s="132">
        <f t="shared" si="5"/>
        <v>28316</v>
      </c>
      <c r="I22" s="133">
        <f>SUM(I20:I21)</f>
        <v>15041</v>
      </c>
      <c r="J22" s="134">
        <f t="shared" si="5"/>
        <v>20853</v>
      </c>
      <c r="K22" s="134">
        <f>SUM(K19:K21)</f>
        <v>20500</v>
      </c>
      <c r="L22" s="134">
        <f>SUM(L19:L21)</f>
        <v>20350</v>
      </c>
      <c r="M22" s="134">
        <f>SUM(M19:M21)</f>
        <v>21850</v>
      </c>
      <c r="N22" s="134">
        <f>SUM(N19:N21)</f>
        <v>20850</v>
      </c>
      <c r="O22" s="134">
        <f>SUM(O19:O21)</f>
        <v>20850</v>
      </c>
    </row>
    <row r="23" spans="1:15" ht="16.5" thickBot="1" x14ac:dyDescent="0.3">
      <c r="A23" s="135"/>
      <c r="B23" s="136" t="s">
        <v>107</v>
      </c>
      <c r="C23" s="137"/>
      <c r="D23" s="138"/>
      <c r="E23" s="138"/>
      <c r="F23" s="138"/>
      <c r="G23" s="138"/>
      <c r="H23" s="139"/>
      <c r="I23" s="140"/>
      <c r="J23" s="141">
        <v>0</v>
      </c>
      <c r="K23" s="141"/>
      <c r="L23" s="141">
        <v>2800</v>
      </c>
      <c r="M23" s="141"/>
      <c r="N23" s="141"/>
      <c r="O23" s="141"/>
    </row>
    <row r="24" spans="1:15" ht="27.75" customHeight="1" thickBot="1" x14ac:dyDescent="0.3">
      <c r="A24" s="142"/>
      <c r="B24" s="143" t="s">
        <v>108</v>
      </c>
      <c r="C24" s="144">
        <f>C22+C23</f>
        <v>15438.71</v>
      </c>
      <c r="D24" s="145">
        <f>D22+D23</f>
        <v>62500</v>
      </c>
      <c r="E24" s="145">
        <f>E22+E23</f>
        <v>62800</v>
      </c>
      <c r="F24" s="145">
        <f t="shared" ref="F24:J24" si="6">SUM(F22:F23)</f>
        <v>15395</v>
      </c>
      <c r="G24" s="145">
        <f t="shared" si="6"/>
        <v>28315</v>
      </c>
      <c r="H24" s="145">
        <f t="shared" si="6"/>
        <v>28316</v>
      </c>
      <c r="I24" s="145">
        <f>SUM(I22:I23)</f>
        <v>15041</v>
      </c>
      <c r="J24" s="110">
        <f t="shared" si="6"/>
        <v>20853</v>
      </c>
      <c r="K24" s="110">
        <f>SUM(K22:K23)</f>
        <v>20500</v>
      </c>
      <c r="L24" s="110">
        <f>SUM(L22:L23)</f>
        <v>23150</v>
      </c>
      <c r="M24" s="110">
        <f>SUM(M22:M23)</f>
        <v>21850</v>
      </c>
      <c r="N24" s="110">
        <f>SUM(N22:N23)</f>
        <v>20850</v>
      </c>
      <c r="O24" s="110">
        <f>SUM(O22:O23)</f>
        <v>20850</v>
      </c>
    </row>
    <row r="25" spans="1:15" ht="27.75" customHeight="1" x14ac:dyDescent="0.25">
      <c r="A25" s="146"/>
      <c r="B25" s="147"/>
      <c r="C25" s="148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49"/>
    </row>
    <row r="26" spans="1:15" ht="122.25" customHeight="1" thickBot="1" x14ac:dyDescent="0.25">
      <c r="A26" s="7"/>
      <c r="B26" s="7"/>
      <c r="C26" s="151"/>
      <c r="D26" s="115"/>
      <c r="E26" s="115"/>
      <c r="F26" s="115"/>
      <c r="G26" s="115"/>
      <c r="H26" s="115"/>
    </row>
    <row r="27" spans="1:15" ht="16.5" customHeight="1" x14ac:dyDescent="0.2">
      <c r="A27" s="739" t="s">
        <v>109</v>
      </c>
      <c r="B27" s="740"/>
      <c r="C27" s="54" t="s">
        <v>87</v>
      </c>
      <c r="D27" s="55" t="s">
        <v>88</v>
      </c>
      <c r="E27" s="55" t="s">
        <v>40</v>
      </c>
      <c r="F27" s="55" t="s">
        <v>87</v>
      </c>
      <c r="G27" s="56" t="s">
        <v>104</v>
      </c>
      <c r="H27" s="55" t="s">
        <v>88</v>
      </c>
      <c r="I27" s="55" t="s">
        <v>87</v>
      </c>
      <c r="J27" s="56" t="s">
        <v>87</v>
      </c>
      <c r="K27" s="56" t="s">
        <v>13</v>
      </c>
      <c r="L27" s="56" t="s">
        <v>40</v>
      </c>
      <c r="M27" s="56" t="s">
        <v>13</v>
      </c>
      <c r="N27" s="56" t="s">
        <v>88</v>
      </c>
      <c r="O27" s="56" t="s">
        <v>13</v>
      </c>
    </row>
    <row r="28" spans="1:15" ht="13.5" thickBot="1" x14ac:dyDescent="0.25">
      <c r="A28" s="743"/>
      <c r="B28" s="744"/>
      <c r="C28" s="153" t="s">
        <v>89</v>
      </c>
      <c r="D28" s="59" t="s">
        <v>3</v>
      </c>
      <c r="E28" s="58" t="s">
        <v>3</v>
      </c>
      <c r="F28" s="58">
        <v>2014</v>
      </c>
      <c r="G28" s="58" t="s">
        <v>105</v>
      </c>
      <c r="H28" s="59" t="s">
        <v>3</v>
      </c>
      <c r="I28" s="60" t="s">
        <v>5</v>
      </c>
      <c r="J28" s="60" t="s">
        <v>6</v>
      </c>
      <c r="K28" s="60" t="s">
        <v>7</v>
      </c>
      <c r="L28" s="60" t="s">
        <v>7</v>
      </c>
      <c r="M28" s="60" t="s">
        <v>8</v>
      </c>
      <c r="N28" s="60" t="s">
        <v>495</v>
      </c>
      <c r="O28" s="60" t="s">
        <v>545</v>
      </c>
    </row>
    <row r="29" spans="1:15" ht="16.5" thickBot="1" x14ac:dyDescent="0.3">
      <c r="A29" s="154" t="s">
        <v>110</v>
      </c>
      <c r="B29" s="733" t="s">
        <v>111</v>
      </c>
      <c r="C29" s="734"/>
      <c r="D29" s="734"/>
      <c r="E29" s="734"/>
      <c r="F29" s="734"/>
      <c r="G29" s="734"/>
      <c r="H29" s="734"/>
      <c r="I29" s="734"/>
      <c r="J29" s="734"/>
      <c r="K29" s="734"/>
      <c r="L29" s="734"/>
      <c r="M29" s="734"/>
      <c r="N29" s="734"/>
      <c r="O29" s="734"/>
    </row>
    <row r="30" spans="1:15" ht="15.75" x14ac:dyDescent="0.25">
      <c r="A30" s="155">
        <v>620</v>
      </c>
      <c r="B30" s="63" t="s">
        <v>93</v>
      </c>
      <c r="C30" s="156"/>
      <c r="D30" s="68">
        <v>13900</v>
      </c>
      <c r="E30" s="69">
        <v>7000</v>
      </c>
      <c r="F30" s="69">
        <v>636</v>
      </c>
      <c r="G30" s="69">
        <v>700</v>
      </c>
      <c r="H30" s="157">
        <v>700</v>
      </c>
      <c r="I30" s="68">
        <v>405</v>
      </c>
      <c r="J30" s="158">
        <v>285</v>
      </c>
      <c r="K30" s="158">
        <v>650</v>
      </c>
      <c r="L30" s="158">
        <v>600</v>
      </c>
      <c r="M30" s="158">
        <v>300</v>
      </c>
      <c r="N30" s="158">
        <v>0</v>
      </c>
      <c r="O30" s="158">
        <v>0</v>
      </c>
    </row>
    <row r="31" spans="1:15" ht="15.75" x14ac:dyDescent="0.25">
      <c r="A31" s="70">
        <v>630</v>
      </c>
      <c r="B31" s="159" t="s">
        <v>94</v>
      </c>
      <c r="C31" s="72">
        <v>2018.81</v>
      </c>
      <c r="D31" s="74">
        <v>92200</v>
      </c>
      <c r="E31" s="74">
        <v>53700</v>
      </c>
      <c r="F31" s="74">
        <v>8345</v>
      </c>
      <c r="G31" s="74">
        <v>5000</v>
      </c>
      <c r="H31" s="160">
        <v>5000</v>
      </c>
      <c r="I31" s="74">
        <v>3383</v>
      </c>
      <c r="J31" s="161">
        <v>2548</v>
      </c>
      <c r="K31" s="161">
        <v>14000</v>
      </c>
      <c r="L31" s="161">
        <v>7000</v>
      </c>
      <c r="M31" s="161">
        <v>20000</v>
      </c>
      <c r="N31" s="161">
        <v>5000</v>
      </c>
      <c r="O31" s="161">
        <v>5000</v>
      </c>
    </row>
    <row r="32" spans="1:15" ht="15.75" x14ac:dyDescent="0.25">
      <c r="A32" s="89">
        <v>642</v>
      </c>
      <c r="B32" s="159" t="s">
        <v>112</v>
      </c>
      <c r="C32" s="72"/>
      <c r="D32" s="74"/>
      <c r="E32" s="74"/>
      <c r="F32" s="74">
        <v>1100</v>
      </c>
      <c r="G32" s="74">
        <v>2000</v>
      </c>
      <c r="H32" s="160">
        <v>2000</v>
      </c>
      <c r="I32" s="74">
        <v>1700</v>
      </c>
      <c r="J32" s="161">
        <v>1300</v>
      </c>
      <c r="K32" s="161">
        <v>2000</v>
      </c>
      <c r="L32" s="161">
        <v>2000</v>
      </c>
      <c r="M32" s="161">
        <v>2000</v>
      </c>
      <c r="N32" s="161">
        <v>2000</v>
      </c>
      <c r="O32" s="161">
        <v>2000</v>
      </c>
    </row>
    <row r="33" spans="1:16" ht="16.5" thickBot="1" x14ac:dyDescent="0.3">
      <c r="A33" s="98"/>
      <c r="B33" s="162" t="s">
        <v>113</v>
      </c>
      <c r="C33" s="163">
        <f>C30+C31</f>
        <v>2018.81</v>
      </c>
      <c r="D33" s="164">
        <f>D30+D31</f>
        <v>106100</v>
      </c>
      <c r="E33" s="164">
        <f>SUM(E30:E31)</f>
        <v>60700</v>
      </c>
      <c r="F33" s="164">
        <f t="shared" ref="F33:J33" si="7">SUM(F30:F32)</f>
        <v>10081</v>
      </c>
      <c r="G33" s="165">
        <f t="shared" si="7"/>
        <v>7700</v>
      </c>
      <c r="H33" s="166">
        <f t="shared" si="7"/>
        <v>7700</v>
      </c>
      <c r="I33" s="167">
        <f>SUM(I30:I32)</f>
        <v>5488</v>
      </c>
      <c r="J33" s="168">
        <f t="shared" si="7"/>
        <v>4133</v>
      </c>
      <c r="K33" s="168">
        <f>SUM(K30:K32)</f>
        <v>16650</v>
      </c>
      <c r="L33" s="168">
        <f>SUM(L30:L32)</f>
        <v>9600</v>
      </c>
      <c r="M33" s="168">
        <f>SUM(M30:M32)</f>
        <v>22300</v>
      </c>
      <c r="N33" s="168">
        <f>SUM(N30:N32)</f>
        <v>7000</v>
      </c>
      <c r="O33" s="168">
        <f>SUM(O30:O32)</f>
        <v>7000</v>
      </c>
    </row>
    <row r="34" spans="1:16" ht="15.75" customHeight="1" thickBot="1" x14ac:dyDescent="0.3">
      <c r="A34" s="169" t="s">
        <v>114</v>
      </c>
      <c r="B34" s="733" t="s">
        <v>115</v>
      </c>
      <c r="C34" s="734"/>
      <c r="D34" s="734"/>
      <c r="E34" s="734"/>
      <c r="F34" s="734"/>
      <c r="G34" s="734"/>
      <c r="H34" s="734"/>
      <c r="I34" s="734"/>
      <c r="J34" s="734"/>
      <c r="K34" s="734"/>
      <c r="L34" s="734"/>
      <c r="M34" s="734"/>
      <c r="N34" s="734"/>
      <c r="O34" s="734"/>
      <c r="P34" s="7"/>
    </row>
    <row r="35" spans="1:16" ht="16.5" thickBot="1" x14ac:dyDescent="0.3">
      <c r="A35" s="89">
        <v>640</v>
      </c>
      <c r="B35" s="170" t="s">
        <v>95</v>
      </c>
      <c r="C35" s="171">
        <v>6771.44</v>
      </c>
      <c r="D35" s="92">
        <v>6700</v>
      </c>
      <c r="E35" s="92">
        <v>6900</v>
      </c>
      <c r="F35" s="92">
        <v>4681</v>
      </c>
      <c r="G35" s="92">
        <v>7150</v>
      </c>
      <c r="H35" s="115">
        <v>7200</v>
      </c>
      <c r="I35" s="94">
        <v>5802</v>
      </c>
      <c r="J35" s="95">
        <v>4815</v>
      </c>
      <c r="K35" s="95">
        <v>6000</v>
      </c>
      <c r="L35" s="95">
        <v>6500</v>
      </c>
      <c r="M35" s="95">
        <v>6700</v>
      </c>
      <c r="N35" s="95">
        <v>6800</v>
      </c>
      <c r="O35" s="95">
        <v>6850</v>
      </c>
    </row>
    <row r="36" spans="1:16" ht="16.5" thickBot="1" x14ac:dyDescent="0.3">
      <c r="A36" s="98"/>
      <c r="B36" s="154" t="s">
        <v>116</v>
      </c>
      <c r="C36" s="172">
        <f>C35</f>
        <v>6771.44</v>
      </c>
      <c r="D36" s="85">
        <f>D35</f>
        <v>6700</v>
      </c>
      <c r="E36" s="85">
        <f>E35</f>
        <v>6900</v>
      </c>
      <c r="F36" s="85">
        <f t="shared" ref="F36:J36" si="8">SUM(F35)</f>
        <v>4681</v>
      </c>
      <c r="G36" s="85">
        <f t="shared" si="8"/>
        <v>7150</v>
      </c>
      <c r="H36" s="173">
        <f t="shared" si="8"/>
        <v>7200</v>
      </c>
      <c r="I36" s="86">
        <f>SUM(I35)</f>
        <v>5802</v>
      </c>
      <c r="J36" s="87">
        <f t="shared" si="8"/>
        <v>4815</v>
      </c>
      <c r="K36" s="87">
        <f>SUM(K35)</f>
        <v>6000</v>
      </c>
      <c r="L36" s="87">
        <f>SUM(L35)</f>
        <v>6500</v>
      </c>
      <c r="M36" s="87">
        <f>SUM(M35)</f>
        <v>6700</v>
      </c>
      <c r="N36" s="87">
        <f>SUM(N35)</f>
        <v>6800</v>
      </c>
      <c r="O36" s="87">
        <f>SUM(O35)</f>
        <v>6850</v>
      </c>
    </row>
    <row r="37" spans="1:16" ht="16.5" thickBot="1" x14ac:dyDescent="0.3">
      <c r="A37" s="61" t="s">
        <v>117</v>
      </c>
      <c r="B37" s="733" t="s">
        <v>118</v>
      </c>
      <c r="C37" s="734"/>
      <c r="D37" s="734"/>
      <c r="E37" s="734"/>
      <c r="F37" s="734"/>
      <c r="G37" s="734"/>
      <c r="H37" s="734"/>
      <c r="I37" s="734"/>
      <c r="J37" s="734"/>
      <c r="K37" s="734"/>
      <c r="L37" s="734"/>
      <c r="M37" s="734"/>
      <c r="N37" s="734"/>
      <c r="O37" s="734"/>
    </row>
    <row r="38" spans="1:16" ht="15.75" x14ac:dyDescent="0.25">
      <c r="A38" s="89">
        <v>610</v>
      </c>
      <c r="B38" s="174" t="s">
        <v>119</v>
      </c>
      <c r="C38" s="175">
        <v>1596</v>
      </c>
      <c r="D38" s="66">
        <v>1630</v>
      </c>
      <c r="E38" s="66">
        <v>1630</v>
      </c>
      <c r="F38" s="66">
        <v>1596</v>
      </c>
      <c r="G38" s="66">
        <v>1670</v>
      </c>
      <c r="H38" s="176">
        <v>1690</v>
      </c>
      <c r="I38" s="68">
        <v>1596</v>
      </c>
      <c r="J38" s="69">
        <v>1571</v>
      </c>
      <c r="K38" s="69">
        <v>1800</v>
      </c>
      <c r="L38" s="69">
        <v>1800</v>
      </c>
      <c r="M38" s="69">
        <v>1820</v>
      </c>
      <c r="N38" s="69">
        <v>1850</v>
      </c>
      <c r="O38" s="69">
        <v>1880</v>
      </c>
    </row>
    <row r="39" spans="1:16" ht="15.75" x14ac:dyDescent="0.25">
      <c r="A39" s="70">
        <v>620</v>
      </c>
      <c r="B39" s="177" t="s">
        <v>93</v>
      </c>
      <c r="C39" s="178">
        <v>557.64</v>
      </c>
      <c r="D39" s="74">
        <v>570</v>
      </c>
      <c r="E39" s="74">
        <v>570</v>
      </c>
      <c r="F39" s="74">
        <v>592</v>
      </c>
      <c r="G39" s="74">
        <v>580</v>
      </c>
      <c r="H39" s="160">
        <v>580</v>
      </c>
      <c r="I39" s="74">
        <v>592</v>
      </c>
      <c r="J39" s="73">
        <v>549</v>
      </c>
      <c r="K39" s="73">
        <v>630</v>
      </c>
      <c r="L39" s="73">
        <v>630</v>
      </c>
      <c r="M39" s="73">
        <v>640</v>
      </c>
      <c r="N39" s="73">
        <v>650</v>
      </c>
      <c r="O39" s="73">
        <v>660</v>
      </c>
    </row>
    <row r="40" spans="1:16" ht="16.5" thickBot="1" x14ac:dyDescent="0.3">
      <c r="A40" s="70">
        <v>630</v>
      </c>
      <c r="B40" s="179" t="s">
        <v>94</v>
      </c>
      <c r="C40" s="180">
        <v>630.51</v>
      </c>
      <c r="D40" s="78">
        <v>600</v>
      </c>
      <c r="E40" s="78">
        <v>617</v>
      </c>
      <c r="F40" s="78">
        <v>681</v>
      </c>
      <c r="G40" s="78">
        <v>620</v>
      </c>
      <c r="H40" s="79">
        <v>620</v>
      </c>
      <c r="I40" s="80">
        <v>744</v>
      </c>
      <c r="J40" s="81">
        <v>881</v>
      </c>
      <c r="K40" s="81">
        <v>640</v>
      </c>
      <c r="L40" s="81">
        <v>640</v>
      </c>
      <c r="M40" s="81">
        <v>640</v>
      </c>
      <c r="N40" s="81">
        <v>650</v>
      </c>
      <c r="O40" s="81">
        <v>660</v>
      </c>
    </row>
    <row r="41" spans="1:16" ht="16.5" thickBot="1" x14ac:dyDescent="0.3">
      <c r="A41" s="98"/>
      <c r="B41" s="154" t="s">
        <v>120</v>
      </c>
      <c r="C41" s="172">
        <f>C38+C39+C40</f>
        <v>2784.1499999999996</v>
      </c>
      <c r="D41" s="181">
        <f>D38+D39+D40</f>
        <v>2800</v>
      </c>
      <c r="E41" s="181">
        <f>E38+E39+E40</f>
        <v>2817</v>
      </c>
      <c r="F41" s="181">
        <f t="shared" ref="F41:J41" si="9">SUM(F38:F40)</f>
        <v>2869</v>
      </c>
      <c r="G41" s="85">
        <f t="shared" si="9"/>
        <v>2870</v>
      </c>
      <c r="H41" s="85">
        <f t="shared" si="9"/>
        <v>2890</v>
      </c>
      <c r="I41" s="182">
        <f>SUM(I38:I40)</f>
        <v>2932</v>
      </c>
      <c r="J41" s="87">
        <f t="shared" si="9"/>
        <v>3001</v>
      </c>
      <c r="K41" s="87">
        <f>SUM(K38:K40)</f>
        <v>3070</v>
      </c>
      <c r="L41" s="87">
        <f>SUM(L38:L40)</f>
        <v>3070</v>
      </c>
      <c r="M41" s="87">
        <f>SUM(M38:M40)</f>
        <v>3100</v>
      </c>
      <c r="N41" s="87">
        <f>SUM(N38:N40)</f>
        <v>3150</v>
      </c>
      <c r="O41" s="87">
        <f>SUM(O38:O40)</f>
        <v>3200</v>
      </c>
    </row>
    <row r="42" spans="1:16" ht="16.5" thickBot="1" x14ac:dyDescent="0.3">
      <c r="A42" s="61" t="s">
        <v>121</v>
      </c>
      <c r="B42" s="733" t="s">
        <v>515</v>
      </c>
      <c r="C42" s="734"/>
      <c r="D42" s="734"/>
      <c r="E42" s="734"/>
      <c r="F42" s="734"/>
      <c r="G42" s="734"/>
      <c r="H42" s="734"/>
      <c r="I42" s="734"/>
      <c r="J42" s="734"/>
      <c r="K42" s="734"/>
      <c r="L42" s="734"/>
      <c r="M42" s="734"/>
      <c r="N42" s="734"/>
      <c r="O42" s="734"/>
    </row>
    <row r="43" spans="1:16" ht="15.75" x14ac:dyDescent="0.25">
      <c r="A43" s="89">
        <v>610</v>
      </c>
      <c r="B43" s="174" t="s">
        <v>119</v>
      </c>
      <c r="C43" s="175">
        <v>396</v>
      </c>
      <c r="D43" s="66">
        <v>420</v>
      </c>
      <c r="E43" s="66">
        <v>420</v>
      </c>
      <c r="F43" s="66">
        <v>396</v>
      </c>
      <c r="G43" s="66">
        <v>420</v>
      </c>
      <c r="H43" s="176">
        <v>420</v>
      </c>
      <c r="I43" s="68">
        <v>396</v>
      </c>
      <c r="J43" s="69">
        <v>396</v>
      </c>
      <c r="K43" s="69">
        <v>430</v>
      </c>
      <c r="L43" s="69">
        <v>430</v>
      </c>
      <c r="M43" s="69">
        <v>442</v>
      </c>
      <c r="N43" s="69">
        <v>452</v>
      </c>
      <c r="O43" s="69">
        <v>462</v>
      </c>
    </row>
    <row r="44" spans="1:16" ht="15.75" x14ac:dyDescent="0.25">
      <c r="A44" s="70">
        <v>620</v>
      </c>
      <c r="B44" s="177" t="s">
        <v>93</v>
      </c>
      <c r="C44" s="178">
        <v>138.24</v>
      </c>
      <c r="D44" s="74">
        <v>150</v>
      </c>
      <c r="E44" s="74">
        <v>150</v>
      </c>
      <c r="F44" s="74">
        <v>139</v>
      </c>
      <c r="G44" s="74">
        <v>150</v>
      </c>
      <c r="H44" s="160">
        <v>150</v>
      </c>
      <c r="I44" s="74">
        <v>138</v>
      </c>
      <c r="J44" s="73">
        <v>138</v>
      </c>
      <c r="K44" s="73">
        <v>150</v>
      </c>
      <c r="L44" s="73">
        <v>150</v>
      </c>
      <c r="M44" s="73">
        <v>150</v>
      </c>
      <c r="N44" s="73">
        <v>150</v>
      </c>
      <c r="O44" s="73">
        <v>150</v>
      </c>
    </row>
    <row r="45" spans="1:16" ht="16.5" thickBot="1" x14ac:dyDescent="0.3">
      <c r="A45" s="70">
        <v>630</v>
      </c>
      <c r="B45" s="179" t="s">
        <v>94</v>
      </c>
      <c r="C45" s="180">
        <v>104.97</v>
      </c>
      <c r="D45" s="78">
        <v>90</v>
      </c>
      <c r="E45" s="78">
        <v>95</v>
      </c>
      <c r="F45" s="78">
        <v>147</v>
      </c>
      <c r="G45" s="78">
        <v>100</v>
      </c>
      <c r="H45" s="79">
        <v>100</v>
      </c>
      <c r="I45" s="80">
        <v>158</v>
      </c>
      <c r="J45" s="81">
        <v>241</v>
      </c>
      <c r="K45" s="81">
        <v>216</v>
      </c>
      <c r="L45" s="81">
        <v>216</v>
      </c>
      <c r="M45" s="81">
        <v>221</v>
      </c>
      <c r="N45" s="81">
        <v>241</v>
      </c>
      <c r="O45" s="81">
        <v>251</v>
      </c>
    </row>
    <row r="46" spans="1:16" ht="16.5" thickBot="1" x14ac:dyDescent="0.3">
      <c r="A46" s="70"/>
      <c r="B46" s="154" t="s">
        <v>122</v>
      </c>
      <c r="C46" s="172">
        <f t="shared" ref="C46:H46" si="10">C43+C44+C45</f>
        <v>639.21</v>
      </c>
      <c r="D46" s="181">
        <f t="shared" si="10"/>
        <v>660</v>
      </c>
      <c r="E46" s="181">
        <f t="shared" si="10"/>
        <v>665</v>
      </c>
      <c r="F46" s="181">
        <f>SUM(F43:F45)</f>
        <v>682</v>
      </c>
      <c r="G46" s="181">
        <f t="shared" si="10"/>
        <v>670</v>
      </c>
      <c r="H46" s="181">
        <f t="shared" si="10"/>
        <v>670</v>
      </c>
      <c r="I46" s="183">
        <f t="shared" ref="I46:O46" si="11">SUM(I43:I45)</f>
        <v>692</v>
      </c>
      <c r="J46" s="96">
        <f t="shared" si="11"/>
        <v>775</v>
      </c>
      <c r="K46" s="96">
        <f t="shared" si="11"/>
        <v>796</v>
      </c>
      <c r="L46" s="96">
        <f t="shared" si="11"/>
        <v>796</v>
      </c>
      <c r="M46" s="96">
        <f t="shared" si="11"/>
        <v>813</v>
      </c>
      <c r="N46" s="96">
        <f t="shared" si="11"/>
        <v>843</v>
      </c>
      <c r="O46" s="96">
        <f t="shared" si="11"/>
        <v>863</v>
      </c>
    </row>
    <row r="47" spans="1:16" ht="16.5" thickBot="1" x14ac:dyDescent="0.3">
      <c r="A47" s="98"/>
      <c r="B47" s="99" t="s">
        <v>123</v>
      </c>
      <c r="C47" s="184">
        <f>C33+C36+C41+C46</f>
        <v>12213.61</v>
      </c>
      <c r="D47" s="185">
        <f>D33+D36+D41+D46</f>
        <v>116260</v>
      </c>
      <c r="E47" s="185">
        <f>E33+E36+E41+E46</f>
        <v>71082</v>
      </c>
      <c r="F47" s="185">
        <f t="shared" ref="F47:J47" si="12">SUM(F33+F36+F41+F46)</f>
        <v>18313</v>
      </c>
      <c r="G47" s="186">
        <f t="shared" si="12"/>
        <v>18390</v>
      </c>
      <c r="H47" s="187">
        <f t="shared" si="12"/>
        <v>18460</v>
      </c>
      <c r="I47" s="188">
        <f>SUM(I33+I36+I41+I46)</f>
        <v>14914</v>
      </c>
      <c r="J47" s="189">
        <f t="shared" si="12"/>
        <v>12724</v>
      </c>
      <c r="K47" s="189">
        <f>SUM(K33+K36+K41+K46)</f>
        <v>26516</v>
      </c>
      <c r="L47" s="189">
        <f>SUM(L33+L36+L41+L46)</f>
        <v>19966</v>
      </c>
      <c r="M47" s="189">
        <f>SUM(M33+M36+M41+M46)</f>
        <v>32913</v>
      </c>
      <c r="N47" s="189">
        <f>SUM(N33+N36+N41+N46)</f>
        <v>17793</v>
      </c>
      <c r="O47" s="189">
        <f>SUM(O33+O36+O41+O46)</f>
        <v>17913</v>
      </c>
    </row>
    <row r="48" spans="1:16" ht="16.5" thickBot="1" x14ac:dyDescent="0.3">
      <c r="A48" s="98"/>
      <c r="B48" s="104" t="s">
        <v>124</v>
      </c>
      <c r="C48" s="190"/>
      <c r="D48" s="191">
        <v>95000</v>
      </c>
      <c r="E48" s="191">
        <v>157796</v>
      </c>
      <c r="F48" s="191">
        <v>255</v>
      </c>
      <c r="G48" s="191">
        <v>20000</v>
      </c>
      <c r="H48" s="192">
        <v>20000</v>
      </c>
      <c r="I48" s="193"/>
      <c r="J48" s="140">
        <v>4035</v>
      </c>
      <c r="K48" s="140">
        <v>40000</v>
      </c>
      <c r="L48" s="140">
        <v>50000</v>
      </c>
      <c r="M48" s="140">
        <v>36000</v>
      </c>
      <c r="N48" s="140"/>
      <c r="O48" s="140"/>
    </row>
    <row r="49" spans="1:15" ht="16.5" thickBot="1" x14ac:dyDescent="0.3">
      <c r="A49" s="194"/>
      <c r="B49" s="195" t="s">
        <v>125</v>
      </c>
      <c r="C49" s="196">
        <f>C47+C48</f>
        <v>12213.61</v>
      </c>
      <c r="D49" s="197">
        <f>D47+D48</f>
        <v>211260</v>
      </c>
      <c r="E49" s="197">
        <f>E47+E48</f>
        <v>228878</v>
      </c>
      <c r="F49" s="197">
        <f t="shared" ref="F49:J49" si="13">SUM(F47:F48)</f>
        <v>18568</v>
      </c>
      <c r="G49" s="198">
        <f t="shared" si="13"/>
        <v>38390</v>
      </c>
      <c r="H49" s="199">
        <f t="shared" si="13"/>
        <v>38460</v>
      </c>
      <c r="I49" s="200">
        <f>SUM(I47:I48)</f>
        <v>14914</v>
      </c>
      <c r="J49" s="112">
        <f t="shared" si="13"/>
        <v>16759</v>
      </c>
      <c r="K49" s="112">
        <f>SUM(K47:K48)</f>
        <v>66516</v>
      </c>
      <c r="L49" s="112">
        <f>SUM(L47:L48)</f>
        <v>69966</v>
      </c>
      <c r="M49" s="112">
        <f>SUM(M47:M48)</f>
        <v>68913</v>
      </c>
      <c r="N49" s="112">
        <f>SUM(N47:N48)</f>
        <v>17793</v>
      </c>
      <c r="O49" s="112">
        <f>SUM(O47:O48)</f>
        <v>17913</v>
      </c>
    </row>
    <row r="50" spans="1:15" ht="15.75" x14ac:dyDescent="0.25">
      <c r="A50" s="201"/>
      <c r="B50" s="147"/>
      <c r="C50" s="202"/>
      <c r="D50" s="203"/>
      <c r="E50" s="203"/>
      <c r="F50" s="203"/>
      <c r="G50" s="203"/>
      <c r="H50" s="203"/>
      <c r="I50" s="149"/>
      <c r="J50" s="149"/>
      <c r="K50" s="149"/>
      <c r="L50" s="149"/>
      <c r="M50" s="149"/>
      <c r="N50" s="149"/>
      <c r="O50" s="149"/>
    </row>
    <row r="51" spans="1:15" ht="132" customHeight="1" thickBot="1" x14ac:dyDescent="0.3">
      <c r="A51" s="201"/>
      <c r="B51" s="204"/>
      <c r="C51" s="114"/>
    </row>
    <row r="52" spans="1:15" ht="16.5" customHeight="1" x14ac:dyDescent="0.2">
      <c r="A52" s="739" t="s">
        <v>126</v>
      </c>
      <c r="B52" s="740"/>
      <c r="C52" s="54" t="s">
        <v>87</v>
      </c>
      <c r="D52" s="55" t="s">
        <v>88</v>
      </c>
      <c r="E52" s="55" t="s">
        <v>40</v>
      </c>
      <c r="F52" s="55" t="s">
        <v>87</v>
      </c>
      <c r="G52" s="56" t="s">
        <v>104</v>
      </c>
      <c r="H52" s="55" t="s">
        <v>88</v>
      </c>
      <c r="I52" s="55" t="s">
        <v>104</v>
      </c>
      <c r="J52" s="56" t="s">
        <v>87</v>
      </c>
      <c r="K52" s="56" t="s">
        <v>13</v>
      </c>
      <c r="L52" s="56" t="s">
        <v>40</v>
      </c>
      <c r="M52" s="56" t="s">
        <v>13</v>
      </c>
      <c r="N52" s="56" t="s">
        <v>13</v>
      </c>
      <c r="O52" s="56" t="s">
        <v>13</v>
      </c>
    </row>
    <row r="53" spans="1:15" ht="13.5" thickBot="1" x14ac:dyDescent="0.25">
      <c r="A53" s="743"/>
      <c r="B53" s="744"/>
      <c r="C53" s="153" t="s">
        <v>89</v>
      </c>
      <c r="D53" s="59" t="s">
        <v>3</v>
      </c>
      <c r="E53" s="58" t="s">
        <v>3</v>
      </c>
      <c r="F53" s="58" t="s">
        <v>4</v>
      </c>
      <c r="G53" s="58" t="s">
        <v>105</v>
      </c>
      <c r="H53" s="59" t="s">
        <v>3</v>
      </c>
      <c r="I53" s="60" t="s">
        <v>5</v>
      </c>
      <c r="J53" s="60" t="s">
        <v>6</v>
      </c>
      <c r="K53" s="60" t="s">
        <v>7</v>
      </c>
      <c r="L53" s="60" t="s">
        <v>7</v>
      </c>
      <c r="M53" s="60" t="s">
        <v>8</v>
      </c>
      <c r="N53" s="60" t="s">
        <v>495</v>
      </c>
      <c r="O53" s="60" t="s">
        <v>545</v>
      </c>
    </row>
    <row r="54" spans="1:15" ht="16.5" thickBot="1" x14ac:dyDescent="0.3">
      <c r="A54" s="169" t="s">
        <v>127</v>
      </c>
      <c r="B54" s="733" t="s">
        <v>128</v>
      </c>
      <c r="C54" s="734"/>
      <c r="D54" s="734"/>
      <c r="E54" s="734"/>
      <c r="F54" s="734"/>
      <c r="G54" s="734"/>
      <c r="H54" s="734"/>
      <c r="I54" s="734"/>
      <c r="J54" s="734"/>
      <c r="K54" s="734"/>
      <c r="L54" s="734"/>
      <c r="M54" s="734"/>
      <c r="N54" s="734"/>
      <c r="O54" s="734"/>
    </row>
    <row r="55" spans="1:15" ht="15.75" x14ac:dyDescent="0.25">
      <c r="A55" s="205">
        <v>610</v>
      </c>
      <c r="B55" s="206" t="s">
        <v>129</v>
      </c>
      <c r="C55" s="207"/>
      <c r="D55" s="68">
        <v>3000</v>
      </c>
      <c r="E55" s="69">
        <v>3000</v>
      </c>
      <c r="F55" s="69">
        <v>2620</v>
      </c>
      <c r="G55" s="69">
        <v>3000</v>
      </c>
      <c r="H55" s="69">
        <v>3000</v>
      </c>
      <c r="I55" s="68">
        <v>1620</v>
      </c>
      <c r="J55" s="69">
        <v>0</v>
      </c>
      <c r="K55" s="69">
        <v>3330</v>
      </c>
      <c r="L55" s="69">
        <v>3330</v>
      </c>
      <c r="M55" s="69">
        <v>3500</v>
      </c>
      <c r="N55" s="69">
        <v>3550</v>
      </c>
      <c r="O55" s="69">
        <v>3600</v>
      </c>
    </row>
    <row r="56" spans="1:15" ht="15.75" x14ac:dyDescent="0.25">
      <c r="A56" s="70">
        <v>620</v>
      </c>
      <c r="B56" s="208" t="s">
        <v>93</v>
      </c>
      <c r="C56" s="209"/>
      <c r="D56" s="74">
        <v>1050</v>
      </c>
      <c r="E56" s="73">
        <v>1000</v>
      </c>
      <c r="F56" s="73">
        <v>977</v>
      </c>
      <c r="G56" s="73">
        <v>1050</v>
      </c>
      <c r="H56" s="73">
        <v>1050</v>
      </c>
      <c r="I56" s="74">
        <v>553</v>
      </c>
      <c r="J56" s="73">
        <v>0</v>
      </c>
      <c r="K56" s="73">
        <v>1150</v>
      </c>
      <c r="L56" s="73">
        <v>1150</v>
      </c>
      <c r="M56" s="73">
        <v>1220</v>
      </c>
      <c r="N56" s="73">
        <v>1230</v>
      </c>
      <c r="O56" s="73">
        <v>1250</v>
      </c>
    </row>
    <row r="57" spans="1:15" ht="16.5" thickBot="1" x14ac:dyDescent="0.3">
      <c r="A57" s="70">
        <v>630</v>
      </c>
      <c r="B57" s="210" t="s">
        <v>94</v>
      </c>
      <c r="C57" s="77">
        <v>75651.38</v>
      </c>
      <c r="D57" s="78">
        <v>109000</v>
      </c>
      <c r="E57" s="211">
        <v>100000</v>
      </c>
      <c r="F57" s="211">
        <v>131641</v>
      </c>
      <c r="G57" s="211">
        <v>100000</v>
      </c>
      <c r="H57" s="211">
        <v>100000</v>
      </c>
      <c r="I57" s="80">
        <v>90704</v>
      </c>
      <c r="J57" s="81">
        <v>89828</v>
      </c>
      <c r="K57" s="81">
        <v>110000</v>
      </c>
      <c r="L57" s="81">
        <v>130000</v>
      </c>
      <c r="M57" s="81">
        <v>115000</v>
      </c>
      <c r="N57" s="81">
        <v>113000</v>
      </c>
      <c r="O57" s="81">
        <v>115000</v>
      </c>
    </row>
    <row r="58" spans="1:15" ht="16.5" thickBot="1" x14ac:dyDescent="0.3">
      <c r="A58" s="98"/>
      <c r="B58" s="154" t="s">
        <v>130</v>
      </c>
      <c r="C58" s="84">
        <f>C55+C56+C57</f>
        <v>75651.38</v>
      </c>
      <c r="D58" s="212">
        <f>D55+D56+D57</f>
        <v>113050</v>
      </c>
      <c r="E58" s="212">
        <f>E55+E56+E57</f>
        <v>104000</v>
      </c>
      <c r="F58" s="212">
        <f t="shared" ref="F58:J58" si="14">SUM(F55:F57)</f>
        <v>135238</v>
      </c>
      <c r="G58" s="212">
        <f t="shared" si="14"/>
        <v>104050</v>
      </c>
      <c r="H58" s="212">
        <f t="shared" si="14"/>
        <v>104050</v>
      </c>
      <c r="I58" s="167">
        <f>SUM(I55:I57)</f>
        <v>92877</v>
      </c>
      <c r="J58" s="97">
        <f t="shared" si="14"/>
        <v>89828</v>
      </c>
      <c r="K58" s="97">
        <f>SUM(K55:K57)</f>
        <v>114480</v>
      </c>
      <c r="L58" s="97">
        <f>SUM(L55:L57)</f>
        <v>134480</v>
      </c>
      <c r="M58" s="97">
        <f>SUM(M55:M57)</f>
        <v>119720</v>
      </c>
      <c r="N58" s="97">
        <f>SUM(N55:N57)</f>
        <v>117780</v>
      </c>
      <c r="O58" s="97">
        <f>SUM(O55:O57)</f>
        <v>119850</v>
      </c>
    </row>
    <row r="59" spans="1:15" ht="16.5" thickBot="1" x14ac:dyDescent="0.3">
      <c r="A59" s="61" t="s">
        <v>131</v>
      </c>
      <c r="B59" s="733" t="s">
        <v>132</v>
      </c>
      <c r="C59" s="734"/>
      <c r="D59" s="734"/>
      <c r="E59" s="734"/>
      <c r="F59" s="734"/>
      <c r="G59" s="734"/>
      <c r="H59" s="734"/>
      <c r="I59" s="734"/>
      <c r="J59" s="734"/>
      <c r="K59" s="734"/>
      <c r="L59" s="734"/>
      <c r="M59" s="734"/>
      <c r="N59" s="734"/>
      <c r="O59" s="734"/>
    </row>
    <row r="60" spans="1:15" ht="15.75" x14ac:dyDescent="0.25">
      <c r="A60" s="89">
        <v>610</v>
      </c>
      <c r="B60" s="213" t="s">
        <v>129</v>
      </c>
      <c r="C60" s="64">
        <v>7431.18</v>
      </c>
      <c r="D60" s="66">
        <v>8500</v>
      </c>
      <c r="E60" s="65">
        <v>8500</v>
      </c>
      <c r="F60" s="65">
        <v>14600</v>
      </c>
      <c r="G60" s="65">
        <v>19000</v>
      </c>
      <c r="H60" s="67">
        <v>19000</v>
      </c>
      <c r="I60" s="68">
        <v>14576</v>
      </c>
      <c r="J60" s="69">
        <v>12021</v>
      </c>
      <c r="K60" s="69">
        <v>21320</v>
      </c>
      <c r="L60" s="69">
        <v>21320</v>
      </c>
      <c r="M60" s="69">
        <v>22500</v>
      </c>
      <c r="N60" s="69">
        <v>23000</v>
      </c>
      <c r="O60" s="69">
        <v>23500</v>
      </c>
    </row>
    <row r="61" spans="1:15" ht="15.75" x14ac:dyDescent="0.25">
      <c r="A61" s="70">
        <v>620</v>
      </c>
      <c r="B61" s="208" t="s">
        <v>93</v>
      </c>
      <c r="C61" s="72">
        <v>2224.9899999999998</v>
      </c>
      <c r="D61" s="74">
        <v>2970</v>
      </c>
      <c r="E61" s="73">
        <v>2970</v>
      </c>
      <c r="F61" s="73">
        <v>5057</v>
      </c>
      <c r="G61" s="73">
        <v>7000</v>
      </c>
      <c r="H61" s="75">
        <v>7000</v>
      </c>
      <c r="I61" s="74">
        <v>5030</v>
      </c>
      <c r="J61" s="73">
        <v>4201</v>
      </c>
      <c r="K61" s="73">
        <v>7700</v>
      </c>
      <c r="L61" s="73">
        <v>7700</v>
      </c>
      <c r="M61" s="73">
        <v>7850</v>
      </c>
      <c r="N61" s="73">
        <v>7950</v>
      </c>
      <c r="O61" s="73">
        <v>8000</v>
      </c>
    </row>
    <row r="62" spans="1:15" ht="15.75" x14ac:dyDescent="0.25">
      <c r="A62" s="70">
        <v>630</v>
      </c>
      <c r="B62" s="208" t="s">
        <v>94</v>
      </c>
      <c r="C62" s="72">
        <v>62857.98</v>
      </c>
      <c r="D62" s="73">
        <v>81000</v>
      </c>
      <c r="E62" s="73">
        <v>121500</v>
      </c>
      <c r="F62" s="73">
        <v>89983</v>
      </c>
      <c r="G62" s="73">
        <v>98000</v>
      </c>
      <c r="H62" s="75">
        <v>98000</v>
      </c>
      <c r="I62" s="74">
        <v>57997</v>
      </c>
      <c r="J62" s="73">
        <v>67365</v>
      </c>
      <c r="K62" s="73">
        <v>85500</v>
      </c>
      <c r="L62" s="73">
        <v>83000</v>
      </c>
      <c r="M62" s="73">
        <v>90000</v>
      </c>
      <c r="N62" s="73">
        <v>70000</v>
      </c>
      <c r="O62" s="73">
        <v>70000</v>
      </c>
    </row>
    <row r="63" spans="1:15" ht="16.5" thickBot="1" x14ac:dyDescent="0.3">
      <c r="A63" s="70">
        <v>640</v>
      </c>
      <c r="B63" s="214" t="s">
        <v>95</v>
      </c>
      <c r="C63" s="77"/>
      <c r="D63" s="211">
        <v>30</v>
      </c>
      <c r="E63" s="211">
        <v>200</v>
      </c>
      <c r="F63" s="211"/>
      <c r="G63" s="211">
        <v>100</v>
      </c>
      <c r="H63" s="215">
        <v>100</v>
      </c>
      <c r="I63" s="80">
        <v>81</v>
      </c>
      <c r="J63" s="81">
        <v>0</v>
      </c>
      <c r="K63" s="81">
        <v>100</v>
      </c>
      <c r="L63" s="81">
        <v>0</v>
      </c>
      <c r="M63" s="81">
        <v>100</v>
      </c>
      <c r="N63" s="81">
        <v>100</v>
      </c>
      <c r="O63" s="81">
        <v>100</v>
      </c>
    </row>
    <row r="64" spans="1:15" ht="16.5" thickBot="1" x14ac:dyDescent="0.3">
      <c r="A64" s="98"/>
      <c r="B64" s="154" t="s">
        <v>133</v>
      </c>
      <c r="C64" s="216">
        <f>C60+C61+C62+C63</f>
        <v>72514.150000000009</v>
      </c>
      <c r="D64" s="85">
        <f>D60+D61+D62+D63</f>
        <v>92500</v>
      </c>
      <c r="E64" s="85">
        <f>E60+E61+E62+E63</f>
        <v>133170</v>
      </c>
      <c r="F64" s="85">
        <f t="shared" ref="F64:J64" si="15">SUM(F60:F63)</f>
        <v>109640</v>
      </c>
      <c r="G64" s="85">
        <f t="shared" si="15"/>
        <v>124100</v>
      </c>
      <c r="H64" s="85">
        <f t="shared" si="15"/>
        <v>124100</v>
      </c>
      <c r="I64" s="96">
        <f>SUM(I60:I63)</f>
        <v>77684</v>
      </c>
      <c r="J64" s="97">
        <f t="shared" si="15"/>
        <v>83587</v>
      </c>
      <c r="K64" s="97">
        <f>SUM(K60:K63)</f>
        <v>114620</v>
      </c>
      <c r="L64" s="97">
        <f>SUM(L60:L63)</f>
        <v>112020</v>
      </c>
      <c r="M64" s="97">
        <f>SUM(M60:M63)</f>
        <v>120450</v>
      </c>
      <c r="N64" s="97">
        <f>SUM(N60:N63)</f>
        <v>101050</v>
      </c>
      <c r="O64" s="97">
        <f>SUM(O60:O63)</f>
        <v>101600</v>
      </c>
    </row>
    <row r="65" spans="1:15" ht="16.5" thickBot="1" x14ac:dyDescent="0.3">
      <c r="A65" s="61" t="s">
        <v>134</v>
      </c>
      <c r="B65" s="733" t="s">
        <v>509</v>
      </c>
      <c r="C65" s="734"/>
      <c r="D65" s="734"/>
      <c r="E65" s="734"/>
      <c r="F65" s="734"/>
      <c r="G65" s="734"/>
      <c r="H65" s="734"/>
      <c r="I65" s="734"/>
      <c r="J65" s="734"/>
      <c r="K65" s="734"/>
      <c r="L65" s="734"/>
      <c r="M65" s="734"/>
      <c r="N65" s="734"/>
      <c r="O65" s="734"/>
    </row>
    <row r="66" spans="1:15" ht="16.5" thickBot="1" x14ac:dyDescent="0.3">
      <c r="A66" s="217">
        <v>630</v>
      </c>
      <c r="B66" s="218" t="s">
        <v>94</v>
      </c>
      <c r="C66" s="57"/>
      <c r="D66" s="219">
        <v>1000</v>
      </c>
      <c r="E66" s="219">
        <v>1000</v>
      </c>
      <c r="F66" s="219">
        <v>766</v>
      </c>
      <c r="G66" s="219">
        <v>1000</v>
      </c>
      <c r="H66" s="115">
        <v>1000</v>
      </c>
      <c r="I66" s="220">
        <v>0</v>
      </c>
      <c r="J66" s="221">
        <v>50437</v>
      </c>
      <c r="K66" s="221">
        <v>70000</v>
      </c>
      <c r="L66" s="221">
        <v>40000</v>
      </c>
      <c r="M66" s="221">
        <v>40000</v>
      </c>
      <c r="N66" s="221">
        <v>10000</v>
      </c>
      <c r="O66" s="221">
        <v>5000</v>
      </c>
    </row>
    <row r="67" spans="1:15" ht="16.5" thickBot="1" x14ac:dyDescent="0.3">
      <c r="A67" s="222"/>
      <c r="B67" s="154" t="s">
        <v>135</v>
      </c>
      <c r="C67" s="223">
        <f>C66</f>
        <v>0</v>
      </c>
      <c r="D67" s="224">
        <f>D66</f>
        <v>1000</v>
      </c>
      <c r="E67" s="224">
        <f>E66</f>
        <v>1000</v>
      </c>
      <c r="F67" s="224">
        <f>SUM(F66)</f>
        <v>766</v>
      </c>
      <c r="G67" s="224">
        <f>SUM(G66)</f>
        <v>1000</v>
      </c>
      <c r="H67" s="225">
        <f>SUM(H66)</f>
        <v>1000</v>
      </c>
      <c r="I67" s="96">
        <v>0</v>
      </c>
      <c r="J67" s="97">
        <f>SUM(J66)</f>
        <v>50437</v>
      </c>
      <c r="K67" s="97">
        <f>SUM(K66)</f>
        <v>70000</v>
      </c>
      <c r="L67" s="97">
        <f>SUM(L66)</f>
        <v>40000</v>
      </c>
      <c r="M67" s="97">
        <f>SUM(M66)</f>
        <v>40000</v>
      </c>
      <c r="N67" s="97">
        <v>10000</v>
      </c>
      <c r="O67" s="97">
        <v>5000</v>
      </c>
    </row>
    <row r="68" spans="1:15" ht="16.5" thickBot="1" x14ac:dyDescent="0.3">
      <c r="A68" s="226"/>
      <c r="B68" s="227" t="s">
        <v>136</v>
      </c>
      <c r="C68" s="228">
        <f>C58+C64+C67</f>
        <v>148165.53000000003</v>
      </c>
      <c r="D68" s="229">
        <f>SUM(D58+D64)</f>
        <v>205550</v>
      </c>
      <c r="E68" s="229">
        <f>SUM(E58+E64)</f>
        <v>237170</v>
      </c>
      <c r="F68" s="229">
        <f>F58+F64+F67</f>
        <v>245644</v>
      </c>
      <c r="G68" s="229">
        <f>SUM(G58+G64+G67)</f>
        <v>229150</v>
      </c>
      <c r="H68" s="230">
        <f>SUM(G68)</f>
        <v>229150</v>
      </c>
      <c r="I68" s="231">
        <f t="shared" ref="I68:O68" si="16">SUM(I58+I64+I67)</f>
        <v>170561</v>
      </c>
      <c r="J68" s="232">
        <f t="shared" si="16"/>
        <v>223852</v>
      </c>
      <c r="K68" s="232">
        <f t="shared" si="16"/>
        <v>299100</v>
      </c>
      <c r="L68" s="232">
        <f t="shared" si="16"/>
        <v>286500</v>
      </c>
      <c r="M68" s="232">
        <f t="shared" si="16"/>
        <v>280170</v>
      </c>
      <c r="N68" s="232">
        <f t="shared" si="16"/>
        <v>228830</v>
      </c>
      <c r="O68" s="232">
        <f t="shared" si="16"/>
        <v>226450</v>
      </c>
    </row>
    <row r="69" spans="1:15" ht="16.5" thickBot="1" x14ac:dyDescent="0.3">
      <c r="A69" s="226"/>
      <c r="B69" s="136" t="s">
        <v>137</v>
      </c>
      <c r="C69" s="233">
        <v>18700</v>
      </c>
      <c r="D69" s="234">
        <v>602776</v>
      </c>
      <c r="E69" s="234">
        <v>670542</v>
      </c>
      <c r="F69" s="234">
        <v>10545</v>
      </c>
      <c r="G69" s="234">
        <v>100000</v>
      </c>
      <c r="H69" s="235">
        <v>0</v>
      </c>
      <c r="I69" s="236">
        <v>82644</v>
      </c>
      <c r="J69" s="237">
        <v>26318</v>
      </c>
      <c r="K69" s="237">
        <v>477700</v>
      </c>
      <c r="L69" s="237">
        <v>38120</v>
      </c>
      <c r="M69" s="237">
        <v>346600</v>
      </c>
      <c r="N69" s="237"/>
      <c r="O69" s="237"/>
    </row>
    <row r="70" spans="1:15" ht="16.5" thickBot="1" x14ac:dyDescent="0.3">
      <c r="A70" s="238"/>
      <c r="B70" s="239" t="s">
        <v>138</v>
      </c>
      <c r="C70" s="240">
        <f>C68+C69</f>
        <v>166865.53000000003</v>
      </c>
      <c r="D70" s="242">
        <f>D68+D69</f>
        <v>808326</v>
      </c>
      <c r="E70" s="243">
        <f>E68+E69</f>
        <v>907712</v>
      </c>
      <c r="F70" s="241">
        <f t="shared" ref="F70:H70" si="17">SUM(F68:F69)</f>
        <v>256189</v>
      </c>
      <c r="G70" s="242">
        <f t="shared" si="17"/>
        <v>329150</v>
      </c>
      <c r="H70" s="243">
        <f t="shared" si="17"/>
        <v>229150</v>
      </c>
      <c r="I70" s="112">
        <f>SUM(I58+I64+I69)</f>
        <v>253205</v>
      </c>
      <c r="J70" s="113">
        <f t="shared" ref="J70:O70" si="18">SUM(J68:J69)</f>
        <v>250170</v>
      </c>
      <c r="K70" s="113">
        <f t="shared" si="18"/>
        <v>776800</v>
      </c>
      <c r="L70" s="113">
        <f t="shared" si="18"/>
        <v>324620</v>
      </c>
      <c r="M70" s="113">
        <f t="shared" si="18"/>
        <v>626770</v>
      </c>
      <c r="N70" s="113">
        <f t="shared" si="18"/>
        <v>228830</v>
      </c>
      <c r="O70" s="113">
        <f t="shared" si="18"/>
        <v>226450</v>
      </c>
    </row>
    <row r="71" spans="1:15" ht="105.75" customHeight="1" thickBot="1" x14ac:dyDescent="0.25">
      <c r="C71" s="244"/>
    </row>
    <row r="72" spans="1:15" ht="15.75" customHeight="1" x14ac:dyDescent="0.2">
      <c r="A72" s="739" t="s">
        <v>139</v>
      </c>
      <c r="B72" s="740"/>
      <c r="C72" s="54" t="s">
        <v>87</v>
      </c>
      <c r="D72" s="55" t="s">
        <v>88</v>
      </c>
      <c r="E72" s="55" t="s">
        <v>40</v>
      </c>
      <c r="F72" s="55" t="s">
        <v>87</v>
      </c>
      <c r="G72" s="56" t="s">
        <v>104</v>
      </c>
      <c r="H72" s="55" t="s">
        <v>88</v>
      </c>
      <c r="I72" s="55" t="s">
        <v>87</v>
      </c>
      <c r="J72" s="56" t="s">
        <v>87</v>
      </c>
      <c r="K72" s="56" t="s">
        <v>13</v>
      </c>
      <c r="L72" s="56" t="s">
        <v>40</v>
      </c>
      <c r="M72" s="56" t="s">
        <v>13</v>
      </c>
      <c r="N72" s="56" t="s">
        <v>13</v>
      </c>
      <c r="O72" s="56" t="s">
        <v>13</v>
      </c>
    </row>
    <row r="73" spans="1:15" ht="13.5" thickBot="1" x14ac:dyDescent="0.25">
      <c r="A73" s="741"/>
      <c r="B73" s="742"/>
      <c r="C73" s="57" t="s">
        <v>89</v>
      </c>
      <c r="D73" s="59" t="s">
        <v>3</v>
      </c>
      <c r="E73" s="58" t="s">
        <v>3</v>
      </c>
      <c r="F73" s="58" t="s">
        <v>4</v>
      </c>
      <c r="G73" s="58" t="s">
        <v>105</v>
      </c>
      <c r="H73" s="59" t="s">
        <v>3</v>
      </c>
      <c r="I73" s="60" t="s">
        <v>5</v>
      </c>
      <c r="J73" s="60" t="s">
        <v>6</v>
      </c>
      <c r="K73" s="60" t="s">
        <v>7</v>
      </c>
      <c r="L73" s="60" t="s">
        <v>7</v>
      </c>
      <c r="M73" s="60" t="s">
        <v>8</v>
      </c>
      <c r="N73" s="60" t="s">
        <v>495</v>
      </c>
      <c r="O73" s="60" t="s">
        <v>545</v>
      </c>
    </row>
    <row r="74" spans="1:15" ht="16.5" thickBot="1" x14ac:dyDescent="0.3">
      <c r="A74" s="245">
        <v>630</v>
      </c>
      <c r="B74" s="246" t="s">
        <v>94</v>
      </c>
      <c r="C74" s="54">
        <v>8525.66</v>
      </c>
      <c r="D74" s="221">
        <v>22000</v>
      </c>
      <c r="E74" s="221">
        <v>20000</v>
      </c>
      <c r="F74" s="221">
        <v>15665</v>
      </c>
      <c r="G74" s="221">
        <v>20000</v>
      </c>
      <c r="H74" s="221">
        <v>20000</v>
      </c>
      <c r="I74" s="220">
        <v>19280</v>
      </c>
      <c r="J74" s="221">
        <v>33358</v>
      </c>
      <c r="K74" s="221">
        <v>30000</v>
      </c>
      <c r="L74" s="221">
        <v>25000</v>
      </c>
      <c r="M74" s="221">
        <v>160000</v>
      </c>
      <c r="N74" s="221">
        <v>25000</v>
      </c>
      <c r="O74" s="221">
        <v>20000</v>
      </c>
    </row>
    <row r="75" spans="1:15" ht="16.5" thickBot="1" x14ac:dyDescent="0.3">
      <c r="A75" s="245">
        <v>620</v>
      </c>
      <c r="B75" s="246" t="s">
        <v>140</v>
      </c>
      <c r="C75" s="54"/>
      <c r="D75" s="221"/>
      <c r="E75" s="221"/>
      <c r="F75" s="221">
        <v>1077</v>
      </c>
      <c r="G75" s="221"/>
      <c r="H75" s="221"/>
      <c r="I75" s="94">
        <v>757</v>
      </c>
      <c r="J75" s="95">
        <v>558</v>
      </c>
      <c r="K75" s="95">
        <v>500</v>
      </c>
      <c r="L75" s="95">
        <v>150</v>
      </c>
      <c r="M75" s="95">
        <v>200</v>
      </c>
      <c r="N75" s="95"/>
      <c r="O75" s="95"/>
    </row>
    <row r="76" spans="1:15" ht="15.75" x14ac:dyDescent="0.25">
      <c r="A76" s="205"/>
      <c r="B76" s="247" t="s">
        <v>141</v>
      </c>
      <c r="C76" s="248">
        <f>C74</f>
        <v>8525.66</v>
      </c>
      <c r="D76" s="249">
        <f>D74</f>
        <v>22000</v>
      </c>
      <c r="E76" s="249">
        <f>E74</f>
        <v>20000</v>
      </c>
      <c r="F76" s="249">
        <f>SUM(F74:F75)</f>
        <v>16742</v>
      </c>
      <c r="G76" s="249">
        <f>SUM(G74)</f>
        <v>20000</v>
      </c>
      <c r="H76" s="249">
        <f>SUM(H74)</f>
        <v>20000</v>
      </c>
      <c r="I76" s="250">
        <f t="shared" ref="I76:O76" si="19">SUM(I74:I75)</f>
        <v>20037</v>
      </c>
      <c r="J76" s="251">
        <f t="shared" si="19"/>
        <v>33916</v>
      </c>
      <c r="K76" s="251">
        <f t="shared" si="19"/>
        <v>30500</v>
      </c>
      <c r="L76" s="251">
        <f t="shared" si="19"/>
        <v>25150</v>
      </c>
      <c r="M76" s="251">
        <f t="shared" si="19"/>
        <v>160200</v>
      </c>
      <c r="N76" s="251">
        <f t="shared" si="19"/>
        <v>25000</v>
      </c>
      <c r="O76" s="251">
        <f t="shared" si="19"/>
        <v>20000</v>
      </c>
    </row>
    <row r="77" spans="1:15" ht="16.5" thickBot="1" x14ac:dyDescent="0.3">
      <c r="A77" s="70"/>
      <c r="B77" s="252" t="s">
        <v>142</v>
      </c>
      <c r="C77" s="253">
        <v>120290.03</v>
      </c>
      <c r="D77" s="254">
        <v>286000</v>
      </c>
      <c r="E77" s="254">
        <v>264637</v>
      </c>
      <c r="F77" s="254">
        <v>642851</v>
      </c>
      <c r="G77" s="254">
        <v>290000</v>
      </c>
      <c r="H77" s="254">
        <v>130000</v>
      </c>
      <c r="I77" s="255">
        <v>471742</v>
      </c>
      <c r="J77" s="256">
        <v>194618</v>
      </c>
      <c r="K77" s="256">
        <v>206500</v>
      </c>
      <c r="L77" s="256">
        <v>54131</v>
      </c>
      <c r="M77" s="256">
        <v>133000</v>
      </c>
      <c r="N77" s="256"/>
      <c r="O77" s="256"/>
    </row>
    <row r="78" spans="1:15" ht="16.5" thickBot="1" x14ac:dyDescent="0.3">
      <c r="A78" s="194"/>
      <c r="B78" s="257" t="s">
        <v>143</v>
      </c>
      <c r="C78" s="258">
        <f>C76+C77</f>
        <v>128815.69</v>
      </c>
      <c r="D78" s="259">
        <f>D76+D77</f>
        <v>308000</v>
      </c>
      <c r="E78" s="259">
        <f>E76+E77</f>
        <v>284637</v>
      </c>
      <c r="F78" s="259">
        <f t="shared" ref="F78:J78" si="20">SUM(F76:F77)</f>
        <v>659593</v>
      </c>
      <c r="G78" s="259">
        <f t="shared" si="20"/>
        <v>310000</v>
      </c>
      <c r="H78" s="259">
        <f t="shared" si="20"/>
        <v>150000</v>
      </c>
      <c r="I78" s="145">
        <f>SUM(I76:I77)</f>
        <v>491779</v>
      </c>
      <c r="J78" s="110">
        <f t="shared" si="20"/>
        <v>228534</v>
      </c>
      <c r="K78" s="110">
        <f>SUM(K76:K77)</f>
        <v>237000</v>
      </c>
      <c r="L78" s="110">
        <f>SUM(L76:L77)</f>
        <v>79281</v>
      </c>
      <c r="M78" s="110">
        <f>SUM(M76:M77)</f>
        <v>293200</v>
      </c>
      <c r="N78" s="110">
        <f>SUM(N76:N77)</f>
        <v>25000</v>
      </c>
      <c r="O78" s="110">
        <f>SUM(O76:O77)</f>
        <v>20000</v>
      </c>
    </row>
    <row r="79" spans="1:15" ht="62.25" customHeight="1" thickBot="1" x14ac:dyDescent="0.25">
      <c r="A79" s="260"/>
      <c r="B79" s="260"/>
      <c r="C79" s="114"/>
    </row>
    <row r="80" spans="1:15" ht="15.75" customHeight="1" x14ac:dyDescent="0.2">
      <c r="A80" s="735" t="s">
        <v>144</v>
      </c>
      <c r="B80" s="736"/>
      <c r="C80" s="54" t="s">
        <v>87</v>
      </c>
      <c r="D80" s="55" t="s">
        <v>88</v>
      </c>
      <c r="E80" s="55" t="s">
        <v>40</v>
      </c>
      <c r="F80" s="55" t="s">
        <v>87</v>
      </c>
      <c r="G80" s="56" t="s">
        <v>104</v>
      </c>
      <c r="H80" s="55" t="s">
        <v>88</v>
      </c>
      <c r="I80" s="55" t="s">
        <v>87</v>
      </c>
      <c r="J80" s="56" t="s">
        <v>87</v>
      </c>
      <c r="K80" s="56" t="s">
        <v>13</v>
      </c>
      <c r="L80" s="56" t="s">
        <v>40</v>
      </c>
      <c r="M80" s="56" t="s">
        <v>13</v>
      </c>
      <c r="N80" s="56" t="s">
        <v>13</v>
      </c>
      <c r="O80" s="56" t="s">
        <v>13</v>
      </c>
    </row>
    <row r="81" spans="1:15" ht="16.5" customHeight="1" thickBot="1" x14ac:dyDescent="0.25">
      <c r="A81" s="737"/>
      <c r="B81" s="738"/>
      <c r="C81" s="153" t="s">
        <v>89</v>
      </c>
      <c r="D81" s="59" t="s">
        <v>3</v>
      </c>
      <c r="E81" s="58" t="s">
        <v>3</v>
      </c>
      <c r="F81" s="58" t="s">
        <v>4</v>
      </c>
      <c r="G81" s="58" t="s">
        <v>105</v>
      </c>
      <c r="H81" s="59" t="s">
        <v>3</v>
      </c>
      <c r="I81" s="60" t="s">
        <v>5</v>
      </c>
      <c r="J81" s="60" t="s">
        <v>6</v>
      </c>
      <c r="K81" s="60" t="s">
        <v>7</v>
      </c>
      <c r="L81" s="60" t="s">
        <v>7</v>
      </c>
      <c r="M81" s="60" t="s">
        <v>8</v>
      </c>
      <c r="N81" s="60" t="s">
        <v>495</v>
      </c>
      <c r="O81" s="60" t="s">
        <v>545</v>
      </c>
    </row>
    <row r="82" spans="1:15" ht="16.5" thickBot="1" x14ac:dyDescent="0.3">
      <c r="A82" s="261" t="s">
        <v>145</v>
      </c>
      <c r="B82" s="733" t="s">
        <v>146</v>
      </c>
      <c r="C82" s="734"/>
      <c r="D82" s="734"/>
      <c r="E82" s="734"/>
      <c r="F82" s="734"/>
      <c r="G82" s="734"/>
      <c r="H82" s="734"/>
      <c r="I82" s="734"/>
      <c r="J82" s="734"/>
      <c r="K82" s="734"/>
      <c r="L82" s="734"/>
      <c r="M82" s="734"/>
      <c r="N82" s="734"/>
      <c r="O82" s="734"/>
    </row>
    <row r="83" spans="1:15" ht="16.5" thickBot="1" x14ac:dyDescent="0.3">
      <c r="A83" s="262">
        <v>620</v>
      </c>
      <c r="B83" s="263" t="s">
        <v>93</v>
      </c>
      <c r="C83" s="264"/>
      <c r="D83" s="266"/>
      <c r="E83" s="266"/>
      <c r="F83" s="265"/>
      <c r="G83" s="267"/>
      <c r="H83" s="268"/>
      <c r="I83" s="94"/>
      <c r="J83" s="95"/>
      <c r="K83" s="95"/>
      <c r="L83" s="95"/>
      <c r="M83" s="95"/>
      <c r="N83" s="95"/>
      <c r="O83" s="95"/>
    </row>
    <row r="84" spans="1:15" ht="16.5" thickBot="1" x14ac:dyDescent="0.3">
      <c r="A84" s="269">
        <v>630</v>
      </c>
      <c r="B84" s="263" t="s">
        <v>94</v>
      </c>
      <c r="C84" s="264"/>
      <c r="D84" s="266"/>
      <c r="E84" s="266"/>
      <c r="F84" s="265"/>
      <c r="G84" s="267"/>
      <c r="H84" s="268"/>
      <c r="I84" s="270">
        <v>7752</v>
      </c>
      <c r="J84" s="271">
        <v>954</v>
      </c>
      <c r="K84" s="271"/>
      <c r="L84" s="271"/>
      <c r="M84" s="271"/>
      <c r="N84" s="271"/>
      <c r="O84" s="271"/>
    </row>
    <row r="85" spans="1:15" ht="15.75" x14ac:dyDescent="0.25">
      <c r="A85" s="272" t="s">
        <v>147</v>
      </c>
      <c r="B85" s="273" t="s">
        <v>148</v>
      </c>
      <c r="C85" s="274"/>
      <c r="D85" s="275"/>
      <c r="E85" s="275"/>
      <c r="F85" s="275"/>
      <c r="G85" s="275"/>
      <c r="H85" s="276"/>
      <c r="I85" s="68"/>
      <c r="J85" s="69"/>
      <c r="K85" s="69"/>
      <c r="L85" s="69"/>
      <c r="M85" s="69"/>
      <c r="N85" s="69"/>
      <c r="O85" s="69"/>
    </row>
    <row r="86" spans="1:15" ht="15.75" x14ac:dyDescent="0.25">
      <c r="A86" s="155">
        <v>620</v>
      </c>
      <c r="B86" s="277" t="s">
        <v>93</v>
      </c>
      <c r="C86" s="278"/>
      <c r="D86" s="65"/>
      <c r="E86" s="65">
        <v>800</v>
      </c>
      <c r="F86" s="65"/>
      <c r="G86" s="65"/>
      <c r="H86" s="65"/>
      <c r="I86" s="74"/>
      <c r="J86" s="73"/>
      <c r="K86" s="73">
        <v>360</v>
      </c>
      <c r="L86" s="73">
        <v>300</v>
      </c>
      <c r="M86" s="73">
        <v>450</v>
      </c>
      <c r="N86" s="73"/>
      <c r="O86" s="73"/>
    </row>
    <row r="87" spans="1:15" ht="15.75" x14ac:dyDescent="0.25">
      <c r="A87" s="70">
        <v>630</v>
      </c>
      <c r="B87" s="208" t="s">
        <v>94</v>
      </c>
      <c r="C87" s="209">
        <v>11393.77</v>
      </c>
      <c r="D87" s="74">
        <v>1975</v>
      </c>
      <c r="E87" s="73">
        <v>6000</v>
      </c>
      <c r="F87" s="73">
        <v>16746</v>
      </c>
      <c r="G87" s="73">
        <v>2000</v>
      </c>
      <c r="H87" s="73">
        <v>2000</v>
      </c>
      <c r="I87" s="66">
        <v>1973</v>
      </c>
      <c r="J87" s="65">
        <v>5193</v>
      </c>
      <c r="K87" s="65">
        <v>3800</v>
      </c>
      <c r="L87" s="65">
        <v>16300</v>
      </c>
      <c r="M87" s="65">
        <v>5500</v>
      </c>
      <c r="N87" s="65">
        <v>3000</v>
      </c>
      <c r="O87" s="65">
        <v>3000</v>
      </c>
    </row>
    <row r="88" spans="1:15" ht="16.5" thickBot="1" x14ac:dyDescent="0.3">
      <c r="A88" s="70">
        <v>640</v>
      </c>
      <c r="B88" s="214" t="s">
        <v>95</v>
      </c>
      <c r="C88" s="77">
        <v>1202.1600000000001</v>
      </c>
      <c r="D88" s="78"/>
      <c r="E88" s="211"/>
      <c r="F88" s="211"/>
      <c r="G88" s="211"/>
      <c r="H88" s="211"/>
      <c r="I88" s="78"/>
      <c r="J88" s="211"/>
      <c r="K88" s="211"/>
      <c r="L88" s="211"/>
      <c r="M88" s="211"/>
      <c r="N88" s="211"/>
      <c r="O88" s="211"/>
    </row>
    <row r="89" spans="1:15" ht="16.5" thickBot="1" x14ac:dyDescent="0.3">
      <c r="A89" s="70"/>
      <c r="B89" s="154" t="s">
        <v>149</v>
      </c>
      <c r="C89" s="216">
        <f>C86+C87</f>
        <v>11393.77</v>
      </c>
      <c r="D89" s="85">
        <f>D86+D87</f>
        <v>1975</v>
      </c>
      <c r="E89" s="85">
        <f>SUM(E86:E88)</f>
        <v>6800</v>
      </c>
      <c r="F89" s="85">
        <f>SUM(F87:F88)</f>
        <v>16746</v>
      </c>
      <c r="G89" s="85">
        <f>SUM(G87:G88)</f>
        <v>2000</v>
      </c>
      <c r="H89" s="85">
        <f>SUM(H87:H88)</f>
        <v>2000</v>
      </c>
      <c r="I89" s="96"/>
      <c r="J89" s="97">
        <f>SUM(J84:J88)</f>
        <v>6147</v>
      </c>
      <c r="K89" s="97">
        <f>SUM(K86:K88)</f>
        <v>4160</v>
      </c>
      <c r="L89" s="97">
        <f>SUM(L86:L88)</f>
        <v>16600</v>
      </c>
      <c r="M89" s="97">
        <f>SUM(M86:M88)</f>
        <v>5950</v>
      </c>
      <c r="N89" s="97">
        <f>SUM(N87:N88)</f>
        <v>3000</v>
      </c>
      <c r="O89" s="97">
        <f>SUM(O87:O88)</f>
        <v>3000</v>
      </c>
    </row>
    <row r="90" spans="1:15" ht="16.5" thickBot="1" x14ac:dyDescent="0.3">
      <c r="A90" s="279" t="s">
        <v>150</v>
      </c>
      <c r="B90" s="154" t="s">
        <v>151</v>
      </c>
      <c r="C90" s="216"/>
      <c r="D90" s="85"/>
      <c r="E90" s="85"/>
      <c r="F90" s="85"/>
      <c r="G90" s="85"/>
      <c r="H90" s="85"/>
      <c r="I90" s="92"/>
      <c r="J90" s="219"/>
      <c r="K90" s="219"/>
      <c r="L90" s="219"/>
      <c r="M90" s="219"/>
      <c r="N90" s="219"/>
      <c r="O90" s="219"/>
    </row>
    <row r="91" spans="1:15" ht="16.5" thickBot="1" x14ac:dyDescent="0.3">
      <c r="A91" s="70">
        <v>640</v>
      </c>
      <c r="B91" s="280" t="s">
        <v>95</v>
      </c>
      <c r="C91" s="216"/>
      <c r="D91" s="85"/>
      <c r="E91" s="265">
        <v>300</v>
      </c>
      <c r="F91" s="85">
        <v>225</v>
      </c>
      <c r="G91" s="85">
        <v>300</v>
      </c>
      <c r="H91" s="85">
        <v>300</v>
      </c>
      <c r="I91" s="96">
        <v>195</v>
      </c>
      <c r="J91" s="97">
        <v>238</v>
      </c>
      <c r="K91" s="97">
        <v>300</v>
      </c>
      <c r="L91" s="97">
        <v>300</v>
      </c>
      <c r="M91" s="97">
        <v>300</v>
      </c>
      <c r="N91" s="97">
        <v>300</v>
      </c>
      <c r="O91" s="97">
        <v>300</v>
      </c>
    </row>
    <row r="92" spans="1:15" ht="16.5" thickBot="1" x14ac:dyDescent="0.3">
      <c r="A92" s="98"/>
      <c r="B92" s="99" t="s">
        <v>152</v>
      </c>
      <c r="C92" s="281">
        <f>C89</f>
        <v>11393.77</v>
      </c>
      <c r="D92" s="186">
        <f>D89</f>
        <v>1975</v>
      </c>
      <c r="E92" s="186">
        <f>E89+E91</f>
        <v>7100</v>
      </c>
      <c r="F92" s="186">
        <f>SUM(F89:F91)</f>
        <v>16971</v>
      </c>
      <c r="G92" s="186">
        <f>SUM(G89:G91)</f>
        <v>2300</v>
      </c>
      <c r="H92" s="186">
        <f>SUM(H89:H91)</f>
        <v>2300</v>
      </c>
      <c r="I92" s="102">
        <f>SUM(I84:I91)</f>
        <v>9920</v>
      </c>
      <c r="J92" s="103">
        <f>SUM(J89:J91)</f>
        <v>6385</v>
      </c>
      <c r="K92" s="103">
        <f>SUM(K89+K91)</f>
        <v>4460</v>
      </c>
      <c r="L92" s="103">
        <f>SUM(L83:L91)</f>
        <v>33500</v>
      </c>
      <c r="M92" s="103">
        <f>SUM(M89+M91)</f>
        <v>6250</v>
      </c>
      <c r="N92" s="103">
        <f>SUM(N89:N91)</f>
        <v>3300</v>
      </c>
      <c r="O92" s="103">
        <f>SUM(O89:O91)</f>
        <v>3300</v>
      </c>
    </row>
    <row r="93" spans="1:15" ht="16.5" thickBot="1" x14ac:dyDescent="0.3">
      <c r="A93" s="98"/>
      <c r="B93" s="136" t="s">
        <v>153</v>
      </c>
      <c r="C93" s="282">
        <v>466912.39</v>
      </c>
      <c r="D93" s="234">
        <v>445000</v>
      </c>
      <c r="E93" s="283">
        <v>939249</v>
      </c>
      <c r="F93" s="283">
        <v>73226</v>
      </c>
      <c r="G93" s="283">
        <v>0</v>
      </c>
      <c r="H93" s="283">
        <v>0</v>
      </c>
      <c r="I93" s="138">
        <v>4995</v>
      </c>
      <c r="J93" s="139">
        <v>9451</v>
      </c>
      <c r="K93" s="139">
        <v>220000</v>
      </c>
      <c r="L93" s="139">
        <v>642678</v>
      </c>
      <c r="M93" s="139">
        <v>300000</v>
      </c>
      <c r="N93" s="139"/>
      <c r="O93" s="139"/>
    </row>
    <row r="94" spans="1:15" ht="16.5" thickBot="1" x14ac:dyDescent="0.3">
      <c r="A94" s="284"/>
      <c r="B94" s="143" t="s">
        <v>154</v>
      </c>
      <c r="C94" s="109">
        <f>C92+C93</f>
        <v>478306.16000000003</v>
      </c>
      <c r="D94" s="110">
        <f>D92+D93</f>
        <v>446975</v>
      </c>
      <c r="E94" s="110">
        <f>E92+E93</f>
        <v>946349</v>
      </c>
      <c r="F94" s="110">
        <f t="shared" ref="F94:J94" si="21">SUM(F92:F93)</f>
        <v>90197</v>
      </c>
      <c r="G94" s="110">
        <f t="shared" si="21"/>
        <v>2300</v>
      </c>
      <c r="H94" s="110">
        <f t="shared" si="21"/>
        <v>2300</v>
      </c>
      <c r="I94" s="145">
        <f>SUM(I92:I93)</f>
        <v>14915</v>
      </c>
      <c r="J94" s="110">
        <f t="shared" si="21"/>
        <v>15836</v>
      </c>
      <c r="K94" s="110">
        <f>SUM(K92:K93)</f>
        <v>224460</v>
      </c>
      <c r="L94" s="110">
        <f>SUM(L92:L93)</f>
        <v>676178</v>
      </c>
      <c r="M94" s="110">
        <f>SUM(M92:M93)</f>
        <v>306250</v>
      </c>
      <c r="N94" s="110">
        <f>SUM(N92:N93)</f>
        <v>3300</v>
      </c>
      <c r="O94" s="110">
        <f>SUM(O92:O93)</f>
        <v>3300</v>
      </c>
    </row>
    <row r="95" spans="1:15" ht="15.75" x14ac:dyDescent="0.25">
      <c r="A95" s="7"/>
      <c r="B95" s="147"/>
      <c r="C95" s="148"/>
      <c r="D95" s="149"/>
      <c r="E95" s="149"/>
      <c r="F95" s="149"/>
      <c r="G95" s="149"/>
      <c r="H95" s="149"/>
      <c r="I95" s="149"/>
      <c r="J95" s="149"/>
      <c r="K95" s="149"/>
      <c r="L95" s="149"/>
      <c r="M95" s="149"/>
      <c r="N95" s="149"/>
      <c r="O95" s="149"/>
    </row>
    <row r="96" spans="1:15" ht="18" customHeight="1" thickBot="1" x14ac:dyDescent="0.25">
      <c r="A96" s="7"/>
      <c r="B96" s="7"/>
      <c r="C96" s="151"/>
      <c r="D96" s="115"/>
      <c r="E96" s="115"/>
      <c r="F96" s="115"/>
      <c r="G96" s="115"/>
      <c r="H96" s="115"/>
    </row>
    <row r="97" spans="1:15" ht="15.75" customHeight="1" x14ac:dyDescent="0.2">
      <c r="A97" s="739" t="s">
        <v>155</v>
      </c>
      <c r="B97" s="740"/>
      <c r="C97" s="54" t="s">
        <v>87</v>
      </c>
      <c r="D97" s="55" t="s">
        <v>88</v>
      </c>
      <c r="E97" s="55" t="s">
        <v>40</v>
      </c>
      <c r="F97" s="55" t="s">
        <v>87</v>
      </c>
      <c r="G97" s="56" t="s">
        <v>104</v>
      </c>
      <c r="H97" s="55" t="s">
        <v>88</v>
      </c>
      <c r="I97" s="55" t="s">
        <v>87</v>
      </c>
      <c r="J97" s="56" t="s">
        <v>87</v>
      </c>
      <c r="K97" s="56" t="s">
        <v>13</v>
      </c>
      <c r="L97" s="56" t="s">
        <v>40</v>
      </c>
      <c r="M97" s="56" t="s">
        <v>13</v>
      </c>
      <c r="N97" s="56" t="s">
        <v>13</v>
      </c>
      <c r="O97" s="56" t="s">
        <v>13</v>
      </c>
    </row>
    <row r="98" spans="1:15" ht="13.5" thickBot="1" x14ac:dyDescent="0.25">
      <c r="A98" s="743"/>
      <c r="B98" s="744"/>
      <c r="C98" s="153" t="s">
        <v>89</v>
      </c>
      <c r="D98" s="59" t="s">
        <v>3</v>
      </c>
      <c r="E98" s="58" t="s">
        <v>3</v>
      </c>
      <c r="F98" s="58" t="s">
        <v>4</v>
      </c>
      <c r="G98" s="58" t="s">
        <v>105</v>
      </c>
      <c r="H98" s="59" t="s">
        <v>3</v>
      </c>
      <c r="I98" s="60">
        <v>2015</v>
      </c>
      <c r="J98" s="60">
        <v>2016</v>
      </c>
      <c r="K98" s="60" t="s">
        <v>7</v>
      </c>
      <c r="L98" s="60" t="s">
        <v>7</v>
      </c>
      <c r="M98" s="60" t="s">
        <v>8</v>
      </c>
      <c r="N98" s="60" t="s">
        <v>495</v>
      </c>
      <c r="O98" s="60" t="s">
        <v>545</v>
      </c>
    </row>
    <row r="99" spans="1:15" ht="16.5" thickBot="1" x14ac:dyDescent="0.3">
      <c r="A99" s="88" t="s">
        <v>156</v>
      </c>
      <c r="B99" s="733" t="s">
        <v>157</v>
      </c>
      <c r="C99" s="734"/>
      <c r="D99" s="734"/>
      <c r="E99" s="734"/>
      <c r="F99" s="734"/>
      <c r="G99" s="734"/>
      <c r="H99" s="734"/>
      <c r="I99" s="734"/>
      <c r="J99" s="734"/>
      <c r="K99" s="734"/>
      <c r="L99" s="734"/>
      <c r="M99" s="734"/>
      <c r="N99" s="734"/>
      <c r="O99" s="734"/>
    </row>
    <row r="100" spans="1:15" ht="15.75" x14ac:dyDescent="0.25">
      <c r="A100" s="205">
        <v>610</v>
      </c>
      <c r="B100" s="206" t="s">
        <v>92</v>
      </c>
      <c r="C100" s="156">
        <v>24700.22</v>
      </c>
      <c r="D100" s="68">
        <v>20500</v>
      </c>
      <c r="E100" s="68">
        <v>20500</v>
      </c>
      <c r="F100" s="69">
        <v>26952</v>
      </c>
      <c r="G100" s="69">
        <v>27000</v>
      </c>
      <c r="H100" s="69">
        <v>27000</v>
      </c>
      <c r="I100" s="68">
        <v>23413</v>
      </c>
      <c r="J100" s="69">
        <v>26865</v>
      </c>
      <c r="K100" s="69">
        <v>30500</v>
      </c>
      <c r="L100" s="69">
        <v>30500</v>
      </c>
      <c r="M100" s="69">
        <v>32000</v>
      </c>
      <c r="N100" s="69">
        <v>32500</v>
      </c>
      <c r="O100" s="69">
        <v>33000</v>
      </c>
    </row>
    <row r="101" spans="1:15" ht="15.75" x14ac:dyDescent="0.25">
      <c r="A101" s="70">
        <v>620</v>
      </c>
      <c r="B101" s="208" t="s">
        <v>93</v>
      </c>
      <c r="C101" s="72">
        <v>8981.15</v>
      </c>
      <c r="D101" s="74">
        <v>10770</v>
      </c>
      <c r="E101" s="74">
        <v>10770</v>
      </c>
      <c r="F101" s="73">
        <v>9550</v>
      </c>
      <c r="G101" s="73">
        <v>10000</v>
      </c>
      <c r="H101" s="73">
        <v>10000</v>
      </c>
      <c r="I101" s="78">
        <v>8862</v>
      </c>
      <c r="J101" s="211">
        <v>10017</v>
      </c>
      <c r="K101" s="211">
        <v>11400</v>
      </c>
      <c r="L101" s="211">
        <v>11400</v>
      </c>
      <c r="M101" s="211">
        <v>12000</v>
      </c>
      <c r="N101" s="211">
        <v>12100</v>
      </c>
      <c r="O101" s="211">
        <v>12200</v>
      </c>
    </row>
    <row r="102" spans="1:15" ht="15.75" customHeight="1" thickBot="1" x14ac:dyDescent="0.3">
      <c r="A102" s="98">
        <v>630</v>
      </c>
      <c r="B102" s="214" t="s">
        <v>94</v>
      </c>
      <c r="C102" s="285">
        <v>41542.160000000003</v>
      </c>
      <c r="D102" s="78">
        <v>67000</v>
      </c>
      <c r="E102" s="78">
        <v>65900</v>
      </c>
      <c r="F102" s="211">
        <v>50606</v>
      </c>
      <c r="G102" s="211">
        <v>55000</v>
      </c>
      <c r="H102" s="211">
        <v>55000</v>
      </c>
      <c r="I102" s="78">
        <v>51315</v>
      </c>
      <c r="J102" s="211">
        <v>49669</v>
      </c>
      <c r="K102" s="211">
        <v>54000</v>
      </c>
      <c r="L102" s="211">
        <v>50000</v>
      </c>
      <c r="M102" s="211">
        <v>80000</v>
      </c>
      <c r="N102" s="211">
        <v>40000</v>
      </c>
      <c r="O102" s="211">
        <v>40000</v>
      </c>
    </row>
    <row r="103" spans="1:15" ht="16.5" thickBot="1" x14ac:dyDescent="0.3">
      <c r="A103" s="205">
        <v>640</v>
      </c>
      <c r="B103" s="206" t="s">
        <v>95</v>
      </c>
      <c r="C103" s="207">
        <v>97.74</v>
      </c>
      <c r="D103" s="69">
        <v>150</v>
      </c>
      <c r="E103" s="69">
        <v>150</v>
      </c>
      <c r="F103" s="69">
        <v>6</v>
      </c>
      <c r="G103" s="69">
        <v>100</v>
      </c>
      <c r="H103" s="69">
        <v>100</v>
      </c>
      <c r="I103" s="94">
        <v>45</v>
      </c>
      <c r="J103" s="95">
        <v>0</v>
      </c>
      <c r="K103" s="95">
        <v>100</v>
      </c>
      <c r="L103" s="95">
        <v>0</v>
      </c>
      <c r="M103" s="95">
        <v>100</v>
      </c>
      <c r="N103" s="95">
        <v>100</v>
      </c>
      <c r="O103" s="95">
        <v>100</v>
      </c>
    </row>
    <row r="104" spans="1:15" ht="16.5" thickBot="1" x14ac:dyDescent="0.3">
      <c r="A104" s="194"/>
      <c r="B104" s="286" t="s">
        <v>158</v>
      </c>
      <c r="C104" s="287">
        <f>C100+C101+C102+C103</f>
        <v>75321.27</v>
      </c>
      <c r="D104" s="288">
        <f>D100+D101+D102+D103</f>
        <v>98420</v>
      </c>
      <c r="E104" s="288">
        <f>E100+E101+E102+E103</f>
        <v>97320</v>
      </c>
      <c r="F104" s="288">
        <f t="shared" ref="F104:J104" si="22">SUM(F100:F103)</f>
        <v>87114</v>
      </c>
      <c r="G104" s="288">
        <f t="shared" si="22"/>
        <v>92100</v>
      </c>
      <c r="H104" s="288">
        <f t="shared" si="22"/>
        <v>92100</v>
      </c>
      <c r="I104" s="96">
        <f>SUM(I100:I103)</f>
        <v>83635</v>
      </c>
      <c r="J104" s="97">
        <f t="shared" si="22"/>
        <v>86551</v>
      </c>
      <c r="K104" s="97">
        <f>SUM(K100:K103)</f>
        <v>96000</v>
      </c>
      <c r="L104" s="97">
        <f>SUM(L100:L103)</f>
        <v>91900</v>
      </c>
      <c r="M104" s="97">
        <f>SUM(M100:M103)</f>
        <v>124100</v>
      </c>
      <c r="N104" s="97">
        <f>SUM(N100:N103)</f>
        <v>84700</v>
      </c>
      <c r="O104" s="97">
        <f>SUM(O100:O103)</f>
        <v>85300</v>
      </c>
    </row>
    <row r="105" spans="1:15" ht="16.5" thickBot="1" x14ac:dyDescent="0.3">
      <c r="A105" s="88" t="s">
        <v>159</v>
      </c>
      <c r="B105" s="733" t="s">
        <v>160</v>
      </c>
      <c r="C105" s="734"/>
      <c r="D105" s="734"/>
      <c r="E105" s="734"/>
      <c r="F105" s="734"/>
      <c r="G105" s="734"/>
      <c r="H105" s="734"/>
      <c r="I105" s="734"/>
      <c r="J105" s="734"/>
      <c r="K105" s="734"/>
      <c r="L105" s="734"/>
      <c r="M105" s="734"/>
      <c r="N105" s="734"/>
      <c r="O105" s="734"/>
    </row>
    <row r="106" spans="1:15" ht="16.5" thickBot="1" x14ac:dyDescent="0.3">
      <c r="A106" s="747" t="s">
        <v>161</v>
      </c>
      <c r="B106" s="748"/>
      <c r="C106" s="748"/>
      <c r="D106" s="748"/>
      <c r="E106" s="748"/>
      <c r="F106" s="748"/>
      <c r="G106" s="748"/>
      <c r="H106" s="748"/>
      <c r="I106" s="748"/>
      <c r="J106" s="748"/>
      <c r="K106" s="748"/>
      <c r="L106" s="748"/>
      <c r="M106" s="748"/>
      <c r="N106" s="748"/>
      <c r="O106" s="748"/>
    </row>
    <row r="107" spans="1:15" ht="15.75" x14ac:dyDescent="0.25">
      <c r="A107" s="205"/>
      <c r="B107" s="213"/>
      <c r="C107" s="64">
        <v>32305.96</v>
      </c>
      <c r="D107" s="66"/>
      <c r="E107" s="66">
        <v>960</v>
      </c>
      <c r="F107" s="66" t="s">
        <v>87</v>
      </c>
      <c r="G107" s="66"/>
      <c r="H107" s="66"/>
      <c r="I107" s="68" t="s">
        <v>87</v>
      </c>
      <c r="J107" s="69" t="s">
        <v>87</v>
      </c>
      <c r="K107" s="56" t="s">
        <v>13</v>
      </c>
      <c r="L107" s="56" t="s">
        <v>40</v>
      </c>
      <c r="M107" s="56" t="s">
        <v>13</v>
      </c>
      <c r="N107" s="56" t="s">
        <v>13</v>
      </c>
      <c r="O107" s="56" t="s">
        <v>13</v>
      </c>
    </row>
    <row r="108" spans="1:15" ht="16.5" thickBot="1" x14ac:dyDescent="0.3">
      <c r="A108" s="70"/>
      <c r="B108" s="210"/>
      <c r="C108" s="77">
        <v>97700</v>
      </c>
      <c r="D108" s="78">
        <v>115000</v>
      </c>
      <c r="E108" s="78">
        <v>115000</v>
      </c>
      <c r="F108" s="78" t="s">
        <v>4</v>
      </c>
      <c r="G108" s="78">
        <v>135000</v>
      </c>
      <c r="H108" s="78">
        <v>135000</v>
      </c>
      <c r="I108" s="78" t="s">
        <v>5</v>
      </c>
      <c r="J108" s="211" t="s">
        <v>6</v>
      </c>
      <c r="K108" s="60" t="s">
        <v>7</v>
      </c>
      <c r="L108" s="60" t="s">
        <v>7</v>
      </c>
      <c r="M108" s="60" t="s">
        <v>8</v>
      </c>
      <c r="N108" s="60" t="s">
        <v>495</v>
      </c>
      <c r="O108" s="60" t="s">
        <v>545</v>
      </c>
    </row>
    <row r="109" spans="1:15" ht="16.5" thickBot="1" x14ac:dyDescent="0.3">
      <c r="A109" s="194">
        <v>640</v>
      </c>
      <c r="B109" s="289" t="s">
        <v>95</v>
      </c>
      <c r="C109" s="290">
        <f t="shared" ref="C109:H109" si="23">C107+C108</f>
        <v>130005.95999999999</v>
      </c>
      <c r="D109" s="291">
        <f t="shared" si="23"/>
        <v>115000</v>
      </c>
      <c r="E109" s="291">
        <f t="shared" si="23"/>
        <v>115960</v>
      </c>
      <c r="F109" s="291">
        <v>28750</v>
      </c>
      <c r="G109" s="291">
        <f t="shared" si="23"/>
        <v>135000</v>
      </c>
      <c r="H109" s="291">
        <f t="shared" si="23"/>
        <v>135000</v>
      </c>
      <c r="I109" s="292">
        <v>148000</v>
      </c>
      <c r="J109" s="291">
        <v>128000</v>
      </c>
      <c r="K109" s="291">
        <v>122000</v>
      </c>
      <c r="L109" s="291">
        <v>132000</v>
      </c>
      <c r="M109" s="291">
        <v>130000</v>
      </c>
      <c r="N109" s="291">
        <v>130000</v>
      </c>
      <c r="O109" s="291">
        <v>130000</v>
      </c>
    </row>
    <row r="110" spans="1:15" ht="13.5" thickBot="1" x14ac:dyDescent="0.25">
      <c r="A110" s="745" t="s">
        <v>644</v>
      </c>
      <c r="B110" s="746"/>
      <c r="C110" s="746"/>
      <c r="D110" s="746"/>
      <c r="E110" s="746"/>
      <c r="F110" s="746"/>
      <c r="G110" s="746"/>
      <c r="H110" s="746"/>
      <c r="I110" s="746"/>
      <c r="J110" s="746"/>
      <c r="K110" s="746"/>
      <c r="L110" s="746"/>
      <c r="M110" s="746"/>
      <c r="N110" s="746"/>
      <c r="O110" s="746"/>
    </row>
    <row r="111" spans="1:15" ht="16.5" hidden="1" thickBot="1" x14ac:dyDescent="0.3">
      <c r="A111" s="205">
        <v>630</v>
      </c>
      <c r="B111" s="213" t="s">
        <v>94</v>
      </c>
      <c r="C111" s="278">
        <v>21034.880000000001</v>
      </c>
      <c r="D111" s="66"/>
      <c r="E111" s="66"/>
      <c r="F111" s="66"/>
      <c r="G111" s="66"/>
      <c r="H111" s="66"/>
      <c r="I111" s="68"/>
      <c r="J111" s="69"/>
      <c r="K111" s="69"/>
      <c r="L111" s="69"/>
      <c r="M111" s="69"/>
      <c r="N111" s="69"/>
      <c r="O111" s="69"/>
    </row>
    <row r="112" spans="1:15" ht="16.5" thickBot="1" x14ac:dyDescent="0.3">
      <c r="A112" s="194">
        <v>640</v>
      </c>
      <c r="B112" s="289" t="s">
        <v>95</v>
      </c>
      <c r="C112" s="290" t="e">
        <f>C111+#REF!</f>
        <v>#REF!</v>
      </c>
      <c r="D112" s="291" t="e">
        <f>D111+#REF!</f>
        <v>#REF!</v>
      </c>
      <c r="E112" s="291" t="e">
        <f>E111+#REF!</f>
        <v>#REF!</v>
      </c>
      <c r="F112" s="291">
        <v>6500</v>
      </c>
      <c r="G112" s="291" t="e">
        <f>G111+#REF!</f>
        <v>#REF!</v>
      </c>
      <c r="H112" s="291" t="e">
        <f>H111+#REF!</f>
        <v>#REF!</v>
      </c>
      <c r="I112" s="292">
        <v>27000</v>
      </c>
      <c r="J112" s="291">
        <v>27000</v>
      </c>
      <c r="K112" s="291">
        <v>30000</v>
      </c>
      <c r="L112" s="291">
        <v>30000</v>
      </c>
      <c r="M112" s="291">
        <v>35000</v>
      </c>
      <c r="N112" s="291">
        <v>35000</v>
      </c>
      <c r="O112" s="291">
        <v>35000</v>
      </c>
    </row>
    <row r="113" spans="1:16" ht="13.5" thickBot="1" x14ac:dyDescent="0.25">
      <c r="A113" s="749" t="s">
        <v>162</v>
      </c>
      <c r="B113" s="750"/>
      <c r="C113" s="750"/>
      <c r="D113" s="750"/>
      <c r="E113" s="750"/>
      <c r="F113" s="750"/>
      <c r="G113" s="750"/>
      <c r="H113" s="750"/>
      <c r="I113" s="750"/>
      <c r="J113" s="750"/>
      <c r="K113" s="750"/>
      <c r="L113" s="750"/>
      <c r="M113" s="750"/>
      <c r="N113" s="750"/>
      <c r="O113" s="750"/>
    </row>
    <row r="114" spans="1:16" ht="16.5" thickBot="1" x14ac:dyDescent="0.3">
      <c r="A114" s="194">
        <v>640</v>
      </c>
      <c r="B114" s="289" t="s">
        <v>95</v>
      </c>
      <c r="C114" s="290" t="e">
        <f>#REF!+#REF!+#REF!</f>
        <v>#REF!</v>
      </c>
      <c r="D114" s="291" t="e">
        <f>#REF!+#REF!+#REF!</f>
        <v>#REF!</v>
      </c>
      <c r="E114" s="291" t="e">
        <f>#REF!+#REF!+#REF!</f>
        <v>#REF!</v>
      </c>
      <c r="F114" s="291">
        <v>1750</v>
      </c>
      <c r="G114" s="291" t="e">
        <f>#REF!+#REF!+#REF!</f>
        <v>#REF!</v>
      </c>
      <c r="H114" s="291" t="e">
        <f>#REF!+#REF!+#REF!</f>
        <v>#REF!</v>
      </c>
      <c r="I114" s="292">
        <v>10000</v>
      </c>
      <c r="J114" s="291">
        <v>10000</v>
      </c>
      <c r="K114" s="291">
        <v>10000</v>
      </c>
      <c r="L114" s="291">
        <v>10000</v>
      </c>
      <c r="M114" s="291">
        <v>10000</v>
      </c>
      <c r="N114" s="291">
        <v>10000</v>
      </c>
      <c r="O114" s="291">
        <v>10000</v>
      </c>
    </row>
    <row r="115" spans="1:16" ht="13.5" thickBot="1" x14ac:dyDescent="0.25">
      <c r="A115" s="745" t="s">
        <v>163</v>
      </c>
      <c r="B115" s="746"/>
      <c r="C115" s="746"/>
      <c r="D115" s="746"/>
      <c r="E115" s="746"/>
      <c r="F115" s="746"/>
      <c r="G115" s="746"/>
      <c r="H115" s="746"/>
      <c r="I115" s="746"/>
      <c r="J115" s="746"/>
      <c r="K115" s="746"/>
      <c r="L115" s="746"/>
      <c r="M115" s="746"/>
      <c r="N115" s="746"/>
      <c r="O115" s="746"/>
    </row>
    <row r="116" spans="1:16" ht="16.5" thickBot="1" x14ac:dyDescent="0.3">
      <c r="A116" s="82">
        <v>640</v>
      </c>
      <c r="B116" s="294" t="s">
        <v>95</v>
      </c>
      <c r="C116" s="295">
        <v>2500</v>
      </c>
      <c r="D116" s="296">
        <v>2000</v>
      </c>
      <c r="E116" s="296">
        <v>2000</v>
      </c>
      <c r="F116" s="296">
        <v>500</v>
      </c>
      <c r="G116" s="296">
        <v>2000</v>
      </c>
      <c r="H116" s="296">
        <v>2000</v>
      </c>
      <c r="I116" s="292">
        <v>2000</v>
      </c>
      <c r="J116" s="292">
        <v>2000</v>
      </c>
      <c r="K116" s="292">
        <v>2000</v>
      </c>
      <c r="L116" s="292">
        <v>2000</v>
      </c>
      <c r="M116" s="292">
        <v>2000</v>
      </c>
      <c r="N116" s="292">
        <v>2000</v>
      </c>
      <c r="O116" s="292">
        <v>2000</v>
      </c>
    </row>
    <row r="117" spans="1:16" ht="13.5" thickBot="1" x14ac:dyDescent="0.25">
      <c r="A117" s="745" t="s">
        <v>164</v>
      </c>
      <c r="B117" s="746"/>
      <c r="C117" s="746"/>
      <c r="D117" s="746"/>
      <c r="E117" s="746"/>
      <c r="F117" s="746"/>
      <c r="G117" s="746"/>
      <c r="H117" s="746"/>
      <c r="I117" s="746"/>
      <c r="J117" s="746"/>
      <c r="K117" s="746"/>
      <c r="L117" s="746"/>
      <c r="M117" s="746"/>
      <c r="N117" s="746"/>
      <c r="O117" s="746"/>
    </row>
    <row r="118" spans="1:16" ht="16.5" thickBot="1" x14ac:dyDescent="0.3">
      <c r="A118" s="82">
        <v>640</v>
      </c>
      <c r="B118" s="297" t="s">
        <v>95</v>
      </c>
      <c r="C118" s="298">
        <v>2612.9299999999998</v>
      </c>
      <c r="D118" s="299">
        <v>1660</v>
      </c>
      <c r="E118" s="299">
        <v>1660</v>
      </c>
      <c r="F118" s="299">
        <v>415</v>
      </c>
      <c r="G118" s="299">
        <v>1660</v>
      </c>
      <c r="H118" s="299">
        <v>1660</v>
      </c>
      <c r="I118" s="292">
        <v>1660</v>
      </c>
      <c r="J118" s="292">
        <v>2000</v>
      </c>
      <c r="K118" s="292">
        <v>2000</v>
      </c>
      <c r="L118" s="292">
        <v>2000</v>
      </c>
      <c r="M118" s="292">
        <v>2000</v>
      </c>
      <c r="N118" s="292">
        <v>2000</v>
      </c>
      <c r="O118" s="292">
        <v>2000</v>
      </c>
    </row>
    <row r="119" spans="1:16" ht="13.5" thickBot="1" x14ac:dyDescent="0.25">
      <c r="A119" s="745" t="s">
        <v>165</v>
      </c>
      <c r="B119" s="746"/>
      <c r="C119" s="746"/>
      <c r="D119" s="746"/>
      <c r="E119" s="746"/>
      <c r="F119" s="746"/>
      <c r="G119" s="746"/>
      <c r="H119" s="746"/>
      <c r="I119" s="746"/>
      <c r="J119" s="746"/>
      <c r="K119" s="746"/>
      <c r="L119" s="746"/>
      <c r="M119" s="746"/>
      <c r="N119" s="746"/>
      <c r="O119" s="746"/>
    </row>
    <row r="120" spans="1:16" ht="16.5" thickBot="1" x14ac:dyDescent="0.3">
      <c r="A120" s="82">
        <v>640</v>
      </c>
      <c r="B120" s="297" t="s">
        <v>95</v>
      </c>
      <c r="C120" s="298">
        <v>1330.2</v>
      </c>
      <c r="D120" s="299">
        <v>1500</v>
      </c>
      <c r="E120" s="299">
        <v>1500</v>
      </c>
      <c r="F120" s="299">
        <v>375</v>
      </c>
      <c r="G120" s="299">
        <v>1500</v>
      </c>
      <c r="H120" s="299"/>
      <c r="I120" s="292">
        <v>1500</v>
      </c>
      <c r="J120" s="292">
        <v>1500</v>
      </c>
      <c r="K120" s="292">
        <v>1600</v>
      </c>
      <c r="L120" s="292">
        <v>1600</v>
      </c>
      <c r="M120" s="292">
        <v>1600</v>
      </c>
      <c r="N120" s="292">
        <v>1600</v>
      </c>
      <c r="O120" s="292">
        <v>1600</v>
      </c>
    </row>
    <row r="121" spans="1:16" ht="13.5" thickBot="1" x14ac:dyDescent="0.25">
      <c r="A121" s="745" t="s">
        <v>166</v>
      </c>
      <c r="B121" s="746"/>
      <c r="C121" s="746"/>
      <c r="D121" s="746"/>
      <c r="E121" s="746"/>
      <c r="F121" s="746"/>
      <c r="G121" s="746"/>
      <c r="H121" s="746"/>
      <c r="I121" s="746"/>
      <c r="J121" s="746"/>
      <c r="K121" s="746"/>
      <c r="L121" s="746"/>
      <c r="M121" s="746"/>
      <c r="N121" s="746"/>
      <c r="O121" s="746"/>
    </row>
    <row r="122" spans="1:16" ht="16.5" thickBot="1" x14ac:dyDescent="0.3">
      <c r="A122" s="245">
        <v>640</v>
      </c>
      <c r="B122" s="300" t="s">
        <v>95</v>
      </c>
      <c r="C122" s="290">
        <v>1000</v>
      </c>
      <c r="D122" s="292">
        <v>1000</v>
      </c>
      <c r="E122" s="292">
        <v>1000</v>
      </c>
      <c r="F122" s="292">
        <v>250</v>
      </c>
      <c r="G122" s="292">
        <v>1000</v>
      </c>
      <c r="H122" s="292">
        <v>1000</v>
      </c>
      <c r="I122" s="292">
        <v>1000</v>
      </c>
      <c r="J122" s="292">
        <v>1500</v>
      </c>
      <c r="K122" s="292">
        <v>1500</v>
      </c>
      <c r="L122" s="292">
        <v>1500</v>
      </c>
      <c r="M122" s="292">
        <v>1500</v>
      </c>
      <c r="N122" s="292">
        <v>1500</v>
      </c>
      <c r="O122" s="292">
        <v>1500</v>
      </c>
      <c r="P122" s="593"/>
    </row>
    <row r="123" spans="1:16" ht="12" customHeight="1" x14ac:dyDescent="0.25">
      <c r="A123" s="301"/>
      <c r="B123" s="170"/>
      <c r="C123" s="302"/>
      <c r="D123" s="303"/>
      <c r="E123" s="303"/>
      <c r="F123" s="303"/>
      <c r="G123" s="303"/>
      <c r="H123" s="303"/>
      <c r="I123" s="304"/>
      <c r="J123" s="115"/>
      <c r="K123" s="115"/>
      <c r="L123" s="115"/>
      <c r="M123" s="115"/>
      <c r="N123" s="115"/>
      <c r="O123" s="115"/>
    </row>
    <row r="124" spans="1:16" ht="12" customHeight="1" x14ac:dyDescent="0.25">
      <c r="A124" s="201"/>
      <c r="B124" s="170"/>
      <c r="C124" s="302"/>
      <c r="D124" s="303"/>
      <c r="E124" s="303"/>
      <c r="F124" s="303"/>
      <c r="G124" s="303"/>
      <c r="H124" s="303"/>
      <c r="I124" s="115"/>
      <c r="J124" s="115"/>
      <c r="K124" s="115"/>
      <c r="L124" s="115"/>
      <c r="M124" s="115"/>
      <c r="N124" s="115"/>
      <c r="O124" s="115"/>
    </row>
    <row r="125" spans="1:16" ht="65.25" customHeight="1" x14ac:dyDescent="0.25">
      <c r="A125" s="201"/>
      <c r="B125" s="170"/>
      <c r="C125" s="302"/>
      <c r="D125" s="303"/>
      <c r="E125" s="303"/>
      <c r="F125" s="303"/>
      <c r="G125" s="303"/>
      <c r="H125" s="303"/>
      <c r="I125" s="115"/>
      <c r="J125" s="115"/>
      <c r="K125" s="115"/>
      <c r="L125" s="115"/>
      <c r="M125" s="115"/>
      <c r="N125" s="115"/>
      <c r="O125" s="115"/>
    </row>
    <row r="126" spans="1:16" ht="17.25" customHeight="1" thickBot="1" x14ac:dyDescent="0.3">
      <c r="A126" s="201"/>
      <c r="B126" s="170"/>
      <c r="C126" s="302"/>
      <c r="D126" s="303"/>
      <c r="E126" s="303"/>
      <c r="F126" s="303"/>
      <c r="G126" s="303"/>
      <c r="H126" s="303"/>
      <c r="I126" s="115"/>
      <c r="J126" s="115"/>
      <c r="K126" s="115"/>
      <c r="L126" s="115"/>
      <c r="M126" s="115"/>
      <c r="N126" s="115"/>
      <c r="O126" s="115"/>
    </row>
    <row r="127" spans="1:16" ht="16.5" customHeight="1" x14ac:dyDescent="0.2">
      <c r="A127" s="751" t="s">
        <v>167</v>
      </c>
      <c r="B127" s="752"/>
      <c r="C127" s="305"/>
      <c r="D127" s="306" t="s">
        <v>88</v>
      </c>
      <c r="E127" s="306" t="s">
        <v>40</v>
      </c>
      <c r="F127" s="306" t="s">
        <v>87</v>
      </c>
      <c r="G127" s="306" t="s">
        <v>104</v>
      </c>
      <c r="H127" s="306" t="s">
        <v>88</v>
      </c>
      <c r="I127" s="306" t="s">
        <v>87</v>
      </c>
      <c r="J127" s="306" t="s">
        <v>87</v>
      </c>
      <c r="K127" s="56" t="s">
        <v>13</v>
      </c>
      <c r="L127" s="56" t="s">
        <v>40</v>
      </c>
      <c r="M127" s="56" t="s">
        <v>13</v>
      </c>
      <c r="N127" s="56" t="s">
        <v>88</v>
      </c>
      <c r="O127" s="56" t="s">
        <v>13</v>
      </c>
    </row>
    <row r="128" spans="1:16" ht="13.5" thickBot="1" x14ac:dyDescent="0.25">
      <c r="A128" s="753"/>
      <c r="B128" s="754"/>
      <c r="C128" s="308"/>
      <c r="D128" s="309" t="s">
        <v>3</v>
      </c>
      <c r="E128" s="309" t="s">
        <v>3</v>
      </c>
      <c r="F128" s="309" t="s">
        <v>4</v>
      </c>
      <c r="G128" s="309" t="s">
        <v>105</v>
      </c>
      <c r="H128" s="309" t="s">
        <v>3</v>
      </c>
      <c r="I128" s="309" t="s">
        <v>5</v>
      </c>
      <c r="J128" s="309" t="s">
        <v>6</v>
      </c>
      <c r="K128" s="60" t="s">
        <v>7</v>
      </c>
      <c r="L128" s="60" t="s">
        <v>7</v>
      </c>
      <c r="M128" s="60" t="s">
        <v>8</v>
      </c>
      <c r="N128" s="60" t="s">
        <v>495</v>
      </c>
      <c r="O128" s="60" t="s">
        <v>545</v>
      </c>
    </row>
    <row r="129" spans="1:17" ht="15.75" x14ac:dyDescent="0.25">
      <c r="A129" s="89">
        <v>610</v>
      </c>
      <c r="B129" s="213" t="s">
        <v>92</v>
      </c>
      <c r="C129" s="637">
        <v>2300</v>
      </c>
      <c r="D129" s="65">
        <v>8000</v>
      </c>
      <c r="E129" s="176">
        <v>8000</v>
      </c>
      <c r="F129" s="68">
        <v>7897</v>
      </c>
      <c r="G129" s="65">
        <v>8000</v>
      </c>
      <c r="H129" s="176">
        <v>8000</v>
      </c>
      <c r="I129" s="68">
        <v>8443</v>
      </c>
      <c r="J129" s="68">
        <v>9155</v>
      </c>
      <c r="K129" s="68">
        <v>10000</v>
      </c>
      <c r="L129" s="68">
        <v>10000</v>
      </c>
      <c r="M129" s="68">
        <v>10500</v>
      </c>
      <c r="N129" s="67">
        <v>10700</v>
      </c>
      <c r="O129" s="68">
        <v>11200</v>
      </c>
    </row>
    <row r="130" spans="1:17" ht="15.75" x14ac:dyDescent="0.25">
      <c r="A130" s="70">
        <v>620</v>
      </c>
      <c r="B130" s="71" t="s">
        <v>93</v>
      </c>
      <c r="C130" s="638">
        <v>800</v>
      </c>
      <c r="D130" s="73">
        <v>3000</v>
      </c>
      <c r="E130" s="160">
        <v>3000</v>
      </c>
      <c r="F130" s="74">
        <v>2359</v>
      </c>
      <c r="G130" s="73">
        <v>3000</v>
      </c>
      <c r="H130" s="160">
        <v>3000</v>
      </c>
      <c r="I130" s="74">
        <v>2522</v>
      </c>
      <c r="J130" s="74">
        <v>2861</v>
      </c>
      <c r="K130" s="74">
        <v>3400</v>
      </c>
      <c r="L130" s="74">
        <v>3400</v>
      </c>
      <c r="M130" s="74">
        <v>3450</v>
      </c>
      <c r="N130" s="75">
        <v>3450</v>
      </c>
      <c r="O130" s="74">
        <v>3500</v>
      </c>
    </row>
    <row r="131" spans="1:17" ht="15.75" x14ac:dyDescent="0.25">
      <c r="A131" s="726">
        <v>630</v>
      </c>
      <c r="B131" s="727" t="s">
        <v>94</v>
      </c>
      <c r="C131" s="636">
        <v>1348.6</v>
      </c>
      <c r="D131" s="622">
        <v>10000</v>
      </c>
      <c r="E131" s="626">
        <v>10000</v>
      </c>
      <c r="F131" s="74">
        <v>5876</v>
      </c>
      <c r="G131" s="622">
        <v>13000</v>
      </c>
      <c r="H131" s="626">
        <v>13000</v>
      </c>
      <c r="I131" s="74">
        <v>2263</v>
      </c>
      <c r="J131" s="74">
        <v>868</v>
      </c>
      <c r="K131" s="74">
        <v>5000</v>
      </c>
      <c r="L131" s="74">
        <v>5000</v>
      </c>
      <c r="M131" s="74">
        <v>3000</v>
      </c>
      <c r="N131" s="75">
        <v>2000</v>
      </c>
      <c r="O131" s="74">
        <v>2000</v>
      </c>
    </row>
    <row r="132" spans="1:17" ht="16.5" thickBot="1" x14ac:dyDescent="0.3">
      <c r="A132" s="82">
        <v>64</v>
      </c>
      <c r="B132" s="297" t="s">
        <v>95</v>
      </c>
      <c r="C132" s="151"/>
      <c r="D132" s="639"/>
      <c r="E132" s="640"/>
      <c r="F132" s="80"/>
      <c r="G132" s="639"/>
      <c r="H132" s="640"/>
      <c r="I132" s="80">
        <v>106</v>
      </c>
      <c r="J132" s="80"/>
      <c r="K132" s="80">
        <v>100</v>
      </c>
      <c r="L132" s="78">
        <v>0</v>
      </c>
      <c r="M132" s="78">
        <v>100</v>
      </c>
      <c r="N132" s="75">
        <v>100</v>
      </c>
      <c r="O132" s="74">
        <v>100</v>
      </c>
    </row>
    <row r="133" spans="1:17" ht="16.5" thickBot="1" x14ac:dyDescent="0.3">
      <c r="A133" s="310"/>
      <c r="B133" s="289" t="s">
        <v>168</v>
      </c>
      <c r="C133" s="290">
        <f>C129+C130+C131</f>
        <v>4448.6000000000004</v>
      </c>
      <c r="D133" s="291">
        <f>D129+D130+D131</f>
        <v>21000</v>
      </c>
      <c r="E133" s="291">
        <f>E129+E130+E131</f>
        <v>21000</v>
      </c>
      <c r="F133" s="291">
        <f>SUM(F129:F131)</f>
        <v>16132</v>
      </c>
      <c r="G133" s="291">
        <f>G129+G130+G131</f>
        <v>24000</v>
      </c>
      <c r="H133" s="291">
        <f>H129+H130+H131</f>
        <v>24000</v>
      </c>
      <c r="I133" s="291">
        <f>SUM(I129:I132)</f>
        <v>13334</v>
      </c>
      <c r="J133" s="291">
        <f>SUM(J129:J131)</f>
        <v>12884</v>
      </c>
      <c r="K133" s="291">
        <f>SUM(K129:K132)</f>
        <v>18500</v>
      </c>
      <c r="L133" s="291">
        <f>SUM(L129:L132)</f>
        <v>18400</v>
      </c>
      <c r="M133" s="292">
        <f>SUM(M129:M132)</f>
        <v>17050</v>
      </c>
      <c r="N133" s="728">
        <f>SUM(N129:N132)</f>
        <v>16250</v>
      </c>
      <c r="O133" s="729">
        <f>SUM(O129:O132)</f>
        <v>16800</v>
      </c>
    </row>
    <row r="134" spans="1:17" ht="13.5" thickBot="1" x14ac:dyDescent="0.25">
      <c r="A134" s="745" t="s">
        <v>169</v>
      </c>
      <c r="B134" s="746"/>
      <c r="C134" s="746"/>
      <c r="D134" s="746"/>
      <c r="E134" s="746"/>
      <c r="F134" s="746"/>
      <c r="G134" s="746"/>
      <c r="H134" s="746"/>
      <c r="I134" s="746"/>
      <c r="J134" s="746"/>
      <c r="K134" s="746"/>
      <c r="L134" s="746"/>
      <c r="M134" s="746"/>
      <c r="N134" s="746"/>
      <c r="O134" s="746"/>
    </row>
    <row r="135" spans="1:17" ht="16.5" thickBot="1" x14ac:dyDescent="0.3">
      <c r="A135" s="245">
        <v>640</v>
      </c>
      <c r="B135" s="246" t="s">
        <v>95</v>
      </c>
      <c r="C135" s="311">
        <v>2700</v>
      </c>
      <c r="D135" s="312">
        <v>4000</v>
      </c>
      <c r="E135" s="312">
        <v>4000</v>
      </c>
      <c r="F135" s="312">
        <v>4000</v>
      </c>
      <c r="G135" s="312">
        <v>4000</v>
      </c>
      <c r="H135" s="312">
        <v>4000</v>
      </c>
      <c r="I135" s="312">
        <v>4000</v>
      </c>
      <c r="J135" s="312">
        <v>4000</v>
      </c>
      <c r="K135" s="312">
        <v>6000</v>
      </c>
      <c r="L135" s="312">
        <v>6000</v>
      </c>
      <c r="M135" s="312">
        <v>6000</v>
      </c>
      <c r="N135" s="312">
        <v>6000</v>
      </c>
      <c r="O135" s="312">
        <v>6000</v>
      </c>
    </row>
    <row r="136" spans="1:17" ht="13.5" thickBot="1" x14ac:dyDescent="0.25">
      <c r="A136" s="749" t="s">
        <v>170</v>
      </c>
      <c r="B136" s="750"/>
      <c r="C136" s="750"/>
      <c r="D136" s="750"/>
      <c r="E136" s="750"/>
      <c r="F136" s="750"/>
      <c r="G136" s="750"/>
      <c r="H136" s="750"/>
      <c r="I136" s="750"/>
      <c r="J136" s="750"/>
      <c r="K136" s="750"/>
      <c r="L136" s="750"/>
      <c r="M136" s="750"/>
      <c r="N136" s="750"/>
      <c r="O136" s="750"/>
    </row>
    <row r="137" spans="1:17" ht="16.5" thickBot="1" x14ac:dyDescent="0.3">
      <c r="A137" s="245">
        <v>640</v>
      </c>
      <c r="B137" s="246" t="s">
        <v>95</v>
      </c>
      <c r="C137" s="311">
        <v>10000</v>
      </c>
      <c r="D137" s="312">
        <v>10000</v>
      </c>
      <c r="E137" s="312">
        <v>10000</v>
      </c>
      <c r="F137" s="312">
        <v>10000</v>
      </c>
      <c r="G137" s="312">
        <v>10000</v>
      </c>
      <c r="H137" s="312">
        <v>10000</v>
      </c>
      <c r="I137" s="312">
        <v>10000</v>
      </c>
      <c r="J137" s="312">
        <v>8000</v>
      </c>
      <c r="K137" s="312">
        <v>12000</v>
      </c>
      <c r="L137" s="312">
        <v>12000</v>
      </c>
      <c r="M137" s="312">
        <v>10000</v>
      </c>
      <c r="N137" s="312">
        <v>10000</v>
      </c>
      <c r="O137" s="312">
        <v>10000</v>
      </c>
    </row>
    <row r="138" spans="1:17" ht="13.5" thickBot="1" x14ac:dyDescent="0.25">
      <c r="A138" s="745" t="s">
        <v>171</v>
      </c>
      <c r="B138" s="746"/>
      <c r="C138" s="746"/>
      <c r="D138" s="746"/>
      <c r="E138" s="746"/>
      <c r="F138" s="746"/>
      <c r="G138" s="746"/>
      <c r="H138" s="746"/>
      <c r="I138" s="746"/>
      <c r="J138" s="746"/>
      <c r="K138" s="746"/>
      <c r="L138" s="746"/>
      <c r="M138" s="746"/>
      <c r="N138" s="746"/>
      <c r="O138" s="746"/>
    </row>
    <row r="139" spans="1:17" ht="16.5" thickBot="1" x14ac:dyDescent="0.3">
      <c r="A139" s="82">
        <v>640</v>
      </c>
      <c r="B139" s="297" t="s">
        <v>172</v>
      </c>
      <c r="C139" s="298">
        <v>6000</v>
      </c>
      <c r="D139" s="313">
        <v>6000</v>
      </c>
      <c r="E139" s="313">
        <v>6000</v>
      </c>
      <c r="F139" s="313">
        <v>6000</v>
      </c>
      <c r="G139" s="313">
        <v>6000</v>
      </c>
      <c r="H139" s="313">
        <v>6000</v>
      </c>
      <c r="I139" s="291">
        <v>6000</v>
      </c>
      <c r="J139" s="291">
        <v>6000</v>
      </c>
      <c r="K139" s="291">
        <v>6000</v>
      </c>
      <c r="L139" s="291">
        <v>6000</v>
      </c>
      <c r="M139" s="291">
        <v>6000</v>
      </c>
      <c r="N139" s="291">
        <v>6000</v>
      </c>
      <c r="O139" s="291">
        <v>6000</v>
      </c>
    </row>
    <row r="140" spans="1:17" ht="13.5" thickBot="1" x14ac:dyDescent="0.25">
      <c r="A140" s="745" t="s">
        <v>173</v>
      </c>
      <c r="B140" s="746"/>
      <c r="C140" s="746"/>
      <c r="D140" s="746"/>
      <c r="E140" s="746"/>
      <c r="F140" s="746"/>
      <c r="G140" s="746"/>
      <c r="H140" s="746"/>
      <c r="I140" s="746"/>
      <c r="J140" s="746"/>
      <c r="K140" s="746"/>
      <c r="L140" s="746"/>
      <c r="M140" s="746"/>
      <c r="N140" s="746"/>
      <c r="O140" s="746"/>
      <c r="Q140" s="3"/>
    </row>
    <row r="141" spans="1:17" ht="16.5" thickBot="1" x14ac:dyDescent="0.3">
      <c r="A141" s="98">
        <v>640</v>
      </c>
      <c r="B141" s="218" t="s">
        <v>95</v>
      </c>
      <c r="C141" s="298"/>
      <c r="D141" s="313"/>
      <c r="E141" s="313"/>
      <c r="F141" s="313">
        <v>300</v>
      </c>
      <c r="G141" s="291"/>
      <c r="H141" s="291"/>
      <c r="I141" s="291">
        <v>1500</v>
      </c>
      <c r="J141" s="291">
        <v>2000</v>
      </c>
      <c r="K141" s="291">
        <v>2000</v>
      </c>
      <c r="L141" s="291">
        <v>2000</v>
      </c>
      <c r="M141" s="291">
        <v>2000</v>
      </c>
      <c r="N141" s="291">
        <v>2000</v>
      </c>
      <c r="O141" s="291">
        <v>2000</v>
      </c>
    </row>
    <row r="142" spans="1:17" ht="13.5" thickBot="1" x14ac:dyDescent="0.25">
      <c r="A142" s="769" t="s">
        <v>569</v>
      </c>
      <c r="B142" s="770"/>
      <c r="C142" s="770"/>
      <c r="D142" s="770"/>
      <c r="E142" s="770"/>
      <c r="F142" s="770"/>
      <c r="G142" s="770"/>
      <c r="H142" s="770"/>
      <c r="I142" s="770"/>
      <c r="J142" s="770"/>
      <c r="K142" s="770"/>
      <c r="L142" s="770"/>
      <c r="M142" s="770"/>
      <c r="N142" s="770"/>
      <c r="O142" s="770"/>
    </row>
    <row r="143" spans="1:17" ht="16.5" thickBot="1" x14ac:dyDescent="0.3">
      <c r="A143" s="98">
        <v>640</v>
      </c>
      <c r="B143" s="218" t="s">
        <v>95</v>
      </c>
      <c r="C143" s="298"/>
      <c r="D143" s="313"/>
      <c r="E143" s="313"/>
      <c r="F143" s="313">
        <v>0</v>
      </c>
      <c r="G143" s="291"/>
      <c r="H143" s="291"/>
      <c r="I143" s="291">
        <v>0</v>
      </c>
      <c r="J143" s="291">
        <v>0</v>
      </c>
      <c r="K143" s="291">
        <v>0</v>
      </c>
      <c r="L143" s="291">
        <v>0</v>
      </c>
      <c r="M143" s="291">
        <v>8000</v>
      </c>
      <c r="N143" s="291">
        <v>5000</v>
      </c>
      <c r="O143" s="291">
        <v>5000</v>
      </c>
    </row>
    <row r="144" spans="1:17" ht="13.5" thickBot="1" x14ac:dyDescent="0.25">
      <c r="A144" s="769" t="s">
        <v>590</v>
      </c>
      <c r="B144" s="770"/>
      <c r="C144" s="770"/>
      <c r="D144" s="770"/>
      <c r="E144" s="770"/>
      <c r="F144" s="770"/>
      <c r="G144" s="770"/>
      <c r="H144" s="770"/>
      <c r="I144" s="770"/>
      <c r="J144" s="770"/>
      <c r="K144" s="770"/>
      <c r="L144" s="770"/>
      <c r="M144" s="770"/>
      <c r="N144" s="770"/>
      <c r="O144" s="770"/>
    </row>
    <row r="145" spans="1:15" ht="16.5" thickBot="1" x14ac:dyDescent="0.3">
      <c r="A145" s="98">
        <v>640</v>
      </c>
      <c r="B145" s="218" t="s">
        <v>95</v>
      </c>
      <c r="C145" s="298"/>
      <c r="D145" s="313"/>
      <c r="E145" s="313"/>
      <c r="F145" s="313">
        <v>0</v>
      </c>
      <c r="G145" s="291"/>
      <c r="H145" s="291"/>
      <c r="I145" s="291">
        <v>0</v>
      </c>
      <c r="J145" s="291">
        <v>0</v>
      </c>
      <c r="K145" s="291">
        <v>0</v>
      </c>
      <c r="L145" s="291">
        <v>0</v>
      </c>
      <c r="M145" s="291">
        <v>0</v>
      </c>
      <c r="N145" s="291">
        <v>1000</v>
      </c>
      <c r="O145" s="291">
        <v>1000</v>
      </c>
    </row>
    <row r="146" spans="1:15" ht="13.5" thickBot="1" x14ac:dyDescent="0.25">
      <c r="A146" s="745"/>
      <c r="B146" s="746"/>
      <c r="C146" s="746"/>
      <c r="D146" s="746"/>
      <c r="E146" s="746"/>
      <c r="F146" s="746"/>
      <c r="G146" s="746"/>
      <c r="H146" s="746"/>
      <c r="I146" s="746"/>
      <c r="J146" s="746"/>
      <c r="K146" s="746"/>
      <c r="L146" s="746"/>
      <c r="M146" s="746"/>
      <c r="N146" s="746"/>
      <c r="O146" s="746"/>
    </row>
    <row r="147" spans="1:15" ht="16.5" thickBot="1" x14ac:dyDescent="0.3">
      <c r="A147" s="205"/>
      <c r="B147" s="314"/>
      <c r="C147" s="290"/>
      <c r="D147" s="291"/>
      <c r="E147" s="291"/>
      <c r="F147" s="291"/>
      <c r="G147" s="315"/>
      <c r="H147" s="315"/>
      <c r="I147" s="316"/>
      <c r="J147" s="316"/>
      <c r="K147" s="595"/>
      <c r="L147" s="595"/>
      <c r="M147" s="316"/>
      <c r="N147" s="316"/>
      <c r="O147" s="316"/>
    </row>
    <row r="148" spans="1:15" ht="15.75" x14ac:dyDescent="0.25">
      <c r="A148" s="98">
        <v>640</v>
      </c>
      <c r="B148" s="317" t="s">
        <v>174</v>
      </c>
      <c r="C148" s="318"/>
      <c r="D148" s="315"/>
      <c r="E148" s="315"/>
      <c r="F148" s="315">
        <v>116520</v>
      </c>
      <c r="G148" s="319"/>
      <c r="H148" s="319"/>
      <c r="I148" s="648">
        <f>SUM(I109+I112+I114+I116+I118+I120+I122+I141)</f>
        <v>192660</v>
      </c>
      <c r="J148" s="319">
        <v>174000</v>
      </c>
      <c r="K148" s="319">
        <f>SUM(K109+K112++K114+K116+K118+K120+K122+K141)</f>
        <v>171100</v>
      </c>
      <c r="L148" s="319">
        <f>SUM(L109+L112+L114+L116+L118+L120+L122+L141)</f>
        <v>181100</v>
      </c>
      <c r="M148" s="678">
        <v>184100</v>
      </c>
      <c r="N148" s="319">
        <v>184100</v>
      </c>
      <c r="O148" s="319">
        <v>184100</v>
      </c>
    </row>
    <row r="149" spans="1:15" ht="16.5" thickBot="1" x14ac:dyDescent="0.3">
      <c r="A149" s="98"/>
      <c r="B149" s="210"/>
      <c r="C149" s="320"/>
      <c r="D149" s="321"/>
      <c r="E149" s="321"/>
      <c r="F149" s="321"/>
      <c r="G149" s="321">
        <v>1201</v>
      </c>
      <c r="H149" s="321">
        <v>1202</v>
      </c>
      <c r="I149" s="321"/>
      <c r="J149" s="321"/>
      <c r="K149" s="321"/>
      <c r="L149" s="321"/>
      <c r="M149" s="321"/>
      <c r="N149" s="321"/>
      <c r="O149" s="321"/>
    </row>
    <row r="150" spans="1:15" ht="16.5" thickBot="1" x14ac:dyDescent="0.3">
      <c r="A150" s="310"/>
      <c r="B150" s="154" t="s">
        <v>175</v>
      </c>
      <c r="C150" s="84" t="e">
        <f>C109+C112+C114+C116+C118+C120+C122+C133+C135+C137+C139+C149</f>
        <v>#REF!</v>
      </c>
      <c r="D150" s="212" t="e">
        <f>D109+D112+D114+D116+D118+D120+D122+D133+D135+D137+D139+D149</f>
        <v>#REF!</v>
      </c>
      <c r="E150" s="212" t="e">
        <f>E109+E112+E114+E116+E118+E120+E122+E133+E135+E137+E139+E149</f>
        <v>#REF!</v>
      </c>
      <c r="F150" s="212">
        <f>SUM(F109+F112+F114+F116+F118+F120+F122+F133+F135+F137+F139+F141+F148)</f>
        <v>191492</v>
      </c>
      <c r="G150" s="212" t="e">
        <f>G109+G112+G114+G116+G118+G120+G122+G133+G135+G137+G139+G149</f>
        <v>#REF!</v>
      </c>
      <c r="H150" s="212" t="e">
        <f>H109+H112+H114+H116+H118+H120+H122+H133+H135+H137+H139+H149</f>
        <v>#REF!</v>
      </c>
      <c r="I150" s="212">
        <f>SUM(I133+I135+I137+I139+I148)</f>
        <v>225994</v>
      </c>
      <c r="J150" s="212">
        <f>SUM(J109+J112+J114+J116+J118+J120+J122+J133+J135+J137+J139+J141)</f>
        <v>204884</v>
      </c>
      <c r="K150" s="212">
        <f>SUM(K133+K135+K137+K139+K147+K148)</f>
        <v>213600</v>
      </c>
      <c r="L150" s="212">
        <f>SUM(L133+L135+L137+L139+L148)</f>
        <v>223500</v>
      </c>
      <c r="M150" s="212">
        <f>SUM(M133+M135+M137+M139+M143+M145+M148)</f>
        <v>231150</v>
      </c>
      <c r="N150" s="212">
        <f>SUM(N133+N135+N137+N139+N143+N145+N148)</f>
        <v>228350</v>
      </c>
      <c r="O150" s="212">
        <f>SUM(O133+O135+O137+O139+O143+O145+O148)</f>
        <v>228900</v>
      </c>
    </row>
    <row r="151" spans="1:15" ht="15.75" customHeight="1" x14ac:dyDescent="0.2">
      <c r="A151" s="759" t="s">
        <v>176</v>
      </c>
      <c r="B151" s="761" t="s">
        <v>177</v>
      </c>
      <c r="C151" s="762"/>
      <c r="D151" s="762"/>
      <c r="E151" s="762"/>
      <c r="F151" s="762"/>
      <c r="G151" s="762"/>
      <c r="H151" s="762"/>
      <c r="I151" s="762"/>
      <c r="J151" s="762"/>
      <c r="K151" s="762"/>
      <c r="L151" s="762"/>
      <c r="M151" s="762"/>
      <c r="N151" s="762"/>
      <c r="O151" s="762"/>
    </row>
    <row r="152" spans="1:15" ht="13.5" thickBot="1" x14ac:dyDescent="0.25">
      <c r="A152" s="760"/>
      <c r="B152" s="763"/>
      <c r="C152" s="764"/>
      <c r="D152" s="764"/>
      <c r="E152" s="764"/>
      <c r="F152" s="764"/>
      <c r="G152" s="764"/>
      <c r="H152" s="764"/>
      <c r="I152" s="764"/>
      <c r="J152" s="764"/>
      <c r="K152" s="764"/>
      <c r="L152" s="764"/>
      <c r="M152" s="764"/>
      <c r="N152" s="764"/>
      <c r="O152" s="764"/>
    </row>
    <row r="153" spans="1:15" ht="15.75" x14ac:dyDescent="0.25">
      <c r="A153" s="89">
        <v>630</v>
      </c>
      <c r="B153" s="213" t="s">
        <v>94</v>
      </c>
      <c r="C153" s="278">
        <v>648.09</v>
      </c>
      <c r="D153" s="65">
        <v>2500</v>
      </c>
      <c r="E153" s="65">
        <v>2500</v>
      </c>
      <c r="F153" s="65">
        <v>2673</v>
      </c>
      <c r="G153" s="65">
        <v>2500</v>
      </c>
      <c r="H153" s="65">
        <v>2500</v>
      </c>
      <c r="I153" s="69">
        <v>844</v>
      </c>
      <c r="J153" s="69">
        <v>620</v>
      </c>
      <c r="K153" s="69">
        <v>1500</v>
      </c>
      <c r="L153" s="69">
        <v>1500</v>
      </c>
      <c r="M153" s="69">
        <v>1500</v>
      </c>
      <c r="N153" s="69">
        <v>1500</v>
      </c>
      <c r="O153" s="69">
        <v>1500</v>
      </c>
    </row>
    <row r="154" spans="1:15" ht="16.5" thickBot="1" x14ac:dyDescent="0.3">
      <c r="A154" s="70">
        <v>640</v>
      </c>
      <c r="B154" s="210" t="s">
        <v>95</v>
      </c>
      <c r="C154" s="77"/>
      <c r="D154" s="211">
        <v>500</v>
      </c>
      <c r="E154" s="211">
        <v>500</v>
      </c>
      <c r="F154" s="211">
        <v>0</v>
      </c>
      <c r="G154" s="211">
        <v>500</v>
      </c>
      <c r="H154" s="211">
        <v>500</v>
      </c>
      <c r="I154" s="211"/>
      <c r="J154" s="211">
        <v>0</v>
      </c>
      <c r="K154" s="211">
        <v>2500</v>
      </c>
      <c r="L154" s="211">
        <v>500</v>
      </c>
      <c r="M154" s="211">
        <v>1000</v>
      </c>
      <c r="N154" s="211">
        <v>1000</v>
      </c>
      <c r="O154" s="211">
        <v>1000</v>
      </c>
    </row>
    <row r="155" spans="1:15" ht="16.5" thickBot="1" x14ac:dyDescent="0.3">
      <c r="A155" s="70"/>
      <c r="B155" s="154" t="s">
        <v>178</v>
      </c>
      <c r="C155" s="84">
        <f>C153+C154</f>
        <v>648.09</v>
      </c>
      <c r="D155" s="212">
        <f>D153+D154</f>
        <v>3000</v>
      </c>
      <c r="E155" s="212">
        <f>E153+E154</f>
        <v>3000</v>
      </c>
      <c r="F155" s="212">
        <f>SUM(F153:F154)</f>
        <v>2673</v>
      </c>
      <c r="G155" s="212">
        <f>G153+G154</f>
        <v>3000</v>
      </c>
      <c r="H155" s="212">
        <f>H153+H154</f>
        <v>3000</v>
      </c>
      <c r="I155" s="212">
        <f t="shared" ref="I155:O155" si="24">SUM(I153:I154)</f>
        <v>844</v>
      </c>
      <c r="J155" s="212">
        <f t="shared" si="24"/>
        <v>620</v>
      </c>
      <c r="K155" s="212">
        <f t="shared" si="24"/>
        <v>4000</v>
      </c>
      <c r="L155" s="212">
        <f t="shared" si="24"/>
        <v>2000</v>
      </c>
      <c r="M155" s="212">
        <f t="shared" si="24"/>
        <v>2500</v>
      </c>
      <c r="N155" s="212">
        <f t="shared" si="24"/>
        <v>2500</v>
      </c>
      <c r="O155" s="212">
        <f t="shared" si="24"/>
        <v>2500</v>
      </c>
    </row>
    <row r="156" spans="1:15" ht="16.5" thickBot="1" x14ac:dyDescent="0.3">
      <c r="A156" s="98"/>
      <c r="B156" s="99" t="s">
        <v>179</v>
      </c>
      <c r="C156" s="322" t="e">
        <f>C104+C150+C155</f>
        <v>#REF!</v>
      </c>
      <c r="D156" s="323" t="e">
        <f t="shared" ref="D156:M156" si="25">SUM(D104+D150+D155)</f>
        <v>#REF!</v>
      </c>
      <c r="E156" s="323" t="e">
        <f t="shared" si="25"/>
        <v>#REF!</v>
      </c>
      <c r="F156" s="323">
        <f t="shared" si="25"/>
        <v>281279</v>
      </c>
      <c r="G156" s="323" t="e">
        <f t="shared" si="25"/>
        <v>#REF!</v>
      </c>
      <c r="H156" s="323" t="e">
        <f t="shared" si="25"/>
        <v>#REF!</v>
      </c>
      <c r="I156" s="323">
        <f t="shared" si="25"/>
        <v>310473</v>
      </c>
      <c r="J156" s="323">
        <f t="shared" si="25"/>
        <v>292055</v>
      </c>
      <c r="K156" s="323">
        <f t="shared" si="25"/>
        <v>313600</v>
      </c>
      <c r="L156" s="323">
        <f t="shared" si="25"/>
        <v>317400</v>
      </c>
      <c r="M156" s="323">
        <f t="shared" si="25"/>
        <v>357750</v>
      </c>
      <c r="N156" s="323">
        <f>SUM(N104+N150+N155)</f>
        <v>315550</v>
      </c>
      <c r="O156" s="323">
        <f>SUM(O104+O150+O155)</f>
        <v>316700</v>
      </c>
    </row>
    <row r="157" spans="1:15" ht="16.5" thickBot="1" x14ac:dyDescent="0.3">
      <c r="A157" s="98"/>
      <c r="B157" s="104" t="s">
        <v>180</v>
      </c>
      <c r="C157" s="324"/>
      <c r="D157" s="326">
        <v>17800</v>
      </c>
      <c r="E157" s="325">
        <v>24491</v>
      </c>
      <c r="F157" s="325">
        <v>30391</v>
      </c>
      <c r="G157" s="325">
        <v>29501</v>
      </c>
      <c r="H157" s="325">
        <v>29502</v>
      </c>
      <c r="I157" s="325">
        <v>4295</v>
      </c>
      <c r="J157" s="325">
        <v>57913</v>
      </c>
      <c r="K157" s="325">
        <v>119000</v>
      </c>
      <c r="L157" s="325">
        <v>21668</v>
      </c>
      <c r="M157" s="325">
        <v>125000</v>
      </c>
      <c r="N157" s="325"/>
      <c r="O157" s="325"/>
    </row>
    <row r="158" spans="1:15" ht="16.5" thickBot="1" x14ac:dyDescent="0.3">
      <c r="A158" s="194"/>
      <c r="B158" s="195" t="s">
        <v>181</v>
      </c>
      <c r="C158" s="327" t="e">
        <f>C156+C157</f>
        <v>#REF!</v>
      </c>
      <c r="D158" s="328" t="e">
        <f t="shared" ref="D158:H158" si="26">SUM(D156:D157)</f>
        <v>#REF!</v>
      </c>
      <c r="E158" s="328" t="e">
        <f t="shared" si="26"/>
        <v>#REF!</v>
      </c>
      <c r="F158" s="328">
        <f t="shared" si="26"/>
        <v>311670</v>
      </c>
      <c r="G158" s="328" t="e">
        <f t="shared" si="26"/>
        <v>#REF!</v>
      </c>
      <c r="H158" s="328" t="e">
        <f t="shared" si="26"/>
        <v>#REF!</v>
      </c>
      <c r="I158" s="328">
        <f t="shared" ref="I158:N158" si="27">SUM(I156:I157)</f>
        <v>314768</v>
      </c>
      <c r="J158" s="328">
        <f t="shared" si="27"/>
        <v>349968</v>
      </c>
      <c r="K158" s="328">
        <f t="shared" si="27"/>
        <v>432600</v>
      </c>
      <c r="L158" s="328">
        <f t="shared" si="27"/>
        <v>339068</v>
      </c>
      <c r="M158" s="328">
        <f t="shared" si="27"/>
        <v>482750</v>
      </c>
      <c r="N158" s="328">
        <f t="shared" si="27"/>
        <v>315550</v>
      </c>
      <c r="O158" s="328">
        <f>SUM(O156:O157)</f>
        <v>316700</v>
      </c>
    </row>
    <row r="159" spans="1:15" ht="10.5" customHeight="1" x14ac:dyDescent="0.25">
      <c r="A159" s="201"/>
      <c r="B159" s="147"/>
      <c r="C159" s="329"/>
      <c r="D159" s="330"/>
      <c r="E159" s="330"/>
      <c r="F159" s="330"/>
      <c r="G159" s="330"/>
      <c r="H159" s="330"/>
      <c r="I159" s="330"/>
      <c r="J159" s="330"/>
      <c r="K159" s="330"/>
      <c r="L159" s="330"/>
      <c r="M159" s="330"/>
      <c r="N159" s="330"/>
      <c r="O159" s="330"/>
    </row>
    <row r="160" spans="1:15" ht="84" customHeight="1" thickBot="1" x14ac:dyDescent="0.3">
      <c r="A160" s="201"/>
      <c r="B160" s="147"/>
      <c r="C160" s="329"/>
      <c r="D160" s="330"/>
      <c r="E160" s="330"/>
      <c r="F160" s="330"/>
      <c r="G160" s="330"/>
      <c r="H160" s="330"/>
      <c r="I160" s="330"/>
      <c r="J160" s="330"/>
      <c r="K160" s="330"/>
      <c r="L160" s="330"/>
      <c r="M160" s="330"/>
      <c r="N160" s="330"/>
      <c r="O160" s="330"/>
    </row>
    <row r="161" spans="1:15" ht="197.25" hidden="1" customHeight="1" thickBot="1" x14ac:dyDescent="0.25">
      <c r="A161" s="7"/>
      <c r="C161" s="114"/>
    </row>
    <row r="162" spans="1:15" ht="16.5" customHeight="1" x14ac:dyDescent="0.2">
      <c r="A162" s="739" t="s">
        <v>182</v>
      </c>
      <c r="B162" s="740"/>
      <c r="C162" s="54" t="s">
        <v>87</v>
      </c>
      <c r="D162" s="55" t="s">
        <v>88</v>
      </c>
      <c r="E162" s="55" t="s">
        <v>40</v>
      </c>
      <c r="F162" s="55" t="s">
        <v>87</v>
      </c>
      <c r="G162" s="56" t="s">
        <v>104</v>
      </c>
      <c r="H162" s="55" t="s">
        <v>88</v>
      </c>
      <c r="I162" s="55" t="s">
        <v>87</v>
      </c>
      <c r="J162" s="56" t="s">
        <v>87</v>
      </c>
      <c r="K162" s="56" t="s">
        <v>13</v>
      </c>
      <c r="L162" s="56" t="s">
        <v>40</v>
      </c>
      <c r="M162" s="56" t="s">
        <v>13</v>
      </c>
      <c r="N162" s="56" t="s">
        <v>13</v>
      </c>
      <c r="O162" s="56" t="s">
        <v>13</v>
      </c>
    </row>
    <row r="163" spans="1:15" ht="13.5" thickBot="1" x14ac:dyDescent="0.25">
      <c r="A163" s="743"/>
      <c r="B163" s="744"/>
      <c r="C163" s="153" t="s">
        <v>89</v>
      </c>
      <c r="D163" s="59" t="s">
        <v>3</v>
      </c>
      <c r="E163" s="58" t="s">
        <v>3</v>
      </c>
      <c r="F163" s="58" t="s">
        <v>4</v>
      </c>
      <c r="G163" s="58" t="s">
        <v>105</v>
      </c>
      <c r="H163" s="59" t="s">
        <v>3</v>
      </c>
      <c r="I163" s="60" t="s">
        <v>5</v>
      </c>
      <c r="J163" s="60" t="s">
        <v>6</v>
      </c>
      <c r="K163" s="60" t="s">
        <v>7</v>
      </c>
      <c r="L163" s="60" t="s">
        <v>7</v>
      </c>
      <c r="M163" s="60" t="s">
        <v>8</v>
      </c>
      <c r="N163" s="60" t="s">
        <v>495</v>
      </c>
      <c r="O163" s="60" t="s">
        <v>545</v>
      </c>
    </row>
    <row r="164" spans="1:15" ht="16.5" thickBot="1" x14ac:dyDescent="0.3">
      <c r="A164" s="61" t="s">
        <v>183</v>
      </c>
      <c r="B164" s="765" t="s">
        <v>184</v>
      </c>
      <c r="C164" s="766"/>
      <c r="D164" s="766"/>
      <c r="E164" s="766"/>
      <c r="F164" s="766"/>
      <c r="G164" s="766"/>
      <c r="H164" s="766"/>
      <c r="I164" s="766"/>
      <c r="J164" s="766"/>
      <c r="K164" s="766"/>
      <c r="L164" s="766"/>
      <c r="M164" s="766"/>
      <c r="N164" s="766"/>
      <c r="O164" s="766"/>
    </row>
    <row r="165" spans="1:15" ht="16.5" thickBot="1" x14ac:dyDescent="0.3">
      <c r="A165" s="205">
        <v>620</v>
      </c>
      <c r="B165" s="280" t="s">
        <v>93</v>
      </c>
      <c r="C165" s="153"/>
      <c r="D165" s="270">
        <v>200</v>
      </c>
      <c r="E165" s="271">
        <v>150</v>
      </c>
      <c r="F165" s="271">
        <v>226.28</v>
      </c>
      <c r="G165" s="271">
        <v>250</v>
      </c>
      <c r="H165" s="271">
        <v>250</v>
      </c>
      <c r="I165" s="95">
        <v>219</v>
      </c>
      <c r="J165" s="95">
        <v>220</v>
      </c>
      <c r="K165" s="95">
        <v>350</v>
      </c>
      <c r="L165" s="95">
        <v>350</v>
      </c>
      <c r="M165" s="95">
        <v>350</v>
      </c>
      <c r="N165" s="95">
        <v>350</v>
      </c>
      <c r="O165" s="95">
        <v>350</v>
      </c>
    </row>
    <row r="166" spans="1:15" ht="16.5" thickBot="1" x14ac:dyDescent="0.3">
      <c r="A166" s="89">
        <v>630</v>
      </c>
      <c r="B166" s="246" t="s">
        <v>185</v>
      </c>
      <c r="C166" s="54">
        <v>2159</v>
      </c>
      <c r="D166" s="220">
        <v>2900</v>
      </c>
      <c r="E166" s="221">
        <v>4050</v>
      </c>
      <c r="F166" s="221">
        <v>4531.1899999999996</v>
      </c>
      <c r="G166" s="221">
        <v>3980</v>
      </c>
      <c r="H166" s="221">
        <v>3980</v>
      </c>
      <c r="I166" s="221">
        <v>4520</v>
      </c>
      <c r="J166" s="221">
        <v>5366</v>
      </c>
      <c r="K166" s="221">
        <v>8500</v>
      </c>
      <c r="L166" s="221">
        <v>6000</v>
      </c>
      <c r="M166" s="221">
        <v>14000</v>
      </c>
      <c r="N166" s="221">
        <v>4500</v>
      </c>
      <c r="O166" s="221">
        <v>4500</v>
      </c>
    </row>
    <row r="167" spans="1:15" ht="16.5" thickBot="1" x14ac:dyDescent="0.3">
      <c r="A167" s="194"/>
      <c r="B167" s="154" t="s">
        <v>186</v>
      </c>
      <c r="C167" s="84">
        <f>C166</f>
        <v>2159</v>
      </c>
      <c r="D167" s="212">
        <f>D166</f>
        <v>2900</v>
      </c>
      <c r="E167" s="212">
        <f>E166</f>
        <v>4050</v>
      </c>
      <c r="F167" s="212">
        <f>SUM(F165:F166)</f>
        <v>4757.4699999999993</v>
      </c>
      <c r="G167" s="212">
        <f>G165+G166</f>
        <v>4230</v>
      </c>
      <c r="H167" s="212">
        <f>H165+H166</f>
        <v>4230</v>
      </c>
      <c r="I167" s="212">
        <f t="shared" ref="I167:O167" si="28">SUM(I165:I166)</f>
        <v>4739</v>
      </c>
      <c r="J167" s="212">
        <f t="shared" si="28"/>
        <v>5586</v>
      </c>
      <c r="K167" s="212">
        <f t="shared" si="28"/>
        <v>8850</v>
      </c>
      <c r="L167" s="212">
        <f t="shared" si="28"/>
        <v>6350</v>
      </c>
      <c r="M167" s="212">
        <f t="shared" si="28"/>
        <v>14350</v>
      </c>
      <c r="N167" s="212">
        <f t="shared" si="28"/>
        <v>4850</v>
      </c>
      <c r="O167" s="212">
        <f t="shared" si="28"/>
        <v>4850</v>
      </c>
    </row>
    <row r="168" spans="1:15" ht="16.5" thickBot="1" x14ac:dyDescent="0.3">
      <c r="A168" s="331" t="s">
        <v>187</v>
      </c>
      <c r="B168" s="733" t="s">
        <v>188</v>
      </c>
      <c r="C168" s="734"/>
      <c r="D168" s="734"/>
      <c r="E168" s="734"/>
      <c r="F168" s="734"/>
      <c r="G168" s="734"/>
      <c r="H168" s="734"/>
      <c r="I168" s="734"/>
      <c r="J168" s="734"/>
      <c r="K168" s="734"/>
      <c r="L168" s="734"/>
      <c r="M168" s="734"/>
      <c r="N168" s="734"/>
      <c r="O168" s="734"/>
    </row>
    <row r="169" spans="1:15" ht="15.75" x14ac:dyDescent="0.25">
      <c r="A169" s="205">
        <v>620</v>
      </c>
      <c r="B169" s="277" t="s">
        <v>93</v>
      </c>
      <c r="C169" s="278"/>
      <c r="D169" s="66"/>
      <c r="E169" s="66"/>
      <c r="F169" s="66">
        <v>553</v>
      </c>
      <c r="G169" s="66">
        <v>850</v>
      </c>
      <c r="H169" s="66">
        <v>850</v>
      </c>
      <c r="I169" s="66">
        <v>437</v>
      </c>
      <c r="J169" s="66">
        <v>277</v>
      </c>
      <c r="K169" s="66">
        <v>500</v>
      </c>
      <c r="L169" s="66">
        <v>500</v>
      </c>
      <c r="M169" s="66">
        <v>500</v>
      </c>
      <c r="N169" s="66">
        <v>500</v>
      </c>
      <c r="O169" s="66">
        <v>500</v>
      </c>
    </row>
    <row r="170" spans="1:15" ht="16.5" thickBot="1" x14ac:dyDescent="0.3">
      <c r="A170" s="98">
        <v>630</v>
      </c>
      <c r="B170" s="214" t="s">
        <v>94</v>
      </c>
      <c r="C170" s="77">
        <v>17496.87</v>
      </c>
      <c r="D170" s="78">
        <v>20000</v>
      </c>
      <c r="E170" s="78">
        <v>22000</v>
      </c>
      <c r="F170" s="78">
        <v>24192</v>
      </c>
      <c r="G170" s="78">
        <v>21100</v>
      </c>
      <c r="H170" s="78">
        <v>21100</v>
      </c>
      <c r="I170" s="78">
        <v>24365</v>
      </c>
      <c r="J170" s="78">
        <v>29737</v>
      </c>
      <c r="K170" s="78">
        <v>30500</v>
      </c>
      <c r="L170" s="78">
        <v>32500</v>
      </c>
      <c r="M170" s="78">
        <v>35000</v>
      </c>
      <c r="N170" s="78">
        <v>35000</v>
      </c>
      <c r="O170" s="78">
        <v>35000</v>
      </c>
    </row>
    <row r="171" spans="1:15" ht="15.75" x14ac:dyDescent="0.25">
      <c r="A171" s="205">
        <v>640</v>
      </c>
      <c r="B171" s="206" t="s">
        <v>189</v>
      </c>
      <c r="C171" s="641">
        <v>1000</v>
      </c>
      <c r="D171" s="69">
        <v>4200</v>
      </c>
      <c r="E171" s="642">
        <v>4200</v>
      </c>
      <c r="F171" s="68">
        <v>3000</v>
      </c>
      <c r="G171" s="69">
        <v>5000</v>
      </c>
      <c r="H171" s="642">
        <v>5000</v>
      </c>
      <c r="I171" s="68">
        <v>5890</v>
      </c>
      <c r="J171" s="68">
        <v>5000</v>
      </c>
      <c r="K171" s="649">
        <v>7760</v>
      </c>
      <c r="L171" s="649">
        <v>7760</v>
      </c>
      <c r="M171" s="68">
        <v>7360</v>
      </c>
      <c r="N171" s="68">
        <v>7300</v>
      </c>
      <c r="O171" s="68">
        <v>7300</v>
      </c>
    </row>
    <row r="172" spans="1:15" ht="15.75" x14ac:dyDescent="0.25">
      <c r="A172" s="82">
        <v>640</v>
      </c>
      <c r="B172" s="297" t="s">
        <v>542</v>
      </c>
      <c r="C172" s="151"/>
      <c r="D172" s="622"/>
      <c r="E172" s="626"/>
      <c r="F172" s="74">
        <v>2000</v>
      </c>
      <c r="G172" s="622"/>
      <c r="H172" s="626"/>
      <c r="I172" s="74"/>
      <c r="J172" s="74">
        <v>2500</v>
      </c>
      <c r="K172" s="650">
        <v>2500</v>
      </c>
      <c r="L172" s="650">
        <v>2500</v>
      </c>
      <c r="M172" s="74">
        <v>2000</v>
      </c>
      <c r="N172" s="74">
        <v>2000</v>
      </c>
      <c r="O172" s="74">
        <v>2000</v>
      </c>
    </row>
    <row r="173" spans="1:15" ht="15.75" x14ac:dyDescent="0.25">
      <c r="A173" s="82">
        <v>640</v>
      </c>
      <c r="B173" s="297" t="s">
        <v>190</v>
      </c>
      <c r="C173" s="151"/>
      <c r="D173" s="622"/>
      <c r="E173" s="626"/>
      <c r="F173" s="74"/>
      <c r="G173" s="622"/>
      <c r="H173" s="626"/>
      <c r="I173" s="74"/>
      <c r="J173" s="74">
        <v>1000</v>
      </c>
      <c r="K173" s="650">
        <v>2000</v>
      </c>
      <c r="L173" s="650">
        <v>2000</v>
      </c>
      <c r="M173" s="74">
        <v>2000</v>
      </c>
      <c r="N173" s="74">
        <v>2000</v>
      </c>
      <c r="O173" s="74">
        <v>2000</v>
      </c>
    </row>
    <row r="174" spans="1:15" ht="16.5" thickBot="1" x14ac:dyDescent="0.3">
      <c r="A174" s="82">
        <v>640</v>
      </c>
      <c r="B174" s="297" t="s">
        <v>191</v>
      </c>
      <c r="C174" s="151"/>
      <c r="D174" s="639"/>
      <c r="E174" s="640"/>
      <c r="F174" s="78">
        <v>0</v>
      </c>
      <c r="G174" s="639"/>
      <c r="H174" s="640"/>
      <c r="I174" s="78">
        <v>302</v>
      </c>
      <c r="J174" s="78">
        <v>0</v>
      </c>
      <c r="K174" s="78">
        <v>500</v>
      </c>
      <c r="L174" s="78">
        <v>0</v>
      </c>
      <c r="M174" s="78">
        <v>500</v>
      </c>
      <c r="N174" s="78">
        <v>500</v>
      </c>
      <c r="O174" s="78">
        <v>500</v>
      </c>
    </row>
    <row r="175" spans="1:15" ht="16.5" thickBot="1" x14ac:dyDescent="0.3">
      <c r="A175" s="332"/>
      <c r="B175" s="162" t="s">
        <v>192</v>
      </c>
      <c r="C175" s="163">
        <f>C170+C171</f>
        <v>18496.87</v>
      </c>
      <c r="D175" s="643">
        <f>D170+D171</f>
        <v>24200</v>
      </c>
      <c r="E175" s="644">
        <f>SUM(E170:E171)</f>
        <v>26200</v>
      </c>
      <c r="F175" s="85">
        <f>SUM(F169:F174)</f>
        <v>29745</v>
      </c>
      <c r="G175" s="643" t="e">
        <f>SUM(#REF!)</f>
        <v>#REF!</v>
      </c>
      <c r="H175" s="644">
        <f>SUM(J169:J174)</f>
        <v>38514</v>
      </c>
      <c r="I175" s="85">
        <f t="shared" ref="I175:O175" si="29">SUM(I169:I174)</f>
        <v>30994</v>
      </c>
      <c r="J175" s="85">
        <f t="shared" si="29"/>
        <v>38514</v>
      </c>
      <c r="K175" s="85">
        <f t="shared" si="29"/>
        <v>43760</v>
      </c>
      <c r="L175" s="85">
        <f t="shared" si="29"/>
        <v>45260</v>
      </c>
      <c r="M175" s="85">
        <f t="shared" si="29"/>
        <v>47360</v>
      </c>
      <c r="N175" s="85">
        <f t="shared" si="29"/>
        <v>47300</v>
      </c>
      <c r="O175" s="85">
        <f t="shared" si="29"/>
        <v>47300</v>
      </c>
    </row>
    <row r="176" spans="1:15" ht="16.5" thickBot="1" x14ac:dyDescent="0.3">
      <c r="A176" s="61" t="s">
        <v>193</v>
      </c>
      <c r="B176" s="733" t="s">
        <v>194</v>
      </c>
      <c r="C176" s="734"/>
      <c r="D176" s="767"/>
      <c r="E176" s="767"/>
      <c r="F176" s="767"/>
      <c r="G176" s="767"/>
      <c r="H176" s="767"/>
      <c r="I176" s="767"/>
      <c r="J176" s="767"/>
      <c r="K176" s="767"/>
      <c r="L176" s="767"/>
      <c r="M176" s="767"/>
      <c r="N176" s="767"/>
      <c r="O176" s="767"/>
    </row>
    <row r="177" spans="1:15" ht="15.75" x14ac:dyDescent="0.25">
      <c r="A177" s="89">
        <v>620</v>
      </c>
      <c r="B177" s="213" t="s">
        <v>93</v>
      </c>
      <c r="C177" s="645"/>
      <c r="D177" s="219">
        <v>800</v>
      </c>
      <c r="E177" s="646">
        <v>1025</v>
      </c>
      <c r="F177" s="220">
        <v>470</v>
      </c>
      <c r="G177" s="219">
        <v>1000</v>
      </c>
      <c r="H177" s="646">
        <v>1000</v>
      </c>
      <c r="I177" s="220">
        <v>155</v>
      </c>
      <c r="J177" s="220">
        <v>2578</v>
      </c>
      <c r="K177" s="220">
        <v>2000</v>
      </c>
      <c r="L177" s="220">
        <v>2150</v>
      </c>
      <c r="M177" s="220">
        <v>2000</v>
      </c>
      <c r="N177" s="220">
        <v>1500</v>
      </c>
      <c r="O177" s="220">
        <v>1500</v>
      </c>
    </row>
    <row r="178" spans="1:15" ht="16.5" thickBot="1" x14ac:dyDescent="0.3">
      <c r="A178" s="98">
        <v>630</v>
      </c>
      <c r="B178" s="210" t="s">
        <v>94</v>
      </c>
      <c r="C178" s="636">
        <v>79498.27</v>
      </c>
      <c r="D178" s="622">
        <v>86200</v>
      </c>
      <c r="E178" s="626">
        <v>70000</v>
      </c>
      <c r="F178" s="74">
        <v>66105</v>
      </c>
      <c r="G178" s="622">
        <v>76000</v>
      </c>
      <c r="H178" s="626">
        <v>76000</v>
      </c>
      <c r="I178" s="74">
        <v>60089</v>
      </c>
      <c r="J178" s="74">
        <v>97544</v>
      </c>
      <c r="K178" s="74">
        <v>98000</v>
      </c>
      <c r="L178" s="74">
        <v>106750</v>
      </c>
      <c r="M178" s="74">
        <v>80000</v>
      </c>
      <c r="N178" s="74">
        <v>50000</v>
      </c>
      <c r="O178" s="74">
        <v>50000</v>
      </c>
    </row>
    <row r="179" spans="1:15" ht="16.5" thickBot="1" x14ac:dyDescent="0.3">
      <c r="A179" s="98"/>
      <c r="B179" s="154" t="s">
        <v>195</v>
      </c>
      <c r="C179" s="172" t="e">
        <f>C178+#REF!</f>
        <v>#REF!</v>
      </c>
      <c r="D179" s="334" t="e">
        <f>D178+#REF!</f>
        <v>#REF!</v>
      </c>
      <c r="E179" s="166">
        <f>SUM(E177:E178)</f>
        <v>71025</v>
      </c>
      <c r="F179" s="164">
        <f>SUM(F177:F178)</f>
        <v>66575</v>
      </c>
      <c r="G179" s="334">
        <f>G177+G178</f>
        <v>77000</v>
      </c>
      <c r="H179" s="166">
        <f>H177+H178</f>
        <v>77000</v>
      </c>
      <c r="I179" s="164">
        <f t="shared" ref="I179:O179" si="30">SUM(I177:I178)</f>
        <v>60244</v>
      </c>
      <c r="J179" s="164">
        <f t="shared" si="30"/>
        <v>100122</v>
      </c>
      <c r="K179" s="164">
        <f t="shared" si="30"/>
        <v>100000</v>
      </c>
      <c r="L179" s="164">
        <f t="shared" si="30"/>
        <v>108900</v>
      </c>
      <c r="M179" s="164">
        <f t="shared" si="30"/>
        <v>82000</v>
      </c>
      <c r="N179" s="164">
        <f t="shared" si="30"/>
        <v>51500</v>
      </c>
      <c r="O179" s="164">
        <f t="shared" si="30"/>
        <v>51500</v>
      </c>
    </row>
    <row r="180" spans="1:15" ht="16.5" thickBot="1" x14ac:dyDescent="0.3">
      <c r="A180" s="61" t="s">
        <v>196</v>
      </c>
      <c r="B180" s="733" t="s">
        <v>197</v>
      </c>
      <c r="C180" s="734"/>
      <c r="D180" s="734"/>
      <c r="E180" s="734"/>
      <c r="F180" s="734"/>
      <c r="G180" s="734"/>
      <c r="H180" s="768"/>
      <c r="I180" s="93"/>
      <c r="J180" s="93"/>
      <c r="K180" s="93"/>
      <c r="L180" s="93"/>
      <c r="M180" s="93"/>
      <c r="N180" s="93"/>
      <c r="O180" s="93"/>
    </row>
    <row r="181" spans="1:15" ht="15.75" x14ac:dyDescent="0.25">
      <c r="A181" s="89">
        <v>630</v>
      </c>
      <c r="B181" s="213" t="s">
        <v>94</v>
      </c>
      <c r="C181" s="64"/>
      <c r="D181" s="66">
        <v>1000</v>
      </c>
      <c r="E181" s="66">
        <v>1000</v>
      </c>
      <c r="F181" s="66">
        <v>0</v>
      </c>
      <c r="G181" s="66">
        <v>1000</v>
      </c>
      <c r="H181" s="66">
        <v>1000</v>
      </c>
      <c r="I181" s="68"/>
      <c r="J181" s="68"/>
      <c r="K181" s="68"/>
      <c r="L181" s="68"/>
      <c r="M181" s="68"/>
      <c r="N181" s="68"/>
      <c r="O181" s="68"/>
    </row>
    <row r="182" spans="1:15" ht="16.5" thickBot="1" x14ac:dyDescent="0.3">
      <c r="A182" s="70">
        <v>640</v>
      </c>
      <c r="B182" s="210" t="s">
        <v>95</v>
      </c>
      <c r="C182" s="285">
        <v>520</v>
      </c>
      <c r="D182" s="211">
        <v>1500</v>
      </c>
      <c r="E182" s="211">
        <v>1500</v>
      </c>
      <c r="F182" s="211">
        <v>400</v>
      </c>
      <c r="G182" s="211">
        <v>1500</v>
      </c>
      <c r="H182" s="211">
        <v>1500</v>
      </c>
      <c r="I182" s="211"/>
      <c r="J182" s="211"/>
      <c r="K182" s="211"/>
      <c r="L182" s="211"/>
      <c r="M182" s="211"/>
      <c r="N182" s="211"/>
      <c r="O182" s="211"/>
    </row>
    <row r="183" spans="1:15" ht="16.5" thickBot="1" x14ac:dyDescent="0.3">
      <c r="A183" s="194"/>
      <c r="B183" s="154" t="s">
        <v>198</v>
      </c>
      <c r="C183" s="216">
        <f>C181+C182</f>
        <v>520</v>
      </c>
      <c r="D183" s="85">
        <f>D181+D182</f>
        <v>2500</v>
      </c>
      <c r="E183" s="85">
        <f>E181+E182</f>
        <v>2500</v>
      </c>
      <c r="F183" s="85">
        <f>SUM(F181:F182)</f>
        <v>400</v>
      </c>
      <c r="G183" s="85">
        <f>G181+G182</f>
        <v>2500</v>
      </c>
      <c r="H183" s="85">
        <f>H181+H182</f>
        <v>2500</v>
      </c>
      <c r="I183" s="85"/>
      <c r="J183" s="85"/>
      <c r="K183" s="85"/>
      <c r="L183" s="85"/>
      <c r="M183" s="85"/>
      <c r="N183" s="85"/>
      <c r="O183" s="85"/>
    </row>
    <row r="184" spans="1:15" ht="16.5" thickBot="1" x14ac:dyDescent="0.3">
      <c r="A184" s="61" t="s">
        <v>199</v>
      </c>
      <c r="B184" s="733" t="s">
        <v>513</v>
      </c>
      <c r="C184" s="734"/>
      <c r="D184" s="734"/>
      <c r="E184" s="734"/>
      <c r="F184" s="734"/>
      <c r="G184" s="734"/>
      <c r="H184" s="768"/>
      <c r="I184" s="93"/>
      <c r="J184" s="93"/>
      <c r="K184" s="93"/>
      <c r="L184" s="93"/>
      <c r="M184" s="93"/>
      <c r="N184" s="93"/>
      <c r="O184" s="93"/>
    </row>
    <row r="185" spans="1:15" ht="15.75" x14ac:dyDescent="0.25">
      <c r="A185" s="205">
        <v>630</v>
      </c>
      <c r="B185" s="206" t="s">
        <v>94</v>
      </c>
      <c r="C185" s="156">
        <v>269</v>
      </c>
      <c r="D185" s="69">
        <v>500</v>
      </c>
      <c r="E185" s="69">
        <v>500</v>
      </c>
      <c r="F185" s="69">
        <v>588</v>
      </c>
      <c r="G185" s="69">
        <v>500</v>
      </c>
      <c r="H185" s="69">
        <v>500</v>
      </c>
      <c r="I185" s="69"/>
      <c r="J185" s="69"/>
      <c r="K185" s="69"/>
      <c r="L185" s="69"/>
      <c r="M185" s="69"/>
      <c r="N185" s="69"/>
      <c r="O185" s="69"/>
    </row>
    <row r="186" spans="1:15" ht="16.5" thickBot="1" x14ac:dyDescent="0.3">
      <c r="A186" s="70">
        <v>640</v>
      </c>
      <c r="B186" s="210" t="s">
        <v>95</v>
      </c>
      <c r="C186" s="285">
        <v>200</v>
      </c>
      <c r="D186" s="211">
        <v>200</v>
      </c>
      <c r="E186" s="211">
        <v>200</v>
      </c>
      <c r="F186" s="211">
        <v>200</v>
      </c>
      <c r="G186" s="211">
        <v>200</v>
      </c>
      <c r="H186" s="211">
        <v>200</v>
      </c>
      <c r="I186" s="211"/>
      <c r="J186" s="211"/>
      <c r="K186" s="211"/>
      <c r="L186" s="211"/>
      <c r="M186" s="211"/>
      <c r="N186" s="211"/>
      <c r="O186" s="211"/>
    </row>
    <row r="187" spans="1:15" ht="16.5" thickBot="1" x14ac:dyDescent="0.3">
      <c r="A187" s="194"/>
      <c r="B187" s="154" t="s">
        <v>200</v>
      </c>
      <c r="C187" s="216">
        <f>C185+C186</f>
        <v>469</v>
      </c>
      <c r="D187" s="85">
        <f>D185+D186</f>
        <v>700</v>
      </c>
      <c r="E187" s="85">
        <f>E185+E186</f>
        <v>700</v>
      </c>
      <c r="F187" s="85">
        <f>SUM(F185:F186)</f>
        <v>788</v>
      </c>
      <c r="G187" s="85">
        <f>G185+G186</f>
        <v>700</v>
      </c>
      <c r="H187" s="85">
        <f>H185+H186</f>
        <v>700</v>
      </c>
      <c r="I187" s="85"/>
      <c r="J187" s="85"/>
      <c r="K187" s="85"/>
      <c r="L187" s="85"/>
      <c r="M187" s="85"/>
      <c r="N187" s="85"/>
      <c r="O187" s="85"/>
    </row>
    <row r="188" spans="1:15" ht="16.5" thickBot="1" x14ac:dyDescent="0.3">
      <c r="A188" s="730"/>
      <c r="B188" s="352"/>
      <c r="C188" s="353"/>
      <c r="D188" s="173"/>
      <c r="E188" s="173"/>
      <c r="F188" s="173"/>
      <c r="G188" s="173"/>
      <c r="H188" s="173"/>
      <c r="I188" s="173"/>
      <c r="J188" s="173"/>
      <c r="K188" s="173"/>
      <c r="L188" s="173"/>
      <c r="M188" s="173"/>
      <c r="N188" s="173"/>
      <c r="O188" s="212"/>
    </row>
    <row r="189" spans="1:15" ht="16.5" thickBot="1" x14ac:dyDescent="0.3">
      <c r="A189" s="169" t="s">
        <v>201</v>
      </c>
      <c r="B189" s="733" t="s">
        <v>202</v>
      </c>
      <c r="C189" s="734"/>
      <c r="D189" s="734"/>
      <c r="E189" s="734"/>
      <c r="F189" s="734"/>
      <c r="G189" s="734"/>
      <c r="H189" s="734"/>
      <c r="I189" s="734"/>
      <c r="J189" s="734"/>
      <c r="K189" s="734"/>
      <c r="L189" s="734"/>
      <c r="M189" s="734"/>
      <c r="N189" s="734"/>
      <c r="O189" s="768"/>
    </row>
    <row r="190" spans="1:15" ht="16.5" thickBot="1" x14ac:dyDescent="0.3">
      <c r="A190" s="89">
        <v>640</v>
      </c>
      <c r="B190" s="297" t="s">
        <v>95</v>
      </c>
      <c r="C190" s="336">
        <v>12796.8</v>
      </c>
      <c r="D190" s="337">
        <v>20000</v>
      </c>
      <c r="E190" s="337">
        <v>20000</v>
      </c>
      <c r="F190" s="337">
        <v>30000</v>
      </c>
      <c r="G190" s="337">
        <v>30001</v>
      </c>
      <c r="H190" s="337">
        <v>30002</v>
      </c>
      <c r="I190" s="337">
        <v>37000</v>
      </c>
      <c r="J190" s="337">
        <v>11088</v>
      </c>
      <c r="K190" s="610">
        <v>10500</v>
      </c>
      <c r="L190" s="610">
        <v>10500</v>
      </c>
      <c r="M190" s="337">
        <v>50000</v>
      </c>
      <c r="N190" s="337">
        <v>10000</v>
      </c>
      <c r="O190" s="337">
        <v>10000</v>
      </c>
    </row>
    <row r="191" spans="1:15" ht="16.5" thickBot="1" x14ac:dyDescent="0.3">
      <c r="A191" s="98"/>
      <c r="B191" s="154" t="s">
        <v>203</v>
      </c>
      <c r="C191" s="216">
        <f>C190</f>
        <v>12796.8</v>
      </c>
      <c r="D191" s="85">
        <f>D190</f>
        <v>20000</v>
      </c>
      <c r="E191" s="85">
        <f>E190</f>
        <v>20000</v>
      </c>
      <c r="F191" s="85">
        <f>SUM(F190)</f>
        <v>30000</v>
      </c>
      <c r="G191" s="85">
        <f>G190</f>
        <v>30001</v>
      </c>
      <c r="H191" s="85">
        <f>H190</f>
        <v>30002</v>
      </c>
      <c r="I191" s="85">
        <f t="shared" ref="I191:O191" si="31">SUM(I190)</f>
        <v>37000</v>
      </c>
      <c r="J191" s="85">
        <f t="shared" si="31"/>
        <v>11088</v>
      </c>
      <c r="K191" s="85">
        <f t="shared" si="31"/>
        <v>10500</v>
      </c>
      <c r="L191" s="85">
        <f t="shared" si="31"/>
        <v>10500</v>
      </c>
      <c r="M191" s="85">
        <f t="shared" si="31"/>
        <v>50000</v>
      </c>
      <c r="N191" s="85">
        <f t="shared" si="31"/>
        <v>10000</v>
      </c>
      <c r="O191" s="85">
        <f t="shared" si="31"/>
        <v>10000</v>
      </c>
    </row>
    <row r="192" spans="1:15" ht="16.5" thickBot="1" x14ac:dyDescent="0.3">
      <c r="A192" s="61" t="s">
        <v>204</v>
      </c>
      <c r="B192" s="733" t="s">
        <v>512</v>
      </c>
      <c r="C192" s="734"/>
      <c r="D192" s="734"/>
      <c r="E192" s="734"/>
      <c r="F192" s="734"/>
      <c r="G192" s="734"/>
      <c r="H192" s="734"/>
      <c r="I192" s="734"/>
      <c r="J192" s="734"/>
      <c r="K192" s="734"/>
      <c r="L192" s="734"/>
      <c r="M192" s="734"/>
      <c r="N192" s="734"/>
      <c r="O192" s="734"/>
    </row>
    <row r="193" spans="1:15" ht="16.5" thickBot="1" x14ac:dyDescent="0.3">
      <c r="A193" s="82">
        <v>630</v>
      </c>
      <c r="B193" s="297" t="s">
        <v>94</v>
      </c>
      <c r="C193" s="336"/>
      <c r="D193" s="337">
        <v>1000</v>
      </c>
      <c r="E193" s="337">
        <v>0</v>
      </c>
      <c r="F193" s="337">
        <v>845</v>
      </c>
      <c r="G193" s="337">
        <v>1001</v>
      </c>
      <c r="H193" s="337">
        <v>1002</v>
      </c>
      <c r="I193" s="338"/>
      <c r="J193" s="338"/>
      <c r="K193" s="338"/>
      <c r="L193" s="338"/>
      <c r="M193" s="338"/>
      <c r="N193" s="338"/>
      <c r="O193" s="338"/>
    </row>
    <row r="194" spans="1:15" ht="16.5" thickBot="1" x14ac:dyDescent="0.3">
      <c r="A194" s="310"/>
      <c r="B194" s="339" t="s">
        <v>205</v>
      </c>
      <c r="C194" s="84">
        <f>C193</f>
        <v>0</v>
      </c>
      <c r="D194" s="212">
        <f>D193</f>
        <v>1000</v>
      </c>
      <c r="E194" s="212">
        <f>E193</f>
        <v>0</v>
      </c>
      <c r="F194" s="212">
        <f>SUM(F193)</f>
        <v>845</v>
      </c>
      <c r="G194" s="212">
        <f>G193</f>
        <v>1001</v>
      </c>
      <c r="H194" s="212">
        <f>H193</f>
        <v>1002</v>
      </c>
      <c r="I194" s="212"/>
      <c r="J194" s="212"/>
      <c r="K194" s="212"/>
      <c r="L194" s="212"/>
      <c r="M194" s="212"/>
      <c r="N194" s="212"/>
      <c r="O194" s="212"/>
    </row>
    <row r="195" spans="1:15" ht="15.75" x14ac:dyDescent="0.25">
      <c r="A195" s="201"/>
      <c r="B195" s="340"/>
      <c r="C195" s="341"/>
      <c r="D195" s="342"/>
      <c r="E195" s="342"/>
      <c r="F195" s="342"/>
      <c r="G195" s="342"/>
      <c r="H195" s="343"/>
      <c r="I195" s="342"/>
      <c r="J195" s="342"/>
      <c r="K195" s="342"/>
      <c r="L195" s="342"/>
      <c r="M195" s="342"/>
      <c r="N195" s="342"/>
      <c r="O195" s="342"/>
    </row>
    <row r="196" spans="1:15" ht="13.5" customHeight="1" x14ac:dyDescent="0.25">
      <c r="A196" s="201"/>
      <c r="B196" s="340"/>
      <c r="C196" s="341"/>
    </row>
    <row r="197" spans="1:15" ht="16.5" thickBot="1" x14ac:dyDescent="0.3">
      <c r="A197" s="201"/>
      <c r="B197" s="340"/>
      <c r="C197" s="341"/>
    </row>
    <row r="198" spans="1:15" ht="12.75" customHeight="1" x14ac:dyDescent="0.25">
      <c r="A198" s="755" t="s">
        <v>206</v>
      </c>
      <c r="B198" s="757" t="s">
        <v>207</v>
      </c>
      <c r="C198" s="344"/>
      <c r="D198" s="306" t="s">
        <v>88</v>
      </c>
      <c r="E198" s="306" t="s">
        <v>40</v>
      </c>
      <c r="F198" s="306" t="s">
        <v>87</v>
      </c>
      <c r="G198" s="306" t="s">
        <v>104</v>
      </c>
      <c r="H198" s="306" t="s">
        <v>88</v>
      </c>
      <c r="I198" s="306" t="s">
        <v>87</v>
      </c>
      <c r="J198" s="306" t="s">
        <v>87</v>
      </c>
      <c r="K198" s="56" t="s">
        <v>13</v>
      </c>
      <c r="L198" s="56" t="s">
        <v>40</v>
      </c>
      <c r="M198" s="56" t="s">
        <v>13</v>
      </c>
      <c r="N198" s="56" t="s">
        <v>88</v>
      </c>
      <c r="O198" s="56" t="s">
        <v>13</v>
      </c>
    </row>
    <row r="199" spans="1:15" ht="13.5" customHeight="1" thickBot="1" x14ac:dyDescent="0.3">
      <c r="A199" s="756"/>
      <c r="B199" s="758"/>
      <c r="C199" s="345"/>
      <c r="D199" s="309" t="s">
        <v>3</v>
      </c>
      <c r="E199" s="309" t="s">
        <v>3</v>
      </c>
      <c r="F199" s="309" t="s">
        <v>4</v>
      </c>
      <c r="G199" s="309" t="s">
        <v>105</v>
      </c>
      <c r="H199" s="309" t="s">
        <v>3</v>
      </c>
      <c r="I199" s="309" t="s">
        <v>5</v>
      </c>
      <c r="J199" s="309" t="s">
        <v>6</v>
      </c>
      <c r="K199" s="60" t="s">
        <v>7</v>
      </c>
      <c r="L199" s="60" t="s">
        <v>7</v>
      </c>
      <c r="M199" s="60" t="s">
        <v>8</v>
      </c>
      <c r="N199" s="60" t="s">
        <v>495</v>
      </c>
      <c r="O199" s="60" t="s">
        <v>545</v>
      </c>
    </row>
    <row r="200" spans="1:15" ht="15.75" x14ac:dyDescent="0.25">
      <c r="A200" s="89">
        <v>610</v>
      </c>
      <c r="B200" s="213" t="s">
        <v>119</v>
      </c>
      <c r="C200" s="64">
        <v>12504.82</v>
      </c>
      <c r="D200" s="65">
        <v>17000</v>
      </c>
      <c r="E200" s="65">
        <v>17000</v>
      </c>
      <c r="F200" s="65">
        <v>16430</v>
      </c>
      <c r="G200" s="65">
        <v>17000</v>
      </c>
      <c r="H200" s="65">
        <v>17000</v>
      </c>
      <c r="I200" s="65">
        <v>16759</v>
      </c>
      <c r="J200" s="65">
        <v>18130</v>
      </c>
      <c r="K200" s="65">
        <v>20200</v>
      </c>
      <c r="L200" s="65">
        <v>20200</v>
      </c>
      <c r="M200" s="65">
        <v>21500</v>
      </c>
      <c r="N200" s="65">
        <v>21700</v>
      </c>
      <c r="O200" s="65">
        <v>22000</v>
      </c>
    </row>
    <row r="201" spans="1:15" ht="15.75" x14ac:dyDescent="0.25">
      <c r="A201" s="70">
        <v>620</v>
      </c>
      <c r="B201" s="208" t="s">
        <v>93</v>
      </c>
      <c r="C201" s="72">
        <v>4467.3100000000004</v>
      </c>
      <c r="D201" s="73">
        <v>8040</v>
      </c>
      <c r="E201" s="73">
        <v>8040</v>
      </c>
      <c r="F201" s="73">
        <v>8270</v>
      </c>
      <c r="G201" s="73">
        <v>8000</v>
      </c>
      <c r="H201" s="73">
        <v>8000</v>
      </c>
      <c r="I201" s="73">
        <v>6865</v>
      </c>
      <c r="J201" s="73">
        <v>7335</v>
      </c>
      <c r="K201" s="73">
        <v>8200</v>
      </c>
      <c r="L201" s="73">
        <v>8200</v>
      </c>
      <c r="M201" s="73">
        <v>8500</v>
      </c>
      <c r="N201" s="73">
        <v>8600</v>
      </c>
      <c r="O201" s="73">
        <v>8800</v>
      </c>
    </row>
    <row r="202" spans="1:15" ht="15.75" x14ac:dyDescent="0.25">
      <c r="A202" s="70">
        <v>630</v>
      </c>
      <c r="B202" s="208" t="s">
        <v>94</v>
      </c>
      <c r="C202" s="72">
        <v>46353.23</v>
      </c>
      <c r="D202" s="73">
        <v>36000</v>
      </c>
      <c r="E202" s="73">
        <v>36000</v>
      </c>
      <c r="F202" s="73">
        <v>54080</v>
      </c>
      <c r="G202" s="73">
        <v>37000</v>
      </c>
      <c r="H202" s="73">
        <v>37000</v>
      </c>
      <c r="I202" s="73">
        <v>22035</v>
      </c>
      <c r="J202" s="346">
        <v>44726</v>
      </c>
      <c r="K202" s="346">
        <v>132000</v>
      </c>
      <c r="L202" s="346">
        <v>115000</v>
      </c>
      <c r="M202" s="346">
        <v>70000</v>
      </c>
      <c r="N202" s="346">
        <v>45000</v>
      </c>
      <c r="O202" s="73">
        <v>40000</v>
      </c>
    </row>
    <row r="203" spans="1:15" ht="16.5" thickBot="1" x14ac:dyDescent="0.3">
      <c r="A203" s="70">
        <v>640</v>
      </c>
      <c r="B203" s="210" t="s">
        <v>95</v>
      </c>
      <c r="C203" s="285"/>
      <c r="D203" s="211">
        <v>100</v>
      </c>
      <c r="E203" s="211">
        <v>100</v>
      </c>
      <c r="F203" s="211">
        <v>0</v>
      </c>
      <c r="G203" s="211">
        <v>100</v>
      </c>
      <c r="H203" s="211">
        <v>100</v>
      </c>
      <c r="I203" s="211">
        <v>0</v>
      </c>
      <c r="J203" s="211">
        <v>100</v>
      </c>
      <c r="K203" s="211">
        <v>100</v>
      </c>
      <c r="L203" s="211">
        <v>0</v>
      </c>
      <c r="M203" s="211">
        <v>100</v>
      </c>
      <c r="N203" s="211">
        <v>100</v>
      </c>
      <c r="O203" s="211">
        <v>100</v>
      </c>
    </row>
    <row r="204" spans="1:15" ht="16.5" thickBot="1" x14ac:dyDescent="0.3">
      <c r="A204" s="70"/>
      <c r="B204" s="154" t="s">
        <v>208</v>
      </c>
      <c r="C204" s="216">
        <f t="shared" ref="C204:H204" si="32">SUM(C200:C203)</f>
        <v>63325.36</v>
      </c>
      <c r="D204" s="85">
        <f t="shared" si="32"/>
        <v>61140</v>
      </c>
      <c r="E204" s="85">
        <f t="shared" si="32"/>
        <v>61140</v>
      </c>
      <c r="F204" s="85">
        <f t="shared" si="32"/>
        <v>78780</v>
      </c>
      <c r="G204" s="85">
        <f t="shared" si="32"/>
        <v>62100</v>
      </c>
      <c r="H204" s="85">
        <f t="shared" si="32"/>
        <v>62100</v>
      </c>
      <c r="I204" s="85">
        <f t="shared" ref="I204:O204" si="33">SUM(I200:I203)</f>
        <v>45659</v>
      </c>
      <c r="J204" s="85">
        <f t="shared" si="33"/>
        <v>70291</v>
      </c>
      <c r="K204" s="85">
        <f t="shared" si="33"/>
        <v>160500</v>
      </c>
      <c r="L204" s="85">
        <f t="shared" si="33"/>
        <v>143400</v>
      </c>
      <c r="M204" s="85">
        <f t="shared" si="33"/>
        <v>100100</v>
      </c>
      <c r="N204" s="85">
        <f t="shared" si="33"/>
        <v>75400</v>
      </c>
      <c r="O204" s="85">
        <f t="shared" si="33"/>
        <v>70900</v>
      </c>
    </row>
    <row r="205" spans="1:15" ht="16.5" thickBot="1" x14ac:dyDescent="0.3">
      <c r="A205" s="70"/>
      <c r="B205" s="99" t="s">
        <v>209</v>
      </c>
      <c r="C205" s="281" t="e">
        <f>C167+C175+C179+C183+C187+C191+C194+C204</f>
        <v>#REF!</v>
      </c>
      <c r="D205" s="186" t="e">
        <f>SUM(D167+D175+D179+D183+D187+D191+D204)</f>
        <v>#REF!</v>
      </c>
      <c r="E205" s="186">
        <f>SUM(E167+E175+E179+E183+E187+E191+E204)</f>
        <v>185615</v>
      </c>
      <c r="F205" s="186">
        <f>F167+F175+F179+F183+F187+F191+F194+F204</f>
        <v>211890.47</v>
      </c>
      <c r="G205" s="186" t="e">
        <f>SUM(G167+G175+G179+G183+G187+G191+G204)</f>
        <v>#REF!</v>
      </c>
      <c r="H205" s="186">
        <f>SUM(H167+H175+H179+H183+H187+H191+H204)</f>
        <v>215046</v>
      </c>
      <c r="I205" s="186">
        <f t="shared" ref="I205:M205" si="34">SUM(I167+I175+I179+I191+I204)</f>
        <v>178636</v>
      </c>
      <c r="J205" s="229">
        <f t="shared" si="34"/>
        <v>225601</v>
      </c>
      <c r="K205" s="229">
        <f t="shared" si="34"/>
        <v>323610</v>
      </c>
      <c r="L205" s="229">
        <f t="shared" si="34"/>
        <v>314410</v>
      </c>
      <c r="M205" s="229">
        <f t="shared" si="34"/>
        <v>293810</v>
      </c>
      <c r="N205" s="229">
        <f>SUM(N167+N175+N179+N191+N204)</f>
        <v>189050</v>
      </c>
      <c r="O205" s="229">
        <f>SUM(O167+O175+O179+O191+O204)</f>
        <v>184550</v>
      </c>
    </row>
    <row r="206" spans="1:15" ht="16.5" thickBot="1" x14ac:dyDescent="0.3">
      <c r="A206" s="98"/>
      <c r="B206" s="136" t="s">
        <v>210</v>
      </c>
      <c r="C206" s="233">
        <v>7140</v>
      </c>
      <c r="D206" s="283">
        <v>13000</v>
      </c>
      <c r="E206" s="283">
        <v>2910</v>
      </c>
      <c r="F206" s="283">
        <v>0</v>
      </c>
      <c r="G206" s="283">
        <v>22001</v>
      </c>
      <c r="H206" s="283">
        <v>22002</v>
      </c>
      <c r="I206" s="283">
        <v>5380</v>
      </c>
      <c r="J206" s="283">
        <v>131423</v>
      </c>
      <c r="K206" s="283">
        <v>210000</v>
      </c>
      <c r="L206" s="283">
        <v>24925</v>
      </c>
      <c r="M206" s="283">
        <v>45000</v>
      </c>
      <c r="N206" s="283"/>
      <c r="O206" s="283"/>
    </row>
    <row r="207" spans="1:15" ht="16.5" thickBot="1" x14ac:dyDescent="0.3">
      <c r="A207" s="238"/>
      <c r="B207" s="347" t="s">
        <v>211</v>
      </c>
      <c r="C207" s="144" t="e">
        <f>C205+C206</f>
        <v>#REF!</v>
      </c>
      <c r="D207" s="110" t="e">
        <f t="shared" ref="D207:H207" si="35">SUM(D205:D206)</f>
        <v>#REF!</v>
      </c>
      <c r="E207" s="110">
        <f t="shared" si="35"/>
        <v>188525</v>
      </c>
      <c r="F207" s="110">
        <f t="shared" si="35"/>
        <v>211890.47</v>
      </c>
      <c r="G207" s="110" t="e">
        <f t="shared" si="35"/>
        <v>#REF!</v>
      </c>
      <c r="H207" s="110">
        <f t="shared" si="35"/>
        <v>237048</v>
      </c>
      <c r="I207" s="110">
        <f t="shared" ref="I207:N207" si="36">SUM(I205:I206)</f>
        <v>184016</v>
      </c>
      <c r="J207" s="110">
        <f t="shared" si="36"/>
        <v>357024</v>
      </c>
      <c r="K207" s="110">
        <f t="shared" si="36"/>
        <v>533610</v>
      </c>
      <c r="L207" s="110">
        <f t="shared" si="36"/>
        <v>339335</v>
      </c>
      <c r="M207" s="110">
        <f t="shared" si="36"/>
        <v>338810</v>
      </c>
      <c r="N207" s="110">
        <f t="shared" si="36"/>
        <v>189050</v>
      </c>
      <c r="O207" s="110">
        <f>SUM(O205:O206)</f>
        <v>184550</v>
      </c>
    </row>
    <row r="208" spans="1:15" ht="234" customHeight="1" thickBot="1" x14ac:dyDescent="0.25">
      <c r="B208" s="348"/>
      <c r="C208" s="349"/>
      <c r="D208" s="304"/>
      <c r="E208" s="304"/>
      <c r="F208" s="304"/>
      <c r="G208" s="304"/>
    </row>
    <row r="209" spans="1:15" ht="15.75" customHeight="1" x14ac:dyDescent="0.2">
      <c r="A209" s="739" t="s">
        <v>212</v>
      </c>
      <c r="B209" s="740"/>
      <c r="C209" s="54" t="s">
        <v>87</v>
      </c>
      <c r="D209" s="55" t="s">
        <v>88</v>
      </c>
      <c r="E209" s="55" t="s">
        <v>40</v>
      </c>
      <c r="F209" s="55" t="s">
        <v>87</v>
      </c>
      <c r="G209" s="56" t="s">
        <v>104</v>
      </c>
      <c r="H209" s="55" t="s">
        <v>88</v>
      </c>
      <c r="I209" s="55" t="s">
        <v>87</v>
      </c>
      <c r="J209" s="56" t="s">
        <v>87</v>
      </c>
      <c r="K209" s="56" t="s">
        <v>13</v>
      </c>
      <c r="L209" s="56" t="s">
        <v>40</v>
      </c>
      <c r="M209" s="56" t="s">
        <v>13</v>
      </c>
      <c r="N209" s="56" t="s">
        <v>556</v>
      </c>
      <c r="O209" s="56" t="s">
        <v>13</v>
      </c>
    </row>
    <row r="210" spans="1:15" ht="13.5" thickBot="1" x14ac:dyDescent="0.25">
      <c r="A210" s="743"/>
      <c r="B210" s="744"/>
      <c r="C210" s="153" t="s">
        <v>89</v>
      </c>
      <c r="D210" s="59" t="s">
        <v>3</v>
      </c>
      <c r="E210" s="58" t="s">
        <v>3</v>
      </c>
      <c r="F210" s="58" t="s">
        <v>4</v>
      </c>
      <c r="G210" s="58" t="s">
        <v>105</v>
      </c>
      <c r="H210" s="59" t="s">
        <v>3</v>
      </c>
      <c r="I210" s="60" t="s">
        <v>5</v>
      </c>
      <c r="J210" s="60" t="s">
        <v>6</v>
      </c>
      <c r="K210" s="60" t="s">
        <v>7</v>
      </c>
      <c r="L210" s="60" t="s">
        <v>7</v>
      </c>
      <c r="M210" s="60" t="s">
        <v>8</v>
      </c>
      <c r="N210" s="60" t="s">
        <v>495</v>
      </c>
      <c r="O210" s="60" t="s">
        <v>545</v>
      </c>
    </row>
    <row r="211" spans="1:15" ht="16.5" thickBot="1" x14ac:dyDescent="0.3">
      <c r="A211" s="61" t="s">
        <v>213</v>
      </c>
      <c r="B211" s="733" t="s">
        <v>214</v>
      </c>
      <c r="C211" s="734"/>
      <c r="D211" s="734"/>
      <c r="E211" s="734"/>
      <c r="F211" s="734"/>
      <c r="G211" s="734"/>
      <c r="H211" s="734"/>
      <c r="I211" s="734"/>
      <c r="J211" s="734"/>
      <c r="K211" s="734"/>
      <c r="L211" s="734"/>
      <c r="M211" s="734"/>
      <c r="N211" s="734"/>
      <c r="O211" s="734"/>
    </row>
    <row r="212" spans="1:15" ht="15.75" x14ac:dyDescent="0.25">
      <c r="A212" s="89">
        <v>620</v>
      </c>
      <c r="B212" s="213" t="s">
        <v>93</v>
      </c>
      <c r="C212" s="278"/>
      <c r="D212" s="66">
        <v>6500</v>
      </c>
      <c r="E212" s="66">
        <v>6500</v>
      </c>
      <c r="F212" s="66">
        <v>4286</v>
      </c>
      <c r="G212" s="66">
        <v>5500</v>
      </c>
      <c r="H212" s="66">
        <v>5500</v>
      </c>
      <c r="I212" s="68">
        <v>4573</v>
      </c>
      <c r="J212" s="68">
        <v>3598</v>
      </c>
      <c r="K212" s="68"/>
      <c r="L212" s="68"/>
      <c r="M212" s="68"/>
      <c r="N212" s="68"/>
      <c r="O212" s="68"/>
    </row>
    <row r="213" spans="1:15" ht="16.5" thickBot="1" x14ac:dyDescent="0.3">
      <c r="A213" s="89">
        <v>630</v>
      </c>
      <c r="B213" s="297" t="s">
        <v>94</v>
      </c>
      <c r="C213" s="57">
        <v>24969.5</v>
      </c>
      <c r="D213" s="92">
        <v>35000</v>
      </c>
      <c r="E213" s="92">
        <v>32600</v>
      </c>
      <c r="F213" s="92">
        <v>26653</v>
      </c>
      <c r="G213" s="92">
        <v>30000</v>
      </c>
      <c r="H213" s="92">
        <v>30000</v>
      </c>
      <c r="I213" s="92">
        <v>22743</v>
      </c>
      <c r="J213" s="92">
        <v>23776</v>
      </c>
      <c r="K213" s="92">
        <v>134000</v>
      </c>
      <c r="L213" s="92">
        <v>30000</v>
      </c>
      <c r="M213" s="92">
        <v>135000</v>
      </c>
      <c r="N213" s="92">
        <v>135000</v>
      </c>
      <c r="O213" s="92">
        <v>35000</v>
      </c>
    </row>
    <row r="214" spans="1:15" ht="16.5" thickBot="1" x14ac:dyDescent="0.3">
      <c r="A214" s="194"/>
      <c r="B214" s="154" t="s">
        <v>215</v>
      </c>
      <c r="C214" s="216">
        <f>C213</f>
        <v>24969.5</v>
      </c>
      <c r="D214" s="85">
        <f>D213</f>
        <v>35000</v>
      </c>
      <c r="E214" s="85">
        <f>E213</f>
        <v>32600</v>
      </c>
      <c r="F214" s="85">
        <f>SUM(F212:F213)</f>
        <v>30939</v>
      </c>
      <c r="G214" s="85">
        <f>G212+G213</f>
        <v>35500</v>
      </c>
      <c r="H214" s="85">
        <f>H212+H213</f>
        <v>35500</v>
      </c>
      <c r="I214" s="85">
        <f>SUM(I212:I213)</f>
        <v>27316</v>
      </c>
      <c r="J214" s="85">
        <f>SUM(J212:J213)</f>
        <v>27374</v>
      </c>
      <c r="K214" s="85">
        <f>SUM(K213)</f>
        <v>134000</v>
      </c>
      <c r="L214" s="85">
        <f>SUM(L213)</f>
        <v>30000</v>
      </c>
      <c r="M214" s="85">
        <f>SUM(M213)</f>
        <v>135000</v>
      </c>
      <c r="N214" s="85">
        <f>SUM(N213)</f>
        <v>135000</v>
      </c>
      <c r="O214" s="85">
        <f>SUM(O213)</f>
        <v>35000</v>
      </c>
    </row>
    <row r="215" spans="1:15" ht="16.5" thickBot="1" x14ac:dyDescent="0.3">
      <c r="A215" s="61" t="s">
        <v>216</v>
      </c>
      <c r="B215" s="733" t="s">
        <v>217</v>
      </c>
      <c r="C215" s="734"/>
      <c r="D215" s="734"/>
      <c r="E215" s="734"/>
      <c r="F215" s="734"/>
      <c r="G215" s="734"/>
      <c r="H215" s="734"/>
      <c r="I215" s="734"/>
      <c r="J215" s="734"/>
      <c r="K215" s="734"/>
      <c r="L215" s="734"/>
      <c r="M215" s="734"/>
      <c r="N215" s="734"/>
      <c r="O215" s="734"/>
    </row>
    <row r="216" spans="1:15" ht="15.75" x14ac:dyDescent="0.25">
      <c r="A216" s="205">
        <v>610</v>
      </c>
      <c r="B216" s="213" t="s">
        <v>119</v>
      </c>
      <c r="C216" s="64">
        <v>3921.44</v>
      </c>
      <c r="D216" s="66">
        <v>5300</v>
      </c>
      <c r="E216" s="65">
        <v>5300</v>
      </c>
      <c r="F216" s="65">
        <v>2630</v>
      </c>
      <c r="G216" s="65">
        <v>5300</v>
      </c>
      <c r="H216" s="65">
        <v>5300</v>
      </c>
      <c r="I216" s="69">
        <v>2701</v>
      </c>
      <c r="J216" s="69">
        <v>1060</v>
      </c>
      <c r="K216" s="69">
        <v>5750</v>
      </c>
      <c r="L216" s="69">
        <v>5750</v>
      </c>
      <c r="M216" s="69">
        <v>6000</v>
      </c>
      <c r="N216" s="69">
        <v>6200</v>
      </c>
      <c r="O216" s="69">
        <v>6350</v>
      </c>
    </row>
    <row r="217" spans="1:15" ht="15.75" x14ac:dyDescent="0.25">
      <c r="A217" s="70">
        <v>620</v>
      </c>
      <c r="B217" s="208" t="s">
        <v>93</v>
      </c>
      <c r="C217" s="72">
        <v>1375.48</v>
      </c>
      <c r="D217" s="74">
        <v>3550</v>
      </c>
      <c r="E217" s="73">
        <v>3550</v>
      </c>
      <c r="F217" s="73">
        <v>2215</v>
      </c>
      <c r="G217" s="73">
        <v>3550</v>
      </c>
      <c r="H217" s="73">
        <v>3550</v>
      </c>
      <c r="I217" s="73">
        <v>2353</v>
      </c>
      <c r="J217" s="73">
        <v>1625</v>
      </c>
      <c r="K217" s="73">
        <v>5000</v>
      </c>
      <c r="L217" s="73">
        <v>5000</v>
      </c>
      <c r="M217" s="73">
        <v>4000</v>
      </c>
      <c r="N217" s="73">
        <v>4000</v>
      </c>
      <c r="O217" s="73">
        <v>4000</v>
      </c>
    </row>
    <row r="218" spans="1:15" ht="15.75" x14ac:dyDescent="0.25">
      <c r="A218" s="70">
        <v>630</v>
      </c>
      <c r="B218" s="208" t="s">
        <v>94</v>
      </c>
      <c r="C218" s="72">
        <v>98042.12</v>
      </c>
      <c r="D218" s="74">
        <v>142700</v>
      </c>
      <c r="E218" s="74">
        <v>175075</v>
      </c>
      <c r="F218" s="74">
        <v>265941</v>
      </c>
      <c r="G218" s="74">
        <v>254000</v>
      </c>
      <c r="H218" s="74">
        <v>254000</v>
      </c>
      <c r="I218" s="74">
        <v>139833</v>
      </c>
      <c r="J218" s="74">
        <v>130360</v>
      </c>
      <c r="K218" s="74">
        <v>180000</v>
      </c>
      <c r="L218" s="74">
        <v>200000</v>
      </c>
      <c r="M218" s="74">
        <v>175000</v>
      </c>
      <c r="N218" s="74">
        <v>170000</v>
      </c>
      <c r="O218" s="74">
        <v>170000</v>
      </c>
    </row>
    <row r="219" spans="1:15" ht="15.75" x14ac:dyDescent="0.25">
      <c r="A219" s="70">
        <v>630</v>
      </c>
      <c r="B219" s="210" t="s">
        <v>218</v>
      </c>
      <c r="C219" s="285"/>
      <c r="D219" s="78"/>
      <c r="E219" s="78"/>
      <c r="F219" s="78"/>
      <c r="G219" s="78"/>
      <c r="H219" s="78"/>
      <c r="I219" s="78">
        <v>58000</v>
      </c>
      <c r="J219" s="78">
        <v>0</v>
      </c>
      <c r="K219" s="78"/>
      <c r="L219" s="78"/>
      <c r="M219" s="78"/>
      <c r="N219" s="78"/>
      <c r="O219" s="78"/>
    </row>
    <row r="220" spans="1:15" ht="16.5" thickBot="1" x14ac:dyDescent="0.3">
      <c r="A220" s="70">
        <v>640</v>
      </c>
      <c r="B220" s="210" t="s">
        <v>95</v>
      </c>
      <c r="C220" s="285">
        <v>136.52000000000001</v>
      </c>
      <c r="D220" s="78">
        <v>100</v>
      </c>
      <c r="E220" s="78">
        <v>100</v>
      </c>
      <c r="F220" s="78">
        <v>13317</v>
      </c>
      <c r="G220" s="78">
        <v>100</v>
      </c>
      <c r="H220" s="78">
        <v>100</v>
      </c>
      <c r="I220" s="78">
        <v>8868</v>
      </c>
      <c r="J220" s="293">
        <v>6343</v>
      </c>
      <c r="K220" s="293">
        <v>15000</v>
      </c>
      <c r="L220" s="293">
        <v>5000</v>
      </c>
      <c r="M220" s="293">
        <v>5000</v>
      </c>
      <c r="N220" s="293">
        <v>5000</v>
      </c>
      <c r="O220" s="293">
        <v>5000</v>
      </c>
    </row>
    <row r="221" spans="1:15" ht="16.5" thickBot="1" x14ac:dyDescent="0.3">
      <c r="A221" s="194"/>
      <c r="B221" s="154" t="s">
        <v>219</v>
      </c>
      <c r="C221" s="84">
        <f t="shared" ref="C221:H221" si="37">SUM(C216:C220)</f>
        <v>103475.56</v>
      </c>
      <c r="D221" s="212">
        <f t="shared" si="37"/>
        <v>151650</v>
      </c>
      <c r="E221" s="212">
        <f t="shared" si="37"/>
        <v>184025</v>
      </c>
      <c r="F221" s="212">
        <f t="shared" si="37"/>
        <v>284103</v>
      </c>
      <c r="G221" s="212">
        <f t="shared" si="37"/>
        <v>262950</v>
      </c>
      <c r="H221" s="212">
        <f t="shared" si="37"/>
        <v>262950</v>
      </c>
      <c r="I221" s="212">
        <f t="shared" ref="I221:O221" si="38">SUM(I216:I220)</f>
        <v>211755</v>
      </c>
      <c r="J221" s="212">
        <f t="shared" si="38"/>
        <v>139388</v>
      </c>
      <c r="K221" s="212">
        <f t="shared" si="38"/>
        <v>205750</v>
      </c>
      <c r="L221" s="212">
        <f t="shared" si="38"/>
        <v>215750</v>
      </c>
      <c r="M221" s="212">
        <f t="shared" si="38"/>
        <v>190000</v>
      </c>
      <c r="N221" s="212">
        <f t="shared" si="38"/>
        <v>185200</v>
      </c>
      <c r="O221" s="212">
        <f t="shared" si="38"/>
        <v>185350</v>
      </c>
    </row>
    <row r="222" spans="1:15" ht="16.5" thickBot="1" x14ac:dyDescent="0.3">
      <c r="A222" s="61" t="s">
        <v>220</v>
      </c>
      <c r="B222" s="733" t="s">
        <v>221</v>
      </c>
      <c r="C222" s="734"/>
      <c r="D222" s="734"/>
      <c r="E222" s="734"/>
      <c r="F222" s="734"/>
      <c r="G222" s="734"/>
      <c r="H222" s="734"/>
      <c r="I222" s="734"/>
      <c r="J222" s="734"/>
      <c r="K222" s="734"/>
      <c r="L222" s="734"/>
      <c r="M222" s="734"/>
      <c r="N222" s="734"/>
      <c r="O222" s="734"/>
    </row>
    <row r="223" spans="1:15" ht="16.5" thickBot="1" x14ac:dyDescent="0.25">
      <c r="A223" s="89">
        <v>630</v>
      </c>
      <c r="B223" s="350" t="s">
        <v>94</v>
      </c>
      <c r="C223" s="91">
        <v>27799.63</v>
      </c>
      <c r="D223" s="92">
        <v>40000</v>
      </c>
      <c r="E223" s="219">
        <v>42400</v>
      </c>
      <c r="F223" s="219">
        <v>35511</v>
      </c>
      <c r="G223" s="219">
        <v>57001</v>
      </c>
      <c r="H223" s="219">
        <v>57002</v>
      </c>
      <c r="I223" s="221">
        <v>30528</v>
      </c>
      <c r="J223" s="221">
        <v>28137</v>
      </c>
      <c r="K223" s="221">
        <v>80000</v>
      </c>
      <c r="L223" s="221">
        <v>70000</v>
      </c>
      <c r="M223" s="221">
        <v>40000</v>
      </c>
      <c r="N223" s="221">
        <v>45000</v>
      </c>
      <c r="O223" s="221">
        <v>45000</v>
      </c>
    </row>
    <row r="224" spans="1:15" ht="16.5" thickBot="1" x14ac:dyDescent="0.3">
      <c r="A224" s="98"/>
      <c r="B224" s="154" t="s">
        <v>222</v>
      </c>
      <c r="C224" s="216">
        <f>C223</f>
        <v>27799.63</v>
      </c>
      <c r="D224" s="85">
        <f>D223</f>
        <v>40000</v>
      </c>
      <c r="E224" s="85">
        <f>E223</f>
        <v>42400</v>
      </c>
      <c r="F224" s="85">
        <f>SUM(F223)</f>
        <v>35511</v>
      </c>
      <c r="G224" s="85">
        <f>G223</f>
        <v>57001</v>
      </c>
      <c r="H224" s="85">
        <f>H223</f>
        <v>57002</v>
      </c>
      <c r="I224" s="85">
        <f>SUM(I223)</f>
        <v>30528</v>
      </c>
      <c r="J224" s="85">
        <f>SUM(J223)</f>
        <v>28137</v>
      </c>
      <c r="K224" s="85">
        <f>SUM(K223)</f>
        <v>80000</v>
      </c>
      <c r="L224" s="85">
        <f>SUM(L223)</f>
        <v>70000</v>
      </c>
      <c r="M224" s="85">
        <f>SUM(M223)</f>
        <v>40000</v>
      </c>
      <c r="N224" s="85">
        <v>45000</v>
      </c>
      <c r="O224" s="85">
        <v>45000</v>
      </c>
    </row>
    <row r="225" spans="1:16" ht="16.5" thickBot="1" x14ac:dyDescent="0.3">
      <c r="A225" s="61" t="s">
        <v>223</v>
      </c>
      <c r="B225" s="733" t="s">
        <v>224</v>
      </c>
      <c r="C225" s="734"/>
      <c r="D225" s="734"/>
      <c r="E225" s="734"/>
      <c r="F225" s="734"/>
      <c r="G225" s="734"/>
      <c r="H225" s="734"/>
      <c r="I225" s="734"/>
      <c r="J225" s="734"/>
      <c r="K225" s="734"/>
      <c r="L225" s="734"/>
      <c r="M225" s="734"/>
      <c r="N225" s="734"/>
      <c r="O225" s="734"/>
    </row>
    <row r="226" spans="1:16" ht="16.5" thickBot="1" x14ac:dyDescent="0.3">
      <c r="A226" s="82">
        <v>630</v>
      </c>
      <c r="B226" s="297" t="s">
        <v>94</v>
      </c>
      <c r="C226" s="91">
        <v>18390.38</v>
      </c>
      <c r="D226" s="92">
        <v>25700</v>
      </c>
      <c r="E226" s="92">
        <v>40000</v>
      </c>
      <c r="F226" s="92">
        <v>70716</v>
      </c>
      <c r="G226" s="92">
        <v>55150</v>
      </c>
      <c r="H226" s="92">
        <v>55150</v>
      </c>
      <c r="I226" s="220">
        <v>62595</v>
      </c>
      <c r="J226" s="220">
        <v>47755</v>
      </c>
      <c r="K226" s="220">
        <v>85000</v>
      </c>
      <c r="L226" s="220">
        <v>85000</v>
      </c>
      <c r="M226" s="220">
        <v>50000</v>
      </c>
      <c r="N226" s="220">
        <v>40000</v>
      </c>
      <c r="O226" s="220">
        <v>40000</v>
      </c>
    </row>
    <row r="227" spans="1:16" ht="16.5" thickBot="1" x14ac:dyDescent="0.3">
      <c r="A227" s="351"/>
      <c r="B227" s="352" t="s">
        <v>225</v>
      </c>
      <c r="C227" s="353">
        <f>C226</f>
        <v>18390.38</v>
      </c>
      <c r="D227" s="173">
        <f>D226</f>
        <v>25700</v>
      </c>
      <c r="E227" s="173">
        <f>E226</f>
        <v>40000</v>
      </c>
      <c r="F227" s="85">
        <f>SUM(F226)</f>
        <v>70716</v>
      </c>
      <c r="G227" s="173">
        <v>65150</v>
      </c>
      <c r="H227" s="173">
        <v>65150</v>
      </c>
      <c r="I227" s="173">
        <f t="shared" ref="I227:O227" si="39">SUM(I226)</f>
        <v>62595</v>
      </c>
      <c r="J227" s="212">
        <f t="shared" si="39"/>
        <v>47755</v>
      </c>
      <c r="K227" s="212">
        <f t="shared" si="39"/>
        <v>85000</v>
      </c>
      <c r="L227" s="212">
        <f t="shared" si="39"/>
        <v>85000</v>
      </c>
      <c r="M227" s="212">
        <f t="shared" si="39"/>
        <v>50000</v>
      </c>
      <c r="N227" s="212">
        <f t="shared" si="39"/>
        <v>40000</v>
      </c>
      <c r="O227" s="212">
        <f t="shared" si="39"/>
        <v>40000</v>
      </c>
    </row>
    <row r="228" spans="1:16" ht="15.75" x14ac:dyDescent="0.25">
      <c r="A228" s="201"/>
      <c r="B228" s="340"/>
      <c r="C228" s="341"/>
      <c r="D228" s="342"/>
      <c r="E228" s="342"/>
      <c r="F228" s="342"/>
      <c r="G228" s="342"/>
      <c r="H228" s="342"/>
      <c r="I228" s="342"/>
      <c r="J228" s="342"/>
      <c r="K228" s="342"/>
      <c r="L228" s="342"/>
      <c r="M228" s="342"/>
      <c r="N228" s="342"/>
      <c r="O228" s="342"/>
    </row>
    <row r="229" spans="1:16" ht="15.75" x14ac:dyDescent="0.25">
      <c r="A229" s="201"/>
      <c r="B229" s="340"/>
      <c r="C229" s="341"/>
      <c r="D229" s="342"/>
      <c r="E229" s="342"/>
      <c r="F229" s="342"/>
      <c r="G229" s="342"/>
      <c r="H229" s="342"/>
      <c r="I229" s="342"/>
      <c r="J229" s="342"/>
      <c r="K229" s="342"/>
      <c r="L229" s="342"/>
      <c r="M229" s="342"/>
      <c r="N229" s="342"/>
      <c r="O229" s="342"/>
    </row>
    <row r="230" spans="1:16" ht="12.75" customHeight="1" x14ac:dyDescent="0.25">
      <c r="A230" s="201"/>
      <c r="B230" s="340"/>
      <c r="C230" s="341"/>
    </row>
    <row r="231" spans="1:16" ht="10.5" customHeight="1" thickBot="1" x14ac:dyDescent="0.3">
      <c r="A231" s="201"/>
      <c r="B231" s="340"/>
      <c r="C231" s="341"/>
    </row>
    <row r="232" spans="1:16" ht="10.5" customHeight="1" x14ac:dyDescent="0.25">
      <c r="A232" s="771" t="s">
        <v>226</v>
      </c>
      <c r="B232" s="757" t="s">
        <v>227</v>
      </c>
      <c r="C232" s="354"/>
      <c r="D232" s="355" t="s">
        <v>88</v>
      </c>
      <c r="E232" s="306" t="s">
        <v>40</v>
      </c>
      <c r="F232" s="306" t="s">
        <v>87</v>
      </c>
      <c r="G232" s="306" t="s">
        <v>104</v>
      </c>
      <c r="H232" s="306" t="s">
        <v>88</v>
      </c>
      <c r="I232" s="306" t="s">
        <v>88</v>
      </c>
      <c r="J232" s="306" t="s">
        <v>87</v>
      </c>
      <c r="K232" s="56" t="s">
        <v>13</v>
      </c>
      <c r="L232" s="56" t="s">
        <v>40</v>
      </c>
      <c r="M232" s="56" t="s">
        <v>13</v>
      </c>
      <c r="N232" s="56" t="s">
        <v>13</v>
      </c>
      <c r="O232" s="56" t="s">
        <v>13</v>
      </c>
    </row>
    <row r="233" spans="1:16" ht="13.5" customHeight="1" thickBot="1" x14ac:dyDescent="0.3">
      <c r="A233" s="772"/>
      <c r="B233" s="758"/>
      <c r="C233" s="356"/>
      <c r="D233" s="357" t="s">
        <v>3</v>
      </c>
      <c r="E233" s="309" t="s">
        <v>3</v>
      </c>
      <c r="F233" s="309" t="s">
        <v>4</v>
      </c>
      <c r="G233" s="309" t="s">
        <v>105</v>
      </c>
      <c r="H233" s="309" t="s">
        <v>3</v>
      </c>
      <c r="I233" s="309" t="s">
        <v>5</v>
      </c>
      <c r="J233" s="309" t="s">
        <v>6</v>
      </c>
      <c r="K233" s="60" t="s">
        <v>7</v>
      </c>
      <c r="L233" s="60" t="s">
        <v>7</v>
      </c>
      <c r="M233" s="60" t="s">
        <v>8</v>
      </c>
      <c r="N233" s="60" t="s">
        <v>495</v>
      </c>
      <c r="O233" s="60" t="s">
        <v>545</v>
      </c>
      <c r="P233" s="7"/>
    </row>
    <row r="234" spans="1:16" ht="16.5" thickBot="1" x14ac:dyDescent="0.3">
      <c r="A234" s="89">
        <v>630</v>
      </c>
      <c r="B234" s="297" t="s">
        <v>94</v>
      </c>
      <c r="C234" s="91">
        <v>11352.22</v>
      </c>
      <c r="D234" s="92">
        <v>20500</v>
      </c>
      <c r="E234" s="219">
        <v>15000</v>
      </c>
      <c r="F234" s="219">
        <v>8477</v>
      </c>
      <c r="G234" s="219">
        <v>20501</v>
      </c>
      <c r="H234" s="219">
        <v>20502</v>
      </c>
      <c r="I234" s="219">
        <v>6551</v>
      </c>
      <c r="J234" s="219">
        <v>11654</v>
      </c>
      <c r="K234" s="219">
        <v>6000</v>
      </c>
      <c r="L234" s="219">
        <v>8500</v>
      </c>
      <c r="M234" s="219">
        <v>7000</v>
      </c>
      <c r="N234" s="219">
        <v>7000</v>
      </c>
      <c r="O234" s="219">
        <v>7000</v>
      </c>
    </row>
    <row r="235" spans="1:16" ht="16.5" thickBot="1" x14ac:dyDescent="0.3">
      <c r="A235" s="98"/>
      <c r="B235" s="154" t="s">
        <v>228</v>
      </c>
      <c r="C235" s="84">
        <f>C234</f>
        <v>11352.22</v>
      </c>
      <c r="D235" s="212">
        <f>D234</f>
        <v>20500</v>
      </c>
      <c r="E235" s="212">
        <f>E234</f>
        <v>15000</v>
      </c>
      <c r="F235" s="212">
        <f>SUM(F234)</f>
        <v>8477</v>
      </c>
      <c r="G235" s="212">
        <f>G234</f>
        <v>20501</v>
      </c>
      <c r="H235" s="212">
        <f>H234</f>
        <v>20502</v>
      </c>
      <c r="I235" s="212">
        <f t="shared" ref="I235:O235" si="40">SUM(I234)</f>
        <v>6551</v>
      </c>
      <c r="J235" s="212">
        <f t="shared" si="40"/>
        <v>11654</v>
      </c>
      <c r="K235" s="212">
        <f t="shared" si="40"/>
        <v>6000</v>
      </c>
      <c r="L235" s="212">
        <f t="shared" si="40"/>
        <v>8500</v>
      </c>
      <c r="M235" s="212">
        <f t="shared" si="40"/>
        <v>7000</v>
      </c>
      <c r="N235" s="212">
        <f t="shared" si="40"/>
        <v>7000</v>
      </c>
      <c r="O235" s="212">
        <f t="shared" si="40"/>
        <v>7000</v>
      </c>
    </row>
    <row r="236" spans="1:16" ht="16.5" thickBot="1" x14ac:dyDescent="0.3">
      <c r="A236" s="61" t="s">
        <v>229</v>
      </c>
      <c r="B236" s="733" t="s">
        <v>230</v>
      </c>
      <c r="C236" s="734"/>
      <c r="D236" s="734"/>
      <c r="E236" s="734"/>
      <c r="F236" s="734"/>
      <c r="G236" s="734"/>
      <c r="H236" s="768"/>
      <c r="J236" s="219"/>
      <c r="K236" s="219"/>
      <c r="L236" s="219"/>
      <c r="M236" s="219"/>
      <c r="N236" s="219"/>
      <c r="O236" s="219"/>
    </row>
    <row r="237" spans="1:16" ht="16.5" thickBot="1" x14ac:dyDescent="0.3">
      <c r="A237" s="89">
        <v>630</v>
      </c>
      <c r="B237" s="297" t="s">
        <v>185</v>
      </c>
      <c r="C237" s="358">
        <v>981.45</v>
      </c>
      <c r="D237" s="359">
        <v>2000</v>
      </c>
      <c r="E237" s="337">
        <v>2000</v>
      </c>
      <c r="F237" s="337">
        <v>1437</v>
      </c>
      <c r="G237" s="337">
        <v>2001</v>
      </c>
      <c r="H237" s="337">
        <v>2002</v>
      </c>
      <c r="I237" s="338">
        <v>502</v>
      </c>
      <c r="J237" s="338">
        <v>0</v>
      </c>
      <c r="K237" s="338">
        <v>15000</v>
      </c>
      <c r="L237" s="338">
        <v>5000</v>
      </c>
      <c r="M237" s="338">
        <v>2000</v>
      </c>
      <c r="N237" s="338">
        <v>2000</v>
      </c>
      <c r="O237" s="338">
        <v>2000</v>
      </c>
    </row>
    <row r="238" spans="1:16" ht="16.5" thickBot="1" x14ac:dyDescent="0.3">
      <c r="A238" s="194"/>
      <c r="B238" s="154" t="s">
        <v>231</v>
      </c>
      <c r="C238" s="216">
        <f>C237</f>
        <v>981.45</v>
      </c>
      <c r="D238" s="85">
        <f>D237</f>
        <v>2000</v>
      </c>
      <c r="E238" s="85">
        <f>E237</f>
        <v>2000</v>
      </c>
      <c r="F238" s="85">
        <f>SUM(F237)</f>
        <v>1437</v>
      </c>
      <c r="G238" s="85">
        <f>G237</f>
        <v>2001</v>
      </c>
      <c r="H238" s="85">
        <f>H237</f>
        <v>2002</v>
      </c>
      <c r="I238" s="85">
        <f t="shared" ref="I238:O238" si="41">SUM(I237)</f>
        <v>502</v>
      </c>
      <c r="J238" s="85">
        <f t="shared" si="41"/>
        <v>0</v>
      </c>
      <c r="K238" s="85">
        <f t="shared" si="41"/>
        <v>15000</v>
      </c>
      <c r="L238" s="85">
        <f t="shared" si="41"/>
        <v>5000</v>
      </c>
      <c r="M238" s="85">
        <f t="shared" si="41"/>
        <v>2000</v>
      </c>
      <c r="N238" s="85">
        <f t="shared" si="41"/>
        <v>2000</v>
      </c>
      <c r="O238" s="85">
        <f t="shared" si="41"/>
        <v>2000</v>
      </c>
    </row>
    <row r="239" spans="1:16" ht="16.5" thickBot="1" x14ac:dyDescent="0.3">
      <c r="A239" s="61" t="s">
        <v>232</v>
      </c>
      <c r="B239" s="773" t="s">
        <v>233</v>
      </c>
      <c r="C239" s="774"/>
      <c r="D239" s="774"/>
      <c r="E239" s="774"/>
      <c r="F239" s="774"/>
      <c r="G239" s="774"/>
      <c r="H239" s="775"/>
      <c r="J239" s="219"/>
      <c r="K239" s="219"/>
      <c r="L239" s="219"/>
      <c r="M239" s="219"/>
      <c r="N239" s="219"/>
      <c r="O239" s="219"/>
    </row>
    <row r="240" spans="1:16" ht="15.75" x14ac:dyDescent="0.25">
      <c r="A240" s="611">
        <v>620</v>
      </c>
      <c r="B240" s="608" t="s">
        <v>140</v>
      </c>
      <c r="C240" s="612"/>
      <c r="D240" s="616"/>
      <c r="E240" s="612"/>
      <c r="F240" s="395"/>
      <c r="G240" s="616"/>
      <c r="H240" s="612"/>
      <c r="I240" s="68"/>
      <c r="J240" s="68"/>
      <c r="K240" s="68">
        <v>300</v>
      </c>
      <c r="L240" s="68">
        <v>300</v>
      </c>
      <c r="M240" s="68"/>
      <c r="N240" s="68"/>
      <c r="O240" s="68"/>
    </row>
    <row r="241" spans="1:15" ht="16.5" thickBot="1" x14ac:dyDescent="0.3">
      <c r="A241" s="217">
        <v>630</v>
      </c>
      <c r="B241" s="609" t="s">
        <v>185</v>
      </c>
      <c r="C241" s="613"/>
      <c r="D241" s="632">
        <v>2000</v>
      </c>
      <c r="E241" s="634">
        <v>2000</v>
      </c>
      <c r="F241" s="633">
        <v>0</v>
      </c>
      <c r="G241" s="632">
        <v>2001</v>
      </c>
      <c r="H241" s="634">
        <v>2002</v>
      </c>
      <c r="I241" s="633">
        <v>0</v>
      </c>
      <c r="J241" s="633">
        <v>0</v>
      </c>
      <c r="K241" s="633">
        <v>3500</v>
      </c>
      <c r="L241" s="633">
        <v>3500</v>
      </c>
      <c r="M241" s="633">
        <v>2000</v>
      </c>
      <c r="N241" s="633">
        <v>2000</v>
      </c>
      <c r="O241" s="633">
        <v>2000</v>
      </c>
    </row>
    <row r="242" spans="1:15" ht="16.5" thickBot="1" x14ac:dyDescent="0.3">
      <c r="A242" s="392"/>
      <c r="B242" s="162" t="s">
        <v>234</v>
      </c>
      <c r="C242" s="333">
        <f>C241</f>
        <v>0</v>
      </c>
      <c r="D242" s="334">
        <f>D241</f>
        <v>2000</v>
      </c>
      <c r="E242" s="334">
        <f>E241</f>
        <v>2000</v>
      </c>
      <c r="F242" s="334">
        <v>0</v>
      </c>
      <c r="G242" s="334">
        <f>G241</f>
        <v>2001</v>
      </c>
      <c r="H242" s="334">
        <f>H241</f>
        <v>2002</v>
      </c>
      <c r="I242" s="334">
        <v>0</v>
      </c>
      <c r="J242" s="334">
        <f>SUM(J241)</f>
        <v>0</v>
      </c>
      <c r="K242" s="334">
        <f>SUM(K240:K241)</f>
        <v>3800</v>
      </c>
      <c r="L242" s="334">
        <f>SUM(L240:L241)</f>
        <v>3800</v>
      </c>
      <c r="M242" s="334">
        <f>SUM(M241)</f>
        <v>2000</v>
      </c>
      <c r="N242" s="334">
        <f>SUM(N241)</f>
        <v>2000</v>
      </c>
      <c r="O242" s="334">
        <f>SUM(O241)</f>
        <v>2000</v>
      </c>
    </row>
    <row r="243" spans="1:15" ht="16.5" thickBot="1" x14ac:dyDescent="0.3">
      <c r="A243" s="61" t="s">
        <v>235</v>
      </c>
      <c r="B243" s="733" t="s">
        <v>236</v>
      </c>
      <c r="C243" s="734"/>
      <c r="D243" s="734"/>
      <c r="E243" s="734"/>
      <c r="F243" s="734"/>
      <c r="G243" s="734"/>
      <c r="H243" s="734"/>
      <c r="I243" s="734"/>
      <c r="J243" s="734"/>
      <c r="K243" s="734"/>
      <c r="L243" s="734"/>
      <c r="M243" s="734"/>
      <c r="N243" s="734"/>
      <c r="O243" s="768"/>
    </row>
    <row r="244" spans="1:15" ht="15.75" x14ac:dyDescent="0.25">
      <c r="A244" s="205">
        <v>610</v>
      </c>
      <c r="B244" s="206" t="s">
        <v>119</v>
      </c>
      <c r="C244" s="156">
        <v>60729.97</v>
      </c>
      <c r="D244" s="68">
        <v>70000</v>
      </c>
      <c r="E244" s="68">
        <v>73860</v>
      </c>
      <c r="F244" s="69">
        <v>88315</v>
      </c>
      <c r="G244" s="69">
        <v>90850</v>
      </c>
      <c r="H244" s="69">
        <v>90850</v>
      </c>
      <c r="I244" s="69">
        <v>95068</v>
      </c>
      <c r="J244" s="69">
        <v>121742</v>
      </c>
      <c r="K244" s="69">
        <v>111000</v>
      </c>
      <c r="L244" s="69">
        <v>115000</v>
      </c>
      <c r="M244" s="69">
        <v>140000</v>
      </c>
      <c r="N244" s="69">
        <v>127000</v>
      </c>
      <c r="O244" s="69">
        <v>127500</v>
      </c>
    </row>
    <row r="245" spans="1:15" ht="16.5" thickBot="1" x14ac:dyDescent="0.3">
      <c r="A245" s="98">
        <v>620</v>
      </c>
      <c r="B245" s="210" t="s">
        <v>93</v>
      </c>
      <c r="C245" s="285">
        <v>21388.45</v>
      </c>
      <c r="D245" s="78">
        <v>29000</v>
      </c>
      <c r="E245" s="78">
        <v>30345</v>
      </c>
      <c r="F245" s="211">
        <v>34062</v>
      </c>
      <c r="G245" s="211">
        <v>36355</v>
      </c>
      <c r="H245" s="211">
        <v>36355</v>
      </c>
      <c r="I245" s="211">
        <v>37562</v>
      </c>
      <c r="J245" s="81">
        <v>45439</v>
      </c>
      <c r="K245" s="81">
        <v>41000</v>
      </c>
      <c r="L245" s="81">
        <v>42750</v>
      </c>
      <c r="M245" s="81">
        <v>45500</v>
      </c>
      <c r="N245" s="81">
        <v>45700</v>
      </c>
      <c r="O245" s="81">
        <v>46000</v>
      </c>
    </row>
    <row r="246" spans="1:15" ht="16.5" thickBot="1" x14ac:dyDescent="0.25">
      <c r="A246" s="245">
        <v>630</v>
      </c>
      <c r="B246" s="360" t="s">
        <v>185</v>
      </c>
      <c r="C246" s="361">
        <v>28362.62</v>
      </c>
      <c r="D246" s="220">
        <v>31900</v>
      </c>
      <c r="E246" s="220">
        <v>33900</v>
      </c>
      <c r="F246" s="220">
        <v>40133</v>
      </c>
      <c r="G246" s="220">
        <v>37900</v>
      </c>
      <c r="H246" s="220">
        <v>37900</v>
      </c>
      <c r="I246" s="220">
        <v>46326</v>
      </c>
      <c r="J246" s="220">
        <v>37902</v>
      </c>
      <c r="K246" s="220">
        <v>45000</v>
      </c>
      <c r="L246" s="220">
        <v>45000</v>
      </c>
      <c r="M246" s="220">
        <v>45000</v>
      </c>
      <c r="N246" s="220">
        <v>45000</v>
      </c>
      <c r="O246" s="220">
        <v>45000</v>
      </c>
    </row>
    <row r="247" spans="1:15" ht="16.5" thickBot="1" x14ac:dyDescent="0.3">
      <c r="A247" s="310">
        <v>640</v>
      </c>
      <c r="B247" s="300" t="s">
        <v>172</v>
      </c>
      <c r="C247" s="362">
        <v>421.65</v>
      </c>
      <c r="D247" s="94">
        <v>400</v>
      </c>
      <c r="E247" s="94">
        <v>400</v>
      </c>
      <c r="F247" s="94">
        <v>618</v>
      </c>
      <c r="G247" s="94">
        <v>400</v>
      </c>
      <c r="H247" s="94">
        <v>400</v>
      </c>
      <c r="I247" s="94">
        <v>1100</v>
      </c>
      <c r="J247" s="94">
        <v>591</v>
      </c>
      <c r="K247" s="94">
        <v>500</v>
      </c>
      <c r="L247" s="94">
        <v>500</v>
      </c>
      <c r="M247" s="94">
        <v>500</v>
      </c>
      <c r="N247" s="94">
        <v>500</v>
      </c>
      <c r="O247" s="94">
        <v>500</v>
      </c>
    </row>
    <row r="248" spans="1:15" ht="16.5" thickBot="1" x14ac:dyDescent="0.3">
      <c r="A248" s="89"/>
      <c r="B248" s="162" t="s">
        <v>237</v>
      </c>
      <c r="C248" s="363">
        <f t="shared" ref="C248:H248" si="42">SUM(C244:C247)</f>
        <v>110902.68999999999</v>
      </c>
      <c r="D248" s="164">
        <f t="shared" si="42"/>
        <v>131300</v>
      </c>
      <c r="E248" s="164">
        <f t="shared" si="42"/>
        <v>138505</v>
      </c>
      <c r="F248" s="164">
        <f t="shared" si="42"/>
        <v>163128</v>
      </c>
      <c r="G248" s="164">
        <f t="shared" si="42"/>
        <v>165505</v>
      </c>
      <c r="H248" s="164">
        <f t="shared" si="42"/>
        <v>165505</v>
      </c>
      <c r="I248" s="164">
        <f t="shared" ref="I248:O248" si="43">SUM(I244:I247)</f>
        <v>180056</v>
      </c>
      <c r="J248" s="164">
        <f t="shared" si="43"/>
        <v>205674</v>
      </c>
      <c r="K248" s="164">
        <f t="shared" si="43"/>
        <v>197500</v>
      </c>
      <c r="L248" s="164">
        <f t="shared" si="43"/>
        <v>203250</v>
      </c>
      <c r="M248" s="164">
        <f t="shared" si="43"/>
        <v>231000</v>
      </c>
      <c r="N248" s="164">
        <f t="shared" si="43"/>
        <v>218200</v>
      </c>
      <c r="O248" s="164">
        <f t="shared" si="43"/>
        <v>219000</v>
      </c>
    </row>
    <row r="249" spans="1:15" ht="16.5" thickBot="1" x14ac:dyDescent="0.3">
      <c r="A249" s="98"/>
      <c r="B249" s="99" t="s">
        <v>238</v>
      </c>
      <c r="C249" s="322">
        <f>C214+C221+C224+C227+C235+C238+C242+C248</f>
        <v>297871.43</v>
      </c>
      <c r="D249" s="323">
        <f>SUM(D214+D221+D224+D227+D235+D238+D242+D248)</f>
        <v>408150</v>
      </c>
      <c r="E249" s="323">
        <f>SUM(E214+E221+E224+E227+E235+E238+E242+E248)</f>
        <v>456530</v>
      </c>
      <c r="F249" s="323">
        <f>SUM(F214+F221+F224+F227+F235+F238+F242+F248)</f>
        <v>594311</v>
      </c>
      <c r="G249" s="323">
        <f>G214+G221+G224+G227+G235+G238+G242+G248</f>
        <v>610609</v>
      </c>
      <c r="H249" s="323">
        <f>H214+H221+H224+H227+H235+H238+H242+H248</f>
        <v>610613</v>
      </c>
      <c r="I249" s="323">
        <f>SUM(I214+I221+I224+I227+I235+I238+I248)</f>
        <v>519303</v>
      </c>
      <c r="J249" s="323">
        <f t="shared" ref="J249:O249" si="44">SUM(J214+J221+J224+J227+J235+J238+J242+J248)</f>
        <v>459982</v>
      </c>
      <c r="K249" s="323">
        <f t="shared" si="44"/>
        <v>727050</v>
      </c>
      <c r="L249" s="323">
        <f t="shared" si="44"/>
        <v>621300</v>
      </c>
      <c r="M249" s="323">
        <f t="shared" si="44"/>
        <v>657000</v>
      </c>
      <c r="N249" s="323">
        <f t="shared" si="44"/>
        <v>634400</v>
      </c>
      <c r="O249" s="323">
        <f t="shared" si="44"/>
        <v>535350</v>
      </c>
    </row>
    <row r="250" spans="1:15" ht="16.5" thickBot="1" x14ac:dyDescent="0.3">
      <c r="A250" s="98"/>
      <c r="B250" s="104" t="s">
        <v>239</v>
      </c>
      <c r="C250" s="364">
        <v>274944.39</v>
      </c>
      <c r="D250" s="326">
        <v>125877</v>
      </c>
      <c r="E250" s="326">
        <v>63473</v>
      </c>
      <c r="F250" s="326">
        <v>112961</v>
      </c>
      <c r="G250" s="326">
        <v>351245</v>
      </c>
      <c r="H250" s="326">
        <v>351246</v>
      </c>
      <c r="I250" s="326">
        <v>221342</v>
      </c>
      <c r="J250" s="326">
        <v>250374</v>
      </c>
      <c r="K250" s="326">
        <v>912900</v>
      </c>
      <c r="L250" s="326">
        <v>232392</v>
      </c>
      <c r="M250" s="326">
        <v>3011300</v>
      </c>
      <c r="N250" s="326">
        <v>1910000</v>
      </c>
      <c r="O250" s="326">
        <v>930000</v>
      </c>
    </row>
    <row r="251" spans="1:15" ht="16.5" thickBot="1" x14ac:dyDescent="0.3">
      <c r="A251" s="194"/>
      <c r="B251" s="195" t="s">
        <v>240</v>
      </c>
      <c r="C251" s="365">
        <f>C249+C250</f>
        <v>572815.82000000007</v>
      </c>
      <c r="D251" s="112">
        <f>D249+D250</f>
        <v>534027</v>
      </c>
      <c r="E251" s="112">
        <f>E249+E250</f>
        <v>520003</v>
      </c>
      <c r="F251" s="112">
        <f>SUM(F249:F250)</f>
        <v>707272</v>
      </c>
      <c r="G251" s="112">
        <f>G249+G250</f>
        <v>961854</v>
      </c>
      <c r="H251" s="112">
        <f>H249+H250</f>
        <v>961859</v>
      </c>
      <c r="I251" s="112">
        <f t="shared" ref="I251:O251" si="45">SUM(I249:I250)</f>
        <v>740645</v>
      </c>
      <c r="J251" s="112">
        <f t="shared" si="45"/>
        <v>710356</v>
      </c>
      <c r="K251" s="112">
        <f t="shared" si="45"/>
        <v>1639950</v>
      </c>
      <c r="L251" s="112">
        <f t="shared" si="45"/>
        <v>853692</v>
      </c>
      <c r="M251" s="112">
        <f t="shared" si="45"/>
        <v>3668300</v>
      </c>
      <c r="N251" s="112">
        <f t="shared" si="45"/>
        <v>2544400</v>
      </c>
      <c r="O251" s="112">
        <f t="shared" si="45"/>
        <v>1465350</v>
      </c>
    </row>
    <row r="252" spans="1:15" ht="376.5" customHeight="1" thickBot="1" x14ac:dyDescent="0.25">
      <c r="C252" s="114"/>
    </row>
    <row r="253" spans="1:15" ht="16.5" customHeight="1" x14ac:dyDescent="0.2">
      <c r="A253" s="776" t="s">
        <v>241</v>
      </c>
      <c r="B253" s="777"/>
      <c r="C253" s="366" t="s">
        <v>87</v>
      </c>
      <c r="D253" s="306" t="s">
        <v>88</v>
      </c>
      <c r="E253" s="306" t="s">
        <v>40</v>
      </c>
      <c r="F253" s="306" t="s">
        <v>87</v>
      </c>
      <c r="G253" s="306" t="s">
        <v>104</v>
      </c>
      <c r="H253" s="306" t="s">
        <v>88</v>
      </c>
      <c r="I253" s="306" t="s">
        <v>87</v>
      </c>
      <c r="J253" s="307" t="s">
        <v>87</v>
      </c>
      <c r="K253" s="56" t="s">
        <v>13</v>
      </c>
      <c r="L253" s="56" t="s">
        <v>40</v>
      </c>
      <c r="M253" s="56" t="s">
        <v>13</v>
      </c>
      <c r="N253" s="56" t="s">
        <v>13</v>
      </c>
      <c r="O253" s="56" t="s">
        <v>13</v>
      </c>
    </row>
    <row r="254" spans="1:15" ht="13.5" thickBot="1" x14ac:dyDescent="0.25">
      <c r="A254" s="778"/>
      <c r="B254" s="779"/>
      <c r="C254" s="367" t="s">
        <v>89</v>
      </c>
      <c r="D254" s="368" t="s">
        <v>3</v>
      </c>
      <c r="E254" s="368" t="s">
        <v>3</v>
      </c>
      <c r="F254" s="368" t="s">
        <v>4</v>
      </c>
      <c r="G254" s="368" t="s">
        <v>105</v>
      </c>
      <c r="H254" s="368" t="s">
        <v>3</v>
      </c>
      <c r="I254" s="368" t="s">
        <v>5</v>
      </c>
      <c r="J254" s="369" t="s">
        <v>6</v>
      </c>
      <c r="K254" s="60" t="s">
        <v>7</v>
      </c>
      <c r="L254" s="60" t="s">
        <v>7</v>
      </c>
      <c r="M254" s="60" t="s">
        <v>8</v>
      </c>
      <c r="N254" s="60" t="s">
        <v>495</v>
      </c>
      <c r="O254" s="60" t="s">
        <v>545</v>
      </c>
    </row>
    <row r="255" spans="1:15" ht="16.5" thickBot="1" x14ac:dyDescent="0.3">
      <c r="A255" s="370" t="s">
        <v>242</v>
      </c>
      <c r="B255" s="733" t="s">
        <v>243</v>
      </c>
      <c r="C255" s="734"/>
      <c r="D255" s="734"/>
      <c r="E255" s="734"/>
      <c r="F255" s="734"/>
      <c r="G255" s="734"/>
      <c r="H255" s="734"/>
      <c r="I255" s="734"/>
      <c r="J255" s="734"/>
      <c r="K255" s="734"/>
      <c r="L255" s="734"/>
      <c r="M255" s="734"/>
      <c r="N255" s="734"/>
      <c r="O255" s="734"/>
    </row>
    <row r="256" spans="1:15" ht="15.75" x14ac:dyDescent="0.25">
      <c r="A256" s="371">
        <v>630</v>
      </c>
      <c r="B256" s="372" t="s">
        <v>94</v>
      </c>
      <c r="C256" s="618">
        <v>5863.41</v>
      </c>
      <c r="D256" s="621">
        <v>5650</v>
      </c>
      <c r="E256" s="625">
        <v>7760</v>
      </c>
      <c r="F256" s="68">
        <v>11533</v>
      </c>
      <c r="G256" s="621">
        <v>11120</v>
      </c>
      <c r="H256" s="625">
        <v>11120</v>
      </c>
      <c r="I256" s="68">
        <v>8423</v>
      </c>
      <c r="J256" s="65">
        <v>10124</v>
      </c>
      <c r="K256" s="373">
        <v>13000</v>
      </c>
      <c r="L256" s="373">
        <v>14000</v>
      </c>
      <c r="M256" s="373">
        <v>15000</v>
      </c>
      <c r="N256" s="373">
        <v>15000</v>
      </c>
      <c r="O256" s="373">
        <v>15000</v>
      </c>
    </row>
    <row r="257" spans="1:16" ht="15.75" x14ac:dyDescent="0.25">
      <c r="A257" s="371">
        <v>640</v>
      </c>
      <c r="B257" s="374" t="s">
        <v>95</v>
      </c>
      <c r="C257" s="619">
        <v>15346.2</v>
      </c>
      <c r="D257" s="622">
        <v>17000</v>
      </c>
      <c r="E257" s="626">
        <v>17400</v>
      </c>
      <c r="F257" s="74">
        <v>17276</v>
      </c>
      <c r="G257" s="622">
        <v>17500</v>
      </c>
      <c r="H257" s="626">
        <v>17500</v>
      </c>
      <c r="I257" s="74">
        <v>18962</v>
      </c>
      <c r="J257" s="73">
        <v>18922</v>
      </c>
      <c r="K257" s="161">
        <v>20000</v>
      </c>
      <c r="L257" s="161">
        <v>20000</v>
      </c>
      <c r="M257" s="161">
        <v>21000</v>
      </c>
      <c r="N257" s="161">
        <v>21000</v>
      </c>
      <c r="O257" s="161">
        <v>21000</v>
      </c>
    </row>
    <row r="258" spans="1:16" ht="15.75" x14ac:dyDescent="0.25">
      <c r="A258" s="371">
        <v>640</v>
      </c>
      <c r="B258" s="374" t="s">
        <v>244</v>
      </c>
      <c r="C258" s="619"/>
      <c r="D258" s="622"/>
      <c r="E258" s="626"/>
      <c r="F258" s="74"/>
      <c r="G258" s="622"/>
      <c r="H258" s="626"/>
      <c r="I258" s="74">
        <v>4200</v>
      </c>
      <c r="J258" s="73">
        <v>8000</v>
      </c>
      <c r="K258" s="161">
        <v>8000</v>
      </c>
      <c r="L258" s="161">
        <v>8000</v>
      </c>
      <c r="M258" s="161">
        <v>8000</v>
      </c>
      <c r="N258" s="161">
        <v>8000</v>
      </c>
      <c r="O258" s="161">
        <v>8000</v>
      </c>
    </row>
    <row r="259" spans="1:16" ht="16.5" thickBot="1" x14ac:dyDescent="0.3">
      <c r="A259" s="371"/>
      <c r="B259" s="375" t="s">
        <v>245</v>
      </c>
      <c r="C259" s="628">
        <f>C256+C257</f>
        <v>21209.61</v>
      </c>
      <c r="D259" s="629">
        <f>D256+D257</f>
        <v>22650</v>
      </c>
      <c r="E259" s="630">
        <f>E256+E257</f>
        <v>25160</v>
      </c>
      <c r="F259" s="624">
        <f>SUM(F256:F258)</f>
        <v>28809</v>
      </c>
      <c r="G259" s="629">
        <f>G256+G257</f>
        <v>28620</v>
      </c>
      <c r="H259" s="630">
        <f>H256+H257</f>
        <v>28620</v>
      </c>
      <c r="I259" s="624">
        <f t="shared" ref="I259:O259" si="46">SUM(I256:I258)</f>
        <v>31585</v>
      </c>
      <c r="J259" s="631">
        <f t="shared" si="46"/>
        <v>37046</v>
      </c>
      <c r="K259" s="376">
        <f t="shared" si="46"/>
        <v>41000</v>
      </c>
      <c r="L259" s="376">
        <f t="shared" si="46"/>
        <v>42000</v>
      </c>
      <c r="M259" s="376">
        <f t="shared" si="46"/>
        <v>44000</v>
      </c>
      <c r="N259" s="376">
        <f t="shared" si="46"/>
        <v>44000</v>
      </c>
      <c r="O259" s="376">
        <f t="shared" si="46"/>
        <v>44000</v>
      </c>
    </row>
    <row r="260" spans="1:16" ht="16.5" thickBot="1" x14ac:dyDescent="0.3">
      <c r="A260" s="370" t="s">
        <v>246</v>
      </c>
      <c r="B260" s="733" t="s">
        <v>247</v>
      </c>
      <c r="C260" s="734"/>
      <c r="D260" s="734"/>
      <c r="E260" s="734"/>
      <c r="F260" s="734"/>
      <c r="G260" s="734"/>
      <c r="H260" s="734"/>
      <c r="I260" s="734"/>
      <c r="J260" s="734"/>
      <c r="K260" s="734"/>
      <c r="L260" s="734"/>
      <c r="M260" s="734"/>
      <c r="N260" s="734"/>
      <c r="O260" s="734"/>
    </row>
    <row r="261" spans="1:16" ht="15.75" x14ac:dyDescent="0.25">
      <c r="A261" s="371">
        <v>610</v>
      </c>
      <c r="B261" s="372" t="s">
        <v>119</v>
      </c>
      <c r="C261" s="618">
        <v>2805.53</v>
      </c>
      <c r="D261" s="621">
        <v>3400</v>
      </c>
      <c r="E261" s="625">
        <v>3400</v>
      </c>
      <c r="F261" s="68">
        <v>3594</v>
      </c>
      <c r="G261" s="621">
        <v>3600</v>
      </c>
      <c r="H261" s="625">
        <v>3600</v>
      </c>
      <c r="I261" s="68">
        <v>2239</v>
      </c>
      <c r="J261" s="65">
        <v>0</v>
      </c>
      <c r="K261" s="373"/>
      <c r="L261" s="373"/>
      <c r="M261" s="373"/>
      <c r="N261" s="373"/>
      <c r="O261" s="373"/>
    </row>
    <row r="262" spans="1:16" ht="15.75" x14ac:dyDescent="0.25">
      <c r="A262" s="371">
        <v>620</v>
      </c>
      <c r="B262" s="374" t="s">
        <v>93</v>
      </c>
      <c r="C262" s="619">
        <v>989.23</v>
      </c>
      <c r="D262" s="622">
        <v>1190</v>
      </c>
      <c r="E262" s="626">
        <v>1190</v>
      </c>
      <c r="F262" s="74">
        <v>1307</v>
      </c>
      <c r="G262" s="622">
        <v>1400</v>
      </c>
      <c r="H262" s="626">
        <v>1400</v>
      </c>
      <c r="I262" s="74">
        <v>1172</v>
      </c>
      <c r="J262" s="73">
        <v>0</v>
      </c>
      <c r="K262" s="161"/>
      <c r="L262" s="161"/>
      <c r="M262" s="161"/>
      <c r="N262" s="161"/>
      <c r="O262" s="161"/>
    </row>
    <row r="263" spans="1:16" ht="15.75" x14ac:dyDescent="0.2">
      <c r="A263" s="371">
        <v>630</v>
      </c>
      <c r="B263" s="377" t="s">
        <v>185</v>
      </c>
      <c r="C263" s="619"/>
      <c r="D263" s="622">
        <v>100</v>
      </c>
      <c r="E263" s="626">
        <v>100</v>
      </c>
      <c r="F263" s="74">
        <v>261</v>
      </c>
      <c r="G263" s="622">
        <v>100</v>
      </c>
      <c r="H263" s="626">
        <v>100</v>
      </c>
      <c r="I263" s="74">
        <v>105888</v>
      </c>
      <c r="J263" s="73">
        <v>8017</v>
      </c>
      <c r="K263" s="161"/>
      <c r="L263" s="161">
        <v>10000</v>
      </c>
      <c r="M263" s="161">
        <v>5000</v>
      </c>
      <c r="N263" s="161">
        <v>5000</v>
      </c>
      <c r="O263" s="161">
        <v>5000</v>
      </c>
    </row>
    <row r="264" spans="1:16" ht="15.75" x14ac:dyDescent="0.25">
      <c r="A264" s="371">
        <v>640</v>
      </c>
      <c r="B264" s="374" t="s">
        <v>248</v>
      </c>
      <c r="C264" s="619"/>
      <c r="D264" s="622">
        <v>100</v>
      </c>
      <c r="E264" s="626">
        <v>100</v>
      </c>
      <c r="F264" s="74"/>
      <c r="G264" s="622">
        <v>100</v>
      </c>
      <c r="H264" s="626">
        <v>100</v>
      </c>
      <c r="I264" s="74">
        <v>46</v>
      </c>
      <c r="J264" s="73">
        <v>0</v>
      </c>
      <c r="K264" s="161"/>
      <c r="L264" s="161"/>
      <c r="M264" s="161"/>
      <c r="N264" s="161"/>
      <c r="O264" s="161"/>
    </row>
    <row r="265" spans="1:16" ht="16.5" thickBot="1" x14ac:dyDescent="0.3">
      <c r="A265" s="378"/>
      <c r="B265" s="379" t="s">
        <v>249</v>
      </c>
      <c r="C265" s="620">
        <f>C261+C262+C263+C264</f>
        <v>3794.76</v>
      </c>
      <c r="D265" s="623">
        <f>D261+D262+D263+D264</f>
        <v>4790</v>
      </c>
      <c r="E265" s="627">
        <f>E261+E262+E263+E264</f>
        <v>4790</v>
      </c>
      <c r="F265" s="624">
        <f>SUM(F261:F264)</f>
        <v>5162</v>
      </c>
      <c r="G265" s="623">
        <f>G261+G262+G263+G264</f>
        <v>5200</v>
      </c>
      <c r="H265" s="627">
        <f>H261+H262+H263+H264</f>
        <v>5200</v>
      </c>
      <c r="I265" s="624">
        <f>SUM(I261:I264)</f>
        <v>109345</v>
      </c>
      <c r="J265" s="288">
        <f>SUM(J261:J264)</f>
        <v>8017</v>
      </c>
      <c r="K265" s="380"/>
      <c r="L265" s="380">
        <f>SUM(L263:L264)</f>
        <v>10000</v>
      </c>
      <c r="M265" s="380">
        <f>SUM(M263:M264)</f>
        <v>5000</v>
      </c>
      <c r="N265" s="380">
        <f>SUM(N263:N264)</f>
        <v>5000</v>
      </c>
      <c r="O265" s="380">
        <f>SUM(O263:O264)</f>
        <v>5000</v>
      </c>
    </row>
    <row r="266" spans="1:16" ht="16.5" thickBot="1" x14ac:dyDescent="0.3">
      <c r="A266" s="88" t="s">
        <v>250</v>
      </c>
      <c r="B266" s="733" t="s">
        <v>251</v>
      </c>
      <c r="C266" s="734"/>
      <c r="D266" s="734"/>
      <c r="E266" s="734"/>
      <c r="F266" s="734"/>
      <c r="G266" s="734"/>
      <c r="H266" s="734"/>
      <c r="I266" s="734"/>
      <c r="J266" s="734"/>
      <c r="K266" s="734"/>
      <c r="L266" s="734"/>
      <c r="M266" s="734"/>
      <c r="N266" s="734"/>
      <c r="O266" s="734"/>
    </row>
    <row r="267" spans="1:16" ht="15.75" x14ac:dyDescent="0.25">
      <c r="A267" s="89">
        <v>610</v>
      </c>
      <c r="B267" s="277" t="s">
        <v>119</v>
      </c>
      <c r="C267" s="278">
        <v>1814.79</v>
      </c>
      <c r="D267" s="66">
        <v>2550</v>
      </c>
      <c r="E267" s="66">
        <v>2500</v>
      </c>
      <c r="F267" s="66">
        <v>2642</v>
      </c>
      <c r="G267" s="66">
        <v>2650</v>
      </c>
      <c r="H267" s="176">
        <v>2650</v>
      </c>
      <c r="I267" s="68">
        <v>2368</v>
      </c>
      <c r="J267" s="68">
        <v>2981</v>
      </c>
      <c r="K267" s="68">
        <v>3120</v>
      </c>
      <c r="L267" s="68">
        <v>3120</v>
      </c>
      <c r="M267" s="68">
        <v>3250</v>
      </c>
      <c r="N267" s="68">
        <v>3300</v>
      </c>
      <c r="O267" s="68">
        <v>3350</v>
      </c>
    </row>
    <row r="268" spans="1:16" ht="15.75" x14ac:dyDescent="0.25">
      <c r="A268" s="70">
        <v>620</v>
      </c>
      <c r="B268" s="159" t="s">
        <v>93</v>
      </c>
      <c r="C268" s="209">
        <v>642</v>
      </c>
      <c r="D268" s="74">
        <v>1020</v>
      </c>
      <c r="E268" s="74">
        <v>1020</v>
      </c>
      <c r="F268" s="74">
        <v>899.03</v>
      </c>
      <c r="G268" s="74">
        <v>1000</v>
      </c>
      <c r="H268" s="160">
        <v>1000</v>
      </c>
      <c r="I268" s="74">
        <v>1041</v>
      </c>
      <c r="J268" s="74">
        <v>1988</v>
      </c>
      <c r="K268" s="74">
        <v>2200</v>
      </c>
      <c r="L268" s="74">
        <v>2000</v>
      </c>
      <c r="M268" s="74">
        <v>2000</v>
      </c>
      <c r="N268" s="74">
        <v>2000</v>
      </c>
      <c r="O268" s="74">
        <v>2000</v>
      </c>
    </row>
    <row r="269" spans="1:16" ht="16.5" thickBot="1" x14ac:dyDescent="0.3">
      <c r="A269" s="98">
        <v>630</v>
      </c>
      <c r="B269" s="214" t="s">
        <v>94</v>
      </c>
      <c r="C269" s="77">
        <v>9898.49</v>
      </c>
      <c r="D269" s="78">
        <v>13400</v>
      </c>
      <c r="E269" s="78">
        <v>22400</v>
      </c>
      <c r="F269" s="78">
        <v>40201</v>
      </c>
      <c r="G269" s="78">
        <v>32400</v>
      </c>
      <c r="H269" s="79">
        <v>32400</v>
      </c>
      <c r="I269" s="78">
        <v>17275</v>
      </c>
      <c r="J269" s="78">
        <v>12872</v>
      </c>
      <c r="K269" s="78">
        <v>35000</v>
      </c>
      <c r="L269" s="78">
        <v>25000</v>
      </c>
      <c r="M269" s="78">
        <v>15000</v>
      </c>
      <c r="N269" s="78">
        <v>10000</v>
      </c>
      <c r="O269" s="78">
        <v>10000</v>
      </c>
    </row>
    <row r="270" spans="1:16" ht="16.5" thickBot="1" x14ac:dyDescent="0.3">
      <c r="A270" s="238">
        <v>640</v>
      </c>
      <c r="B270" s="381" t="s">
        <v>95</v>
      </c>
      <c r="C270" s="382">
        <v>112.54</v>
      </c>
      <c r="D270" s="383">
        <v>100</v>
      </c>
      <c r="E270" s="384">
        <v>150</v>
      </c>
      <c r="F270" s="94">
        <v>0</v>
      </c>
      <c r="G270" s="383">
        <v>100</v>
      </c>
      <c r="H270" s="384">
        <v>100</v>
      </c>
      <c r="I270" s="383">
        <v>148</v>
      </c>
      <c r="J270" s="385">
        <v>919</v>
      </c>
      <c r="K270" s="385">
        <v>50</v>
      </c>
      <c r="L270" s="385">
        <v>0</v>
      </c>
      <c r="M270" s="385">
        <v>50</v>
      </c>
      <c r="N270" s="385">
        <v>50</v>
      </c>
      <c r="O270" s="385">
        <v>50</v>
      </c>
      <c r="P270" s="3"/>
    </row>
    <row r="271" spans="1:16" ht="16.5" thickBot="1" x14ac:dyDescent="0.3">
      <c r="A271" s="89"/>
      <c r="B271" s="162" t="s">
        <v>252</v>
      </c>
      <c r="C271" s="333">
        <f t="shared" ref="C271:H271" si="47">SUM(C267:C270)</f>
        <v>12467.82</v>
      </c>
      <c r="D271" s="334">
        <f t="shared" si="47"/>
        <v>17070</v>
      </c>
      <c r="E271" s="334">
        <f t="shared" si="47"/>
        <v>26070</v>
      </c>
      <c r="F271" s="334">
        <f t="shared" si="47"/>
        <v>43742.03</v>
      </c>
      <c r="G271" s="334">
        <f t="shared" si="47"/>
        <v>36150</v>
      </c>
      <c r="H271" s="165">
        <f t="shared" si="47"/>
        <v>36150</v>
      </c>
      <c r="I271" s="334">
        <f t="shared" ref="I271:O271" si="48">SUM(I267:I270)</f>
        <v>20832</v>
      </c>
      <c r="J271" s="334">
        <f t="shared" si="48"/>
        <v>18760</v>
      </c>
      <c r="K271" s="334">
        <f t="shared" si="48"/>
        <v>40370</v>
      </c>
      <c r="L271" s="334">
        <f t="shared" si="48"/>
        <v>30120</v>
      </c>
      <c r="M271" s="334">
        <f t="shared" si="48"/>
        <v>20300</v>
      </c>
      <c r="N271" s="334">
        <f t="shared" si="48"/>
        <v>15350</v>
      </c>
      <c r="O271" s="334">
        <f t="shared" si="48"/>
        <v>15400</v>
      </c>
      <c r="P271" s="3"/>
    </row>
    <row r="272" spans="1:16" ht="16.5" thickBot="1" x14ac:dyDescent="0.3">
      <c r="A272" s="98"/>
      <c r="B272" s="99" t="s">
        <v>253</v>
      </c>
      <c r="C272" s="322">
        <f>C259+C265+C271</f>
        <v>37472.19</v>
      </c>
      <c r="D272" s="323">
        <f>SUM(D259+D265+D271)</f>
        <v>44510</v>
      </c>
      <c r="E272" s="323">
        <f>SUM(E259+E265+E271)</f>
        <v>56020</v>
      </c>
      <c r="F272" s="323">
        <f>SUM(F259+F265+F271)</f>
        <v>77713.03</v>
      </c>
      <c r="G272" s="323">
        <f>G259+G265+G271</f>
        <v>69970</v>
      </c>
      <c r="H272" s="187">
        <f>H259+H265+H271</f>
        <v>69970</v>
      </c>
      <c r="I272" s="323">
        <f>SUM(I259+I265+I271)</f>
        <v>161762</v>
      </c>
      <c r="J272" s="323">
        <f>SUM(J259+J265+J271)</f>
        <v>63823</v>
      </c>
      <c r="K272" s="323">
        <f>SUM(K259+K271)</f>
        <v>81370</v>
      </c>
      <c r="L272" s="323">
        <f>SUM(L259+L265+L271)</f>
        <v>82120</v>
      </c>
      <c r="M272" s="323">
        <f>SUM(M259+M265+M271)</f>
        <v>69300</v>
      </c>
      <c r="N272" s="323">
        <f>SUM(N259+N265+N271)</f>
        <v>64350</v>
      </c>
      <c r="O272" s="323">
        <f>SUM(O259+O265+O271)</f>
        <v>64400</v>
      </c>
    </row>
    <row r="273" spans="1:15" ht="16.5" thickBot="1" x14ac:dyDescent="0.3">
      <c r="A273" s="98"/>
      <c r="B273" s="104" t="s">
        <v>254</v>
      </c>
      <c r="C273" s="324">
        <v>7200</v>
      </c>
      <c r="D273" s="326">
        <v>25000</v>
      </c>
      <c r="E273" s="326">
        <v>12105</v>
      </c>
      <c r="F273" s="326">
        <v>112155</v>
      </c>
      <c r="G273" s="326">
        <v>113001</v>
      </c>
      <c r="H273" s="386">
        <v>113002</v>
      </c>
      <c r="I273" s="326">
        <v>613449</v>
      </c>
      <c r="J273" s="326">
        <v>131070</v>
      </c>
      <c r="K273" s="326">
        <v>120000</v>
      </c>
      <c r="L273" s="326">
        <v>85000</v>
      </c>
      <c r="M273" s="326">
        <v>80000</v>
      </c>
      <c r="N273" s="326"/>
      <c r="O273" s="326">
        <v>100000</v>
      </c>
    </row>
    <row r="274" spans="1:15" ht="16.5" thickBot="1" x14ac:dyDescent="0.3">
      <c r="A274" s="194"/>
      <c r="B274" s="195" t="s">
        <v>255</v>
      </c>
      <c r="C274" s="387">
        <f>C272+C273</f>
        <v>44672.19</v>
      </c>
      <c r="D274" s="113">
        <f>D272+D273</f>
        <v>69510</v>
      </c>
      <c r="E274" s="113">
        <f>E272+E273</f>
        <v>68125</v>
      </c>
      <c r="F274" s="113">
        <f>SUM(F272:F273)</f>
        <v>189868.03</v>
      </c>
      <c r="G274" s="113">
        <f>G272+G273</f>
        <v>182971</v>
      </c>
      <c r="H274" s="111">
        <f>H272+H273</f>
        <v>182972</v>
      </c>
      <c r="I274" s="113">
        <f t="shared" ref="I274:O274" si="49">SUM(I272:I273)</f>
        <v>775211</v>
      </c>
      <c r="J274" s="113">
        <f t="shared" si="49"/>
        <v>194893</v>
      </c>
      <c r="K274" s="113">
        <f t="shared" si="49"/>
        <v>201370</v>
      </c>
      <c r="L274" s="113">
        <f t="shared" si="49"/>
        <v>167120</v>
      </c>
      <c r="M274" s="113">
        <f t="shared" si="49"/>
        <v>149300</v>
      </c>
      <c r="N274" s="113">
        <f t="shared" si="49"/>
        <v>64350</v>
      </c>
      <c r="O274" s="113">
        <f t="shared" si="49"/>
        <v>164400</v>
      </c>
    </row>
    <row r="275" spans="1:15" ht="180.75" customHeight="1" thickBot="1" x14ac:dyDescent="0.25">
      <c r="C275" s="114"/>
      <c r="J275" s="115"/>
      <c r="K275" s="115"/>
      <c r="L275" s="115"/>
      <c r="M275" s="115"/>
      <c r="N275" s="115"/>
      <c r="O275" s="115"/>
    </row>
    <row r="276" spans="1:15" ht="16.5" customHeight="1" x14ac:dyDescent="0.2">
      <c r="A276" s="739" t="s">
        <v>256</v>
      </c>
      <c r="B276" s="740"/>
      <c r="C276" s="54" t="s">
        <v>87</v>
      </c>
      <c r="D276" s="55" t="s">
        <v>88</v>
      </c>
      <c r="E276" s="55" t="s">
        <v>40</v>
      </c>
      <c r="F276" s="55" t="s">
        <v>87</v>
      </c>
      <c r="G276" s="56" t="s">
        <v>104</v>
      </c>
      <c r="H276" s="55" t="s">
        <v>88</v>
      </c>
      <c r="I276" s="55" t="s">
        <v>87</v>
      </c>
      <c r="J276" s="56" t="s">
        <v>87</v>
      </c>
      <c r="K276" s="56" t="s">
        <v>13</v>
      </c>
      <c r="L276" s="56" t="s">
        <v>40</v>
      </c>
      <c r="M276" s="56" t="s">
        <v>13</v>
      </c>
      <c r="N276" s="56" t="s">
        <v>13</v>
      </c>
      <c r="O276" s="56" t="s">
        <v>13</v>
      </c>
    </row>
    <row r="277" spans="1:15" ht="16.5" customHeight="1" thickBot="1" x14ac:dyDescent="0.25">
      <c r="A277" s="743"/>
      <c r="B277" s="744"/>
      <c r="C277" s="153" t="s">
        <v>89</v>
      </c>
      <c r="D277" s="59" t="s">
        <v>3</v>
      </c>
      <c r="E277" s="58" t="s">
        <v>3</v>
      </c>
      <c r="F277" s="58" t="s">
        <v>4</v>
      </c>
      <c r="G277" s="58" t="s">
        <v>105</v>
      </c>
      <c r="H277" s="59" t="s">
        <v>3</v>
      </c>
      <c r="I277" s="60" t="s">
        <v>5</v>
      </c>
      <c r="J277" s="60" t="s">
        <v>6</v>
      </c>
      <c r="K277" s="60" t="s">
        <v>7</v>
      </c>
      <c r="L277" s="60" t="s">
        <v>7</v>
      </c>
      <c r="M277" s="60" t="s">
        <v>8</v>
      </c>
      <c r="N277" s="60" t="s">
        <v>495</v>
      </c>
      <c r="O277" s="60" t="s">
        <v>545</v>
      </c>
    </row>
    <row r="278" spans="1:15" ht="16.5" thickBot="1" x14ac:dyDescent="0.3">
      <c r="A278" s="388" t="s">
        <v>257</v>
      </c>
      <c r="B278" s="773" t="s">
        <v>258</v>
      </c>
      <c r="C278" s="774"/>
      <c r="D278" s="774"/>
      <c r="E278" s="774"/>
      <c r="F278" s="774"/>
      <c r="G278" s="774"/>
      <c r="H278" s="774"/>
      <c r="I278" s="774"/>
      <c r="J278" s="774"/>
      <c r="K278" s="774"/>
      <c r="L278" s="774"/>
      <c r="M278" s="774"/>
      <c r="N278" s="774"/>
      <c r="O278" s="774"/>
    </row>
    <row r="279" spans="1:15" ht="16.5" thickBot="1" x14ac:dyDescent="0.3">
      <c r="A279" s="596">
        <v>620</v>
      </c>
      <c r="B279" s="608" t="s">
        <v>514</v>
      </c>
      <c r="C279" s="612"/>
      <c r="D279" s="616"/>
      <c r="E279" s="612"/>
      <c r="F279" s="263"/>
      <c r="G279" s="616"/>
      <c r="H279" s="612"/>
      <c r="I279" s="263"/>
      <c r="J279" s="659">
        <v>62</v>
      </c>
      <c r="K279" s="617">
        <v>800</v>
      </c>
      <c r="L279" s="617">
        <v>750</v>
      </c>
      <c r="M279" s="617">
        <v>500</v>
      </c>
      <c r="N279" s="664"/>
      <c r="O279" s="664"/>
    </row>
    <row r="280" spans="1:15" ht="15.75" x14ac:dyDescent="0.25">
      <c r="A280" s="389">
        <v>630</v>
      </c>
      <c r="B280" s="277" t="s">
        <v>94</v>
      </c>
      <c r="C280" s="175">
        <v>16577.509999999998</v>
      </c>
      <c r="D280" s="66">
        <v>40000</v>
      </c>
      <c r="E280" s="65">
        <v>40000</v>
      </c>
      <c r="F280" s="65">
        <v>33968</v>
      </c>
      <c r="G280" s="65">
        <v>41000</v>
      </c>
      <c r="H280" s="65">
        <v>41000</v>
      </c>
      <c r="I280" s="65">
        <v>19490</v>
      </c>
      <c r="J280" s="65">
        <v>36976</v>
      </c>
      <c r="K280" s="65">
        <v>62000</v>
      </c>
      <c r="L280" s="65">
        <v>60000</v>
      </c>
      <c r="M280" s="65">
        <v>35000</v>
      </c>
      <c r="N280" s="65">
        <v>30000</v>
      </c>
      <c r="O280" s="65">
        <v>30000</v>
      </c>
    </row>
    <row r="281" spans="1:15" ht="15.75" x14ac:dyDescent="0.25">
      <c r="A281" s="217">
        <v>630</v>
      </c>
      <c r="B281" s="218" t="s">
        <v>510</v>
      </c>
      <c r="C281" s="171"/>
      <c r="D281" s="92"/>
      <c r="E281" s="219"/>
      <c r="F281" s="219"/>
      <c r="G281" s="219"/>
      <c r="H281" s="219"/>
      <c r="I281" s="219"/>
      <c r="J281" s="219"/>
      <c r="K281" s="219"/>
      <c r="L281" s="219"/>
      <c r="M281" s="219">
        <v>15000</v>
      </c>
      <c r="N281" s="219">
        <v>15000</v>
      </c>
      <c r="O281" s="219"/>
    </row>
    <row r="282" spans="1:15" ht="15.75" x14ac:dyDescent="0.25">
      <c r="A282" s="217">
        <v>640</v>
      </c>
      <c r="B282" s="218" t="s">
        <v>259</v>
      </c>
      <c r="C282" s="180">
        <v>1800</v>
      </c>
      <c r="D282" s="78">
        <v>2100</v>
      </c>
      <c r="E282" s="78">
        <v>2100</v>
      </c>
      <c r="F282" s="78">
        <v>1000</v>
      </c>
      <c r="G282" s="78">
        <v>2300</v>
      </c>
      <c r="H282" s="78">
        <v>2300</v>
      </c>
      <c r="I282" s="78">
        <v>1500</v>
      </c>
      <c r="J282" s="78">
        <v>2300</v>
      </c>
      <c r="K282" s="594">
        <v>3000</v>
      </c>
      <c r="L282" s="594">
        <v>3000</v>
      </c>
      <c r="M282" s="78">
        <v>3000</v>
      </c>
      <c r="N282" s="78">
        <v>3000</v>
      </c>
      <c r="O282" s="78">
        <v>3000</v>
      </c>
    </row>
    <row r="283" spans="1:15" ht="16.5" thickBot="1" x14ac:dyDescent="0.3">
      <c r="A283" s="391">
        <v>640</v>
      </c>
      <c r="B283" s="335" t="s">
        <v>260</v>
      </c>
      <c r="C283" s="614"/>
      <c r="D283" s="615"/>
      <c r="E283" s="615"/>
      <c r="F283" s="615">
        <v>1300</v>
      </c>
      <c r="G283" s="615"/>
      <c r="H283" s="615"/>
      <c r="I283" s="615">
        <v>234</v>
      </c>
      <c r="J283" s="270">
        <v>119</v>
      </c>
      <c r="K283" s="270">
        <v>600</v>
      </c>
      <c r="L283" s="270">
        <v>600</v>
      </c>
      <c r="M283" s="270">
        <v>1000</v>
      </c>
      <c r="N283" s="270">
        <v>1000</v>
      </c>
      <c r="O283" s="270">
        <v>1000</v>
      </c>
    </row>
    <row r="284" spans="1:15" ht="16.5" thickBot="1" x14ac:dyDescent="0.3">
      <c r="A284" s="392"/>
      <c r="B284" s="154" t="s">
        <v>261</v>
      </c>
      <c r="C284" s="172">
        <f>C280+C282</f>
        <v>18377.509999999998</v>
      </c>
      <c r="D284" s="181">
        <f>D280+D282</f>
        <v>42100</v>
      </c>
      <c r="E284" s="181">
        <f>E280+E282</f>
        <v>42100</v>
      </c>
      <c r="F284" s="181">
        <f>SUM(F280:F283)</f>
        <v>36268</v>
      </c>
      <c r="G284" s="181">
        <f>G280+G282</f>
        <v>43300</v>
      </c>
      <c r="H284" s="181">
        <f>H280+H282</f>
        <v>43300</v>
      </c>
      <c r="I284" s="181">
        <f>SUM(I280:I283)</f>
        <v>21224</v>
      </c>
      <c r="J284" s="85">
        <f>SUM(J279:J283)</f>
        <v>39457</v>
      </c>
      <c r="K284" s="85">
        <f>SUM(K279:K283)</f>
        <v>66400</v>
      </c>
      <c r="L284" s="85">
        <f>SUM(L280:L283)</f>
        <v>63600</v>
      </c>
      <c r="M284" s="85">
        <f>SUM(M279:M283)</f>
        <v>54500</v>
      </c>
      <c r="N284" s="85">
        <f>SUM(N280:N283)</f>
        <v>49000</v>
      </c>
      <c r="O284" s="85">
        <f>SUM(O280:O283)</f>
        <v>34000</v>
      </c>
    </row>
    <row r="285" spans="1:15" ht="16.5" thickBot="1" x14ac:dyDescent="0.3">
      <c r="A285" s="393" t="s">
        <v>262</v>
      </c>
      <c r="B285" s="733" t="s">
        <v>263</v>
      </c>
      <c r="C285" s="734"/>
      <c r="D285" s="734"/>
      <c r="E285" s="734"/>
      <c r="F285" s="734"/>
      <c r="G285" s="734"/>
      <c r="H285" s="734"/>
      <c r="I285" s="734"/>
      <c r="J285" s="734"/>
      <c r="K285" s="734"/>
      <c r="L285" s="734"/>
      <c r="M285" s="734"/>
      <c r="N285" s="734"/>
      <c r="O285" s="734"/>
    </row>
    <row r="286" spans="1:15" ht="15.75" x14ac:dyDescent="0.25">
      <c r="A286" s="70">
        <v>620</v>
      </c>
      <c r="B286" s="394" t="s">
        <v>93</v>
      </c>
      <c r="C286" s="395"/>
      <c r="D286" s="396"/>
      <c r="E286" s="396"/>
      <c r="F286" s="396">
        <v>46</v>
      </c>
      <c r="G286" s="119">
        <v>47</v>
      </c>
      <c r="H286" s="119">
        <v>47</v>
      </c>
      <c r="I286" s="119">
        <v>46</v>
      </c>
      <c r="J286" s="119">
        <v>42</v>
      </c>
      <c r="K286" s="119">
        <v>46</v>
      </c>
      <c r="L286" s="119">
        <v>46</v>
      </c>
      <c r="M286" s="119">
        <v>46</v>
      </c>
      <c r="N286" s="119">
        <v>46</v>
      </c>
      <c r="O286" s="119">
        <v>46</v>
      </c>
    </row>
    <row r="287" spans="1:15" x14ac:dyDescent="0.2">
      <c r="A287" s="217">
        <v>630</v>
      </c>
      <c r="B287" s="397" t="s">
        <v>94</v>
      </c>
      <c r="C287" s="398"/>
      <c r="D287" s="399">
        <v>200</v>
      </c>
      <c r="E287" s="399">
        <v>187</v>
      </c>
      <c r="F287" s="399">
        <v>141</v>
      </c>
      <c r="G287" s="399">
        <v>140</v>
      </c>
      <c r="H287" s="399">
        <v>140</v>
      </c>
      <c r="I287" s="399">
        <v>141</v>
      </c>
      <c r="J287" s="399">
        <v>134</v>
      </c>
      <c r="K287" s="399">
        <v>141</v>
      </c>
      <c r="L287" s="399">
        <v>141</v>
      </c>
      <c r="M287" s="399">
        <v>141</v>
      </c>
      <c r="N287" s="399">
        <v>141</v>
      </c>
      <c r="O287" s="399">
        <v>141</v>
      </c>
    </row>
    <row r="288" spans="1:15" x14ac:dyDescent="0.2">
      <c r="A288" s="70"/>
      <c r="B288" s="400" t="s">
        <v>264</v>
      </c>
      <c r="C288" s="398"/>
      <c r="D288" s="401">
        <f t="shared" ref="D288:H288" si="50">SUM(D286:D287)</f>
        <v>200</v>
      </c>
      <c r="E288" s="401">
        <f t="shared" si="50"/>
        <v>187</v>
      </c>
      <c r="F288" s="401">
        <f t="shared" si="50"/>
        <v>187</v>
      </c>
      <c r="G288" s="401">
        <f t="shared" si="50"/>
        <v>187</v>
      </c>
      <c r="H288" s="401">
        <f t="shared" si="50"/>
        <v>187</v>
      </c>
      <c r="I288" s="401">
        <f>SUM(I286:I287)</f>
        <v>187</v>
      </c>
      <c r="J288" s="401">
        <f>SUM(J286:J287)</f>
        <v>176</v>
      </c>
      <c r="K288" s="401">
        <f>SUM(K286:K287)</f>
        <v>187</v>
      </c>
      <c r="L288" s="401">
        <v>187</v>
      </c>
      <c r="M288" s="401">
        <f>SUM(M286:M287)</f>
        <v>187</v>
      </c>
      <c r="N288" s="401">
        <v>187</v>
      </c>
      <c r="O288" s="401">
        <f>SUM(O286:O287)</f>
        <v>187</v>
      </c>
    </row>
    <row r="289" spans="1:16" ht="16.5" thickBot="1" x14ac:dyDescent="0.3">
      <c r="A289" s="70"/>
      <c r="B289" s="402" t="s">
        <v>265</v>
      </c>
      <c r="C289" s="403">
        <f>C284+C287</f>
        <v>18377.509999999998</v>
      </c>
      <c r="D289" s="404">
        <f>SUM(D284+D288)</f>
        <v>42300</v>
      </c>
      <c r="E289" s="404">
        <f>SUM(E284+E288)</f>
        <v>42287</v>
      </c>
      <c r="F289" s="404">
        <f>SUM(F284+F288)</f>
        <v>36455</v>
      </c>
      <c r="G289" s="404">
        <f>G284+G286+G287</f>
        <v>43487</v>
      </c>
      <c r="H289" s="404">
        <f>H284+H286+H287</f>
        <v>43487</v>
      </c>
      <c r="I289" s="404">
        <f t="shared" ref="I289:O289" si="51">SUM(I284+I288)</f>
        <v>21411</v>
      </c>
      <c r="J289" s="404">
        <f t="shared" si="51"/>
        <v>39633</v>
      </c>
      <c r="K289" s="404">
        <f t="shared" si="51"/>
        <v>66587</v>
      </c>
      <c r="L289" s="404">
        <f t="shared" si="51"/>
        <v>63787</v>
      </c>
      <c r="M289" s="404">
        <f t="shared" si="51"/>
        <v>54687</v>
      </c>
      <c r="N289" s="404">
        <f t="shared" si="51"/>
        <v>49187</v>
      </c>
      <c r="O289" s="404">
        <f t="shared" si="51"/>
        <v>34187</v>
      </c>
    </row>
    <row r="290" spans="1:16" ht="16.5" thickBot="1" x14ac:dyDescent="0.3">
      <c r="A290" s="70"/>
      <c r="B290" s="405" t="s">
        <v>266</v>
      </c>
      <c r="C290" s="364">
        <v>17360.07</v>
      </c>
      <c r="D290" s="326">
        <v>30000</v>
      </c>
      <c r="E290" s="325">
        <v>18870</v>
      </c>
      <c r="F290" s="325">
        <v>65924</v>
      </c>
      <c r="G290" s="325">
        <v>93001</v>
      </c>
      <c r="H290" s="325">
        <v>93002</v>
      </c>
      <c r="I290" s="325">
        <v>26947</v>
      </c>
      <c r="J290" s="325">
        <v>12177</v>
      </c>
      <c r="K290" s="325">
        <v>595000</v>
      </c>
      <c r="L290" s="325">
        <v>270000</v>
      </c>
      <c r="M290" s="325">
        <v>377000</v>
      </c>
      <c r="N290" s="325"/>
      <c r="O290" s="325"/>
    </row>
    <row r="291" spans="1:16" ht="16.5" thickBot="1" x14ac:dyDescent="0.3">
      <c r="A291" s="392"/>
      <c r="B291" s="195" t="s">
        <v>267</v>
      </c>
      <c r="C291" s="387">
        <f>C289+C290</f>
        <v>35737.58</v>
      </c>
      <c r="D291" s="113">
        <f>D289+D290</f>
        <v>72300</v>
      </c>
      <c r="E291" s="113">
        <f>E289+E290</f>
        <v>61157</v>
      </c>
      <c r="F291" s="113">
        <f>SUM(F289:F290)</f>
        <v>102379</v>
      </c>
      <c r="G291" s="113">
        <f>G289+G290</f>
        <v>136488</v>
      </c>
      <c r="H291" s="113">
        <f>H289+H290</f>
        <v>136489</v>
      </c>
      <c r="I291" s="113">
        <f t="shared" ref="I291:O291" si="52">SUM(I289:I290)</f>
        <v>48358</v>
      </c>
      <c r="J291" s="113">
        <f t="shared" si="52"/>
        <v>51810</v>
      </c>
      <c r="K291" s="113">
        <f t="shared" si="52"/>
        <v>661587</v>
      </c>
      <c r="L291" s="113">
        <f t="shared" si="52"/>
        <v>333787</v>
      </c>
      <c r="M291" s="113">
        <f t="shared" si="52"/>
        <v>431687</v>
      </c>
      <c r="N291" s="113">
        <f t="shared" si="52"/>
        <v>49187</v>
      </c>
      <c r="O291" s="113">
        <f t="shared" si="52"/>
        <v>34187</v>
      </c>
    </row>
    <row r="292" spans="1:16" ht="16.5" thickBot="1" x14ac:dyDescent="0.3">
      <c r="A292" s="201"/>
      <c r="B292" s="147"/>
      <c r="C292" s="406"/>
      <c r="D292" s="111"/>
      <c r="E292" s="111"/>
      <c r="F292" s="149"/>
      <c r="G292" s="111"/>
      <c r="H292" s="111"/>
      <c r="I292" s="149"/>
      <c r="J292" s="150"/>
      <c r="K292" s="150"/>
      <c r="L292" s="150"/>
      <c r="M292" s="150"/>
      <c r="N292" s="150"/>
      <c r="O292" s="150"/>
    </row>
    <row r="293" spans="1:16" ht="18.75" customHeight="1" x14ac:dyDescent="0.2">
      <c r="A293" s="739" t="s">
        <v>268</v>
      </c>
      <c r="B293" s="740"/>
      <c r="C293" s="54" t="s">
        <v>87</v>
      </c>
      <c r="D293" s="55" t="s">
        <v>88</v>
      </c>
      <c r="E293" s="55" t="s">
        <v>40</v>
      </c>
      <c r="F293" s="55" t="s">
        <v>87</v>
      </c>
      <c r="G293" s="56" t="s">
        <v>104</v>
      </c>
      <c r="H293" s="55" t="s">
        <v>88</v>
      </c>
      <c r="I293" s="55" t="s">
        <v>87</v>
      </c>
      <c r="J293" s="56" t="s">
        <v>87</v>
      </c>
      <c r="K293" s="56" t="s">
        <v>13</v>
      </c>
      <c r="L293" s="56" t="s">
        <v>14</v>
      </c>
      <c r="M293" s="56" t="s">
        <v>13</v>
      </c>
      <c r="N293" s="56" t="s">
        <v>13</v>
      </c>
      <c r="O293" s="56" t="s">
        <v>13</v>
      </c>
    </row>
    <row r="294" spans="1:16" ht="13.5" thickBot="1" x14ac:dyDescent="0.25">
      <c r="A294" s="743"/>
      <c r="B294" s="744"/>
      <c r="C294" s="153" t="s">
        <v>89</v>
      </c>
      <c r="D294" s="59" t="s">
        <v>3</v>
      </c>
      <c r="E294" s="58" t="s">
        <v>3</v>
      </c>
      <c r="F294" s="58" t="s">
        <v>4</v>
      </c>
      <c r="G294" s="58" t="s">
        <v>105</v>
      </c>
      <c r="H294" s="59" t="s">
        <v>3</v>
      </c>
      <c r="I294" s="60" t="s">
        <v>5</v>
      </c>
      <c r="J294" s="60" t="s">
        <v>6</v>
      </c>
      <c r="K294" s="60" t="s">
        <v>7</v>
      </c>
      <c r="L294" s="60" t="s">
        <v>7</v>
      </c>
      <c r="M294" s="60" t="s">
        <v>8</v>
      </c>
      <c r="N294" s="60" t="s">
        <v>495</v>
      </c>
      <c r="O294" s="60" t="s">
        <v>545</v>
      </c>
    </row>
    <row r="295" spans="1:16" ht="15.75" x14ac:dyDescent="0.25">
      <c r="A295" s="205">
        <v>610</v>
      </c>
      <c r="B295" s="206" t="s">
        <v>119</v>
      </c>
      <c r="C295" s="390">
        <v>136771.53</v>
      </c>
      <c r="D295" s="68">
        <v>145000</v>
      </c>
      <c r="E295" s="68">
        <v>145000</v>
      </c>
      <c r="F295" s="68">
        <v>142414</v>
      </c>
      <c r="G295" s="68">
        <v>145000</v>
      </c>
      <c r="H295" s="68">
        <v>145000</v>
      </c>
      <c r="I295" s="68">
        <v>146470</v>
      </c>
      <c r="J295" s="68">
        <v>167734</v>
      </c>
      <c r="K295" s="68">
        <v>180000</v>
      </c>
      <c r="L295" s="68">
        <v>180000</v>
      </c>
      <c r="M295" s="68">
        <v>189000</v>
      </c>
      <c r="N295" s="68">
        <v>192000</v>
      </c>
      <c r="O295" s="68">
        <v>195000</v>
      </c>
    </row>
    <row r="296" spans="1:16" ht="15.75" x14ac:dyDescent="0.25">
      <c r="A296" s="70">
        <v>620</v>
      </c>
      <c r="B296" s="177" t="s">
        <v>93</v>
      </c>
      <c r="C296" s="178">
        <v>48776.24</v>
      </c>
      <c r="D296" s="74">
        <v>55000</v>
      </c>
      <c r="E296" s="74">
        <v>55000</v>
      </c>
      <c r="F296" s="74">
        <v>53787.35</v>
      </c>
      <c r="G296" s="74">
        <v>55000</v>
      </c>
      <c r="H296" s="74">
        <v>55000</v>
      </c>
      <c r="I296" s="74">
        <v>54329</v>
      </c>
      <c r="J296" s="74">
        <v>61975</v>
      </c>
      <c r="K296" s="74">
        <v>65000</v>
      </c>
      <c r="L296" s="74">
        <v>66000</v>
      </c>
      <c r="M296" s="74">
        <v>67500</v>
      </c>
      <c r="N296" s="74">
        <v>67700</v>
      </c>
      <c r="O296" s="74">
        <v>67800</v>
      </c>
      <c r="P296" s="607"/>
    </row>
    <row r="297" spans="1:16" ht="15.75" x14ac:dyDescent="0.25">
      <c r="A297" s="70">
        <v>630</v>
      </c>
      <c r="B297" s="177" t="s">
        <v>94</v>
      </c>
      <c r="C297" s="178">
        <v>116475.86</v>
      </c>
      <c r="D297" s="74">
        <v>159100</v>
      </c>
      <c r="E297" s="73">
        <v>150000</v>
      </c>
      <c r="F297" s="73">
        <v>163714</v>
      </c>
      <c r="G297" s="73">
        <v>151500</v>
      </c>
      <c r="H297" s="73">
        <v>151500</v>
      </c>
      <c r="I297" s="73">
        <v>138240</v>
      </c>
      <c r="J297" s="73">
        <v>183662</v>
      </c>
      <c r="K297" s="73">
        <v>210000</v>
      </c>
      <c r="L297" s="73">
        <v>210000</v>
      </c>
      <c r="M297" s="73">
        <v>195000</v>
      </c>
      <c r="N297" s="73">
        <v>190000</v>
      </c>
      <c r="O297" s="73">
        <v>190000</v>
      </c>
    </row>
    <row r="298" spans="1:16" ht="15.75" x14ac:dyDescent="0.25">
      <c r="A298" s="70">
        <v>640</v>
      </c>
      <c r="B298" s="177" t="s">
        <v>95</v>
      </c>
      <c r="C298" s="178">
        <v>1035.9000000000001</v>
      </c>
      <c r="D298" s="74">
        <v>4100</v>
      </c>
      <c r="E298" s="74">
        <v>4040</v>
      </c>
      <c r="F298" s="74">
        <v>567.33000000000004</v>
      </c>
      <c r="G298" s="74">
        <v>300</v>
      </c>
      <c r="H298" s="74">
        <v>300</v>
      </c>
      <c r="I298" s="74">
        <v>940</v>
      </c>
      <c r="J298" s="74">
        <v>116</v>
      </c>
      <c r="K298" s="74">
        <v>300</v>
      </c>
      <c r="L298" s="74">
        <v>200</v>
      </c>
      <c r="M298" s="74">
        <v>300</v>
      </c>
      <c r="N298" s="74">
        <v>300</v>
      </c>
      <c r="O298" s="74">
        <v>300</v>
      </c>
    </row>
    <row r="299" spans="1:16" ht="16.5" thickBot="1" x14ac:dyDescent="0.3">
      <c r="A299" s="98"/>
      <c r="B299" s="179" t="s">
        <v>269</v>
      </c>
      <c r="C299" s="407"/>
      <c r="D299" s="78">
        <v>1100</v>
      </c>
      <c r="E299" s="78">
        <v>2000</v>
      </c>
      <c r="F299" s="78">
        <v>6020.94</v>
      </c>
      <c r="G299" s="78">
        <v>4000</v>
      </c>
      <c r="H299" s="78">
        <v>4000</v>
      </c>
      <c r="I299" s="78">
        <v>1280</v>
      </c>
      <c r="J299" s="78">
        <v>0</v>
      </c>
      <c r="K299" s="78">
        <v>1500</v>
      </c>
      <c r="L299" s="78">
        <v>600</v>
      </c>
      <c r="M299" s="78">
        <v>1300</v>
      </c>
      <c r="N299" s="78">
        <v>1300</v>
      </c>
      <c r="O299" s="78">
        <v>1300</v>
      </c>
    </row>
    <row r="300" spans="1:16" ht="16.5" thickBot="1" x14ac:dyDescent="0.3">
      <c r="A300" s="98"/>
      <c r="B300" s="408" t="s">
        <v>270</v>
      </c>
      <c r="C300" s="409">
        <f>SUM(C295:C298)</f>
        <v>303059.53000000003</v>
      </c>
      <c r="D300" s="410">
        <f t="shared" ref="D300:J300" si="53">SUM(D295:D299)</f>
        <v>364300</v>
      </c>
      <c r="E300" s="410">
        <f t="shared" si="53"/>
        <v>356040</v>
      </c>
      <c r="F300" s="410">
        <f t="shared" si="53"/>
        <v>366503.62</v>
      </c>
      <c r="G300" s="410">
        <f t="shared" si="53"/>
        <v>355800</v>
      </c>
      <c r="H300" s="410">
        <f t="shared" si="53"/>
        <v>355800</v>
      </c>
      <c r="I300" s="410">
        <f t="shared" si="53"/>
        <v>341259</v>
      </c>
      <c r="J300" s="411">
        <f t="shared" si="53"/>
        <v>413487</v>
      </c>
      <c r="K300" s="411">
        <f>SUM(K295:K299)</f>
        <v>456800</v>
      </c>
      <c r="L300" s="411">
        <f>SUM(L295:L299)</f>
        <v>456800</v>
      </c>
      <c r="M300" s="411">
        <f>SUM(M295:M299)</f>
        <v>453100</v>
      </c>
      <c r="N300" s="411">
        <f>SUM(N295:N299)</f>
        <v>451300</v>
      </c>
      <c r="O300" s="411">
        <f>SUM(O295:O299)</f>
        <v>454400</v>
      </c>
    </row>
    <row r="301" spans="1:16" ht="16.5" thickBot="1" x14ac:dyDescent="0.3">
      <c r="A301" s="245"/>
      <c r="B301" s="412" t="s">
        <v>271</v>
      </c>
      <c r="C301" s="413">
        <v>23345.59</v>
      </c>
      <c r="D301" s="138">
        <v>2000</v>
      </c>
      <c r="E301" s="139">
        <v>2000</v>
      </c>
      <c r="F301" s="139">
        <v>1440</v>
      </c>
      <c r="G301" s="139">
        <v>1</v>
      </c>
      <c r="H301" s="139">
        <v>2</v>
      </c>
      <c r="I301" s="139">
        <v>26572</v>
      </c>
      <c r="J301" s="139">
        <v>25239</v>
      </c>
      <c r="K301" s="139">
        <v>245000</v>
      </c>
      <c r="L301" s="139">
        <v>194687</v>
      </c>
      <c r="M301" s="139">
        <v>97000</v>
      </c>
      <c r="N301" s="139"/>
      <c r="O301" s="139"/>
    </row>
    <row r="302" spans="1:16" ht="16.5" thickBot="1" x14ac:dyDescent="0.3">
      <c r="A302" s="310"/>
      <c r="B302" s="414" t="s">
        <v>272</v>
      </c>
      <c r="C302" s="109">
        <f>C300+C301</f>
        <v>326405.12000000005</v>
      </c>
      <c r="D302" s="110">
        <f>D300+D301</f>
        <v>366300</v>
      </c>
      <c r="E302" s="110">
        <f>E300+E301</f>
        <v>358040</v>
      </c>
      <c r="F302" s="110">
        <f>SUM(F300:F301)</f>
        <v>367943.62</v>
      </c>
      <c r="G302" s="145">
        <f>G300+G301</f>
        <v>355801</v>
      </c>
      <c r="H302" s="145">
        <f>H300+H301</f>
        <v>355802</v>
      </c>
      <c r="I302" s="145">
        <f t="shared" ref="I302:O302" si="54">SUM(I300:I301)</f>
        <v>367831</v>
      </c>
      <c r="J302" s="145">
        <f t="shared" si="54"/>
        <v>438726</v>
      </c>
      <c r="K302" s="145">
        <f t="shared" si="54"/>
        <v>701800</v>
      </c>
      <c r="L302" s="145">
        <f t="shared" si="54"/>
        <v>651487</v>
      </c>
      <c r="M302" s="145">
        <f t="shared" si="54"/>
        <v>550100</v>
      </c>
      <c r="N302" s="145">
        <f t="shared" si="54"/>
        <v>451300</v>
      </c>
      <c r="O302" s="145">
        <f t="shared" si="54"/>
        <v>454400</v>
      </c>
    </row>
    <row r="303" spans="1:16" ht="15.75" x14ac:dyDescent="0.25">
      <c r="A303" s="201"/>
      <c r="B303" s="415"/>
      <c r="C303" s="148"/>
      <c r="D303" s="149"/>
      <c r="E303" s="150"/>
      <c r="F303" s="149"/>
      <c r="G303" s="149"/>
      <c r="H303" s="149"/>
      <c r="J303" s="115"/>
      <c r="K303" s="115"/>
      <c r="L303" s="115"/>
      <c r="M303" s="115"/>
      <c r="N303" s="115"/>
      <c r="O303" s="115"/>
    </row>
    <row r="304" spans="1:16" ht="1.5" customHeight="1" x14ac:dyDescent="0.25">
      <c r="A304" s="201"/>
      <c r="B304" s="147"/>
      <c r="C304" s="148"/>
      <c r="D304" s="149"/>
      <c r="E304" s="149"/>
      <c r="F304" s="149"/>
      <c r="G304" s="149"/>
      <c r="H304" s="149"/>
      <c r="J304" s="115"/>
      <c r="K304" s="115"/>
      <c r="L304" s="115"/>
      <c r="M304" s="115"/>
      <c r="N304" s="115"/>
      <c r="O304" s="115"/>
    </row>
    <row r="305" spans="1:15" ht="77.25" customHeight="1" thickBot="1" x14ac:dyDescent="0.3">
      <c r="A305" s="201"/>
      <c r="B305" s="204"/>
      <c r="C305" s="416"/>
      <c r="D305" s="417"/>
      <c r="E305" s="417"/>
      <c r="F305" s="417"/>
      <c r="G305" s="417"/>
      <c r="H305" s="417"/>
      <c r="J305" s="115"/>
      <c r="K305" s="115"/>
      <c r="L305" s="115"/>
      <c r="M305" s="115"/>
      <c r="N305" s="115"/>
      <c r="O305" s="115"/>
    </row>
    <row r="306" spans="1:15" ht="15.75" customHeight="1" x14ac:dyDescent="0.2">
      <c r="A306" s="739" t="s">
        <v>273</v>
      </c>
      <c r="B306" s="740"/>
      <c r="C306" s="54" t="s">
        <v>87</v>
      </c>
      <c r="D306" s="55" t="s">
        <v>88</v>
      </c>
      <c r="E306" s="55" t="s">
        <v>40</v>
      </c>
      <c r="F306" s="55" t="s">
        <v>87</v>
      </c>
      <c r="G306" s="56" t="s">
        <v>104</v>
      </c>
      <c r="H306" s="55" t="s">
        <v>88</v>
      </c>
      <c r="I306" s="55" t="s">
        <v>87</v>
      </c>
      <c r="J306" s="56" t="s">
        <v>87</v>
      </c>
      <c r="K306" s="56" t="s">
        <v>13</v>
      </c>
      <c r="L306" s="56" t="s">
        <v>40</v>
      </c>
      <c r="M306" s="56" t="s">
        <v>13</v>
      </c>
      <c r="N306" s="56" t="s">
        <v>13</v>
      </c>
      <c r="O306" s="56" t="s">
        <v>13</v>
      </c>
    </row>
    <row r="307" spans="1:15" ht="13.5" thickBot="1" x14ac:dyDescent="0.25">
      <c r="A307" s="743"/>
      <c r="B307" s="744"/>
      <c r="C307" s="153" t="s">
        <v>89</v>
      </c>
      <c r="D307" s="59" t="s">
        <v>3</v>
      </c>
      <c r="E307" s="58" t="s">
        <v>3</v>
      </c>
      <c r="F307" s="58" t="s">
        <v>4</v>
      </c>
      <c r="G307" s="58" t="s">
        <v>105</v>
      </c>
      <c r="H307" s="59" t="s">
        <v>3</v>
      </c>
      <c r="I307" s="60" t="s">
        <v>5</v>
      </c>
      <c r="J307" s="60" t="s">
        <v>6</v>
      </c>
      <c r="K307" s="60" t="s">
        <v>7</v>
      </c>
      <c r="L307" s="60" t="s">
        <v>7</v>
      </c>
      <c r="M307" s="60" t="s">
        <v>8</v>
      </c>
      <c r="N307" s="60" t="s">
        <v>495</v>
      </c>
      <c r="O307" s="60" t="s">
        <v>545</v>
      </c>
    </row>
    <row r="308" spans="1:15" ht="16.5" thickBot="1" x14ac:dyDescent="0.3">
      <c r="A308" s="205">
        <v>650</v>
      </c>
      <c r="B308" s="246" t="s">
        <v>274</v>
      </c>
      <c r="C308" s="418">
        <v>73210.38</v>
      </c>
      <c r="D308" s="220">
        <v>68062</v>
      </c>
      <c r="E308" s="220">
        <v>68062</v>
      </c>
      <c r="F308" s="220">
        <v>50691</v>
      </c>
      <c r="G308" s="220">
        <v>54601</v>
      </c>
      <c r="H308" s="220">
        <v>54602</v>
      </c>
      <c r="I308" s="220">
        <v>43570</v>
      </c>
      <c r="J308" s="220">
        <v>39695</v>
      </c>
      <c r="K308" s="220">
        <v>38504</v>
      </c>
      <c r="L308" s="220">
        <v>37000</v>
      </c>
      <c r="M308" s="220">
        <v>34540</v>
      </c>
      <c r="N308" s="220">
        <v>32580</v>
      </c>
      <c r="O308" s="220">
        <v>30370</v>
      </c>
    </row>
    <row r="309" spans="1:15" ht="16.5" thickBot="1" x14ac:dyDescent="0.3">
      <c r="A309" s="70"/>
      <c r="B309" s="419" t="s">
        <v>275</v>
      </c>
      <c r="C309" s="420">
        <f>C308</f>
        <v>73210.38</v>
      </c>
      <c r="D309" s="421">
        <f>D308</f>
        <v>68062</v>
      </c>
      <c r="E309" s="421">
        <f>E308</f>
        <v>68062</v>
      </c>
      <c r="F309" s="421">
        <f>SUM(F308)</f>
        <v>50691</v>
      </c>
      <c r="G309" s="421">
        <f>G308</f>
        <v>54601</v>
      </c>
      <c r="H309" s="421">
        <f>H308</f>
        <v>54602</v>
      </c>
      <c r="I309" s="421">
        <f>SUM(I308)</f>
        <v>43570</v>
      </c>
      <c r="J309" s="101">
        <f>SUM(J308)</f>
        <v>39695</v>
      </c>
      <c r="K309" s="101">
        <v>38504</v>
      </c>
      <c r="L309" s="101">
        <f>SUM(L308)</f>
        <v>37000</v>
      </c>
      <c r="M309" s="101">
        <f>SUM(M308)</f>
        <v>34540</v>
      </c>
      <c r="N309" s="101">
        <f>SUM(N308)</f>
        <v>32580</v>
      </c>
      <c r="O309" s="101">
        <f>SUM(O308)</f>
        <v>30370</v>
      </c>
    </row>
    <row r="310" spans="1:15" ht="16.5" thickBot="1" x14ac:dyDescent="0.3">
      <c r="A310" s="422">
        <v>820</v>
      </c>
      <c r="B310" s="280" t="s">
        <v>276</v>
      </c>
      <c r="C310" s="423">
        <v>323597</v>
      </c>
      <c r="D310" s="425">
        <v>228138</v>
      </c>
      <c r="E310" s="425">
        <v>228138</v>
      </c>
      <c r="F310" s="424">
        <v>218570</v>
      </c>
      <c r="G310" s="424">
        <v>221004</v>
      </c>
      <c r="H310" s="424">
        <v>221005</v>
      </c>
      <c r="I310" s="424">
        <v>205602</v>
      </c>
      <c r="J310" s="424">
        <v>182477</v>
      </c>
      <c r="K310" s="424">
        <v>97500</v>
      </c>
      <c r="L310" s="424">
        <v>106900</v>
      </c>
      <c r="M310" s="424">
        <v>38640</v>
      </c>
      <c r="N310" s="424">
        <v>40600</v>
      </c>
      <c r="O310" s="424">
        <v>42810</v>
      </c>
    </row>
    <row r="311" spans="1:15" ht="15.75" x14ac:dyDescent="0.25">
      <c r="A311" s="426"/>
      <c r="B311" s="635" t="s">
        <v>277</v>
      </c>
      <c r="C311" s="427">
        <f>C310</f>
        <v>323597</v>
      </c>
      <c r="D311" s="428">
        <f>D310</f>
        <v>228138</v>
      </c>
      <c r="E311" s="428">
        <f>E310</f>
        <v>228138</v>
      </c>
      <c r="F311" s="428">
        <f>SUM(F310)</f>
        <v>218570</v>
      </c>
      <c r="G311" s="428">
        <f>G310</f>
        <v>221004</v>
      </c>
      <c r="H311" s="428">
        <f>H310</f>
        <v>221005</v>
      </c>
      <c r="I311" s="428">
        <f t="shared" ref="I311:O311" si="55">SUM(I310)</f>
        <v>205602</v>
      </c>
      <c r="J311" s="429">
        <f t="shared" si="55"/>
        <v>182477</v>
      </c>
      <c r="K311" s="429">
        <f t="shared" si="55"/>
        <v>97500</v>
      </c>
      <c r="L311" s="429">
        <f t="shared" si="55"/>
        <v>106900</v>
      </c>
      <c r="M311" s="429">
        <f t="shared" si="55"/>
        <v>38640</v>
      </c>
      <c r="N311" s="429">
        <f t="shared" si="55"/>
        <v>40600</v>
      </c>
      <c r="O311" s="429">
        <f t="shared" si="55"/>
        <v>42810</v>
      </c>
    </row>
    <row r="312" spans="1:15" ht="16.5" thickBot="1" x14ac:dyDescent="0.3">
      <c r="A312" s="194"/>
      <c r="B312" s="430" t="s">
        <v>278</v>
      </c>
      <c r="C312" s="431">
        <f t="shared" ref="C312:H312" si="56">C309+C311</f>
        <v>396807.38</v>
      </c>
      <c r="D312" s="432">
        <f t="shared" si="56"/>
        <v>296200</v>
      </c>
      <c r="E312" s="432">
        <f t="shared" si="56"/>
        <v>296200</v>
      </c>
      <c r="F312" s="432">
        <f t="shared" si="56"/>
        <v>269261</v>
      </c>
      <c r="G312" s="432">
        <f t="shared" si="56"/>
        <v>275605</v>
      </c>
      <c r="H312" s="432">
        <f t="shared" si="56"/>
        <v>275607</v>
      </c>
      <c r="I312" s="432">
        <f>SUM(I309+I311)</f>
        <v>249172</v>
      </c>
      <c r="J312" s="433">
        <f>SUM(J309+J311)</f>
        <v>222172</v>
      </c>
      <c r="K312" s="433">
        <f>SUM(K309+K311)</f>
        <v>136004</v>
      </c>
      <c r="L312" s="433">
        <f>SUM(L309+L310)</f>
        <v>143900</v>
      </c>
      <c r="M312" s="433">
        <f>SUM(M309+M311)</f>
        <v>73180</v>
      </c>
      <c r="N312" s="433">
        <f>SUM(N309+N311)</f>
        <v>73180</v>
      </c>
      <c r="O312" s="433">
        <f>SUM(O309+O311)</f>
        <v>73180</v>
      </c>
    </row>
    <row r="313" spans="1:15" ht="87" customHeight="1" thickBot="1" x14ac:dyDescent="0.25">
      <c r="A313" s="7"/>
      <c r="B313" s="7"/>
      <c r="C313" s="151"/>
      <c r="D313" s="115"/>
      <c r="E313" s="115"/>
      <c r="F313" s="115"/>
      <c r="G313" s="115"/>
      <c r="H313" s="115"/>
      <c r="I313" s="115"/>
      <c r="J313" s="115"/>
      <c r="K313" s="115"/>
      <c r="L313" s="115"/>
      <c r="M313" s="115"/>
      <c r="N313" s="115"/>
      <c r="O313" s="115"/>
    </row>
    <row r="314" spans="1:15" ht="15.75" customHeight="1" x14ac:dyDescent="0.2">
      <c r="A314" s="739" t="s">
        <v>279</v>
      </c>
      <c r="B314" s="740"/>
      <c r="C314" s="54" t="s">
        <v>87</v>
      </c>
      <c r="D314" s="55" t="s">
        <v>88</v>
      </c>
      <c r="E314" s="55" t="s">
        <v>40</v>
      </c>
      <c r="F314" s="55" t="s">
        <v>87</v>
      </c>
      <c r="G314" s="56" t="s">
        <v>104</v>
      </c>
      <c r="H314" s="55" t="s">
        <v>88</v>
      </c>
      <c r="I314" s="55" t="s">
        <v>87</v>
      </c>
      <c r="J314" s="56" t="s">
        <v>104</v>
      </c>
      <c r="K314" s="56" t="s">
        <v>13</v>
      </c>
      <c r="L314" s="56" t="s">
        <v>40</v>
      </c>
      <c r="M314" s="56" t="s">
        <v>13</v>
      </c>
      <c r="N314" s="56" t="s">
        <v>13</v>
      </c>
      <c r="O314" s="56" t="s">
        <v>13</v>
      </c>
    </row>
    <row r="315" spans="1:15" ht="13.5" thickBot="1" x14ac:dyDescent="0.25">
      <c r="A315" s="743"/>
      <c r="B315" s="744"/>
      <c r="C315" s="153" t="s">
        <v>89</v>
      </c>
      <c r="D315" s="434" t="s">
        <v>3</v>
      </c>
      <c r="E315" s="60" t="s">
        <v>3</v>
      </c>
      <c r="F315" s="60" t="s">
        <v>4</v>
      </c>
      <c r="G315" s="58" t="s">
        <v>105</v>
      </c>
      <c r="H315" s="59" t="s">
        <v>3</v>
      </c>
      <c r="I315" s="60" t="s">
        <v>5</v>
      </c>
      <c r="J315" s="60" t="s">
        <v>6</v>
      </c>
      <c r="K315" s="60" t="s">
        <v>7</v>
      </c>
      <c r="L315" s="60" t="s">
        <v>7</v>
      </c>
      <c r="M315" s="60" t="s">
        <v>8</v>
      </c>
      <c r="N315" s="60" t="s">
        <v>495</v>
      </c>
      <c r="O315" s="60" t="s">
        <v>545</v>
      </c>
    </row>
    <row r="316" spans="1:15" ht="15.75" x14ac:dyDescent="0.25">
      <c r="A316" s="205">
        <v>610</v>
      </c>
      <c r="B316" s="206" t="s">
        <v>119</v>
      </c>
      <c r="C316" s="64">
        <v>4793.32</v>
      </c>
      <c r="D316" s="66">
        <v>4000</v>
      </c>
      <c r="E316" s="66">
        <v>4000</v>
      </c>
      <c r="F316" s="66">
        <v>4000</v>
      </c>
      <c r="G316" s="66">
        <v>4000</v>
      </c>
      <c r="H316" s="66">
        <v>4000</v>
      </c>
      <c r="I316" s="68">
        <v>4000</v>
      </c>
      <c r="J316" s="68">
        <v>0</v>
      </c>
      <c r="K316" s="221">
        <v>4500</v>
      </c>
      <c r="L316" s="221">
        <v>4500</v>
      </c>
      <c r="M316" s="221">
        <v>4700</v>
      </c>
      <c r="N316" s="221">
        <v>4850</v>
      </c>
      <c r="O316" s="221">
        <v>5000</v>
      </c>
    </row>
    <row r="317" spans="1:15" ht="16.5" thickBot="1" x14ac:dyDescent="0.3">
      <c r="A317" s="70">
        <v>620</v>
      </c>
      <c r="B317" s="177" t="s">
        <v>93</v>
      </c>
      <c r="C317" s="72">
        <v>1635.22</v>
      </c>
      <c r="D317" s="74">
        <v>1400</v>
      </c>
      <c r="E317" s="74">
        <v>1400</v>
      </c>
      <c r="F317" s="74">
        <v>1398</v>
      </c>
      <c r="G317" s="74">
        <v>1400</v>
      </c>
      <c r="H317" s="74">
        <v>1400</v>
      </c>
      <c r="I317" s="74"/>
      <c r="J317" s="74">
        <v>1404</v>
      </c>
      <c r="K317" s="271">
        <v>2900</v>
      </c>
      <c r="L317" s="271">
        <v>2900</v>
      </c>
      <c r="M317" s="271">
        <v>2000</v>
      </c>
      <c r="N317" s="271">
        <v>1700</v>
      </c>
      <c r="O317" s="271">
        <v>1750</v>
      </c>
    </row>
    <row r="318" spans="1:15" ht="15.75" x14ac:dyDescent="0.25">
      <c r="A318" s="70">
        <v>630</v>
      </c>
      <c r="B318" s="177" t="s">
        <v>94</v>
      </c>
      <c r="C318" s="72">
        <v>122185.78</v>
      </c>
      <c r="D318" s="74">
        <v>103000</v>
      </c>
      <c r="E318" s="74">
        <v>103000</v>
      </c>
      <c r="F318" s="74">
        <v>104783</v>
      </c>
      <c r="G318" s="74">
        <v>83000</v>
      </c>
      <c r="H318" s="74">
        <v>83000</v>
      </c>
      <c r="I318" s="74">
        <v>43167</v>
      </c>
      <c r="J318" s="74">
        <v>60910</v>
      </c>
      <c r="K318" s="74">
        <v>130000</v>
      </c>
      <c r="L318" s="74">
        <v>100000</v>
      </c>
      <c r="M318" s="74">
        <v>70000</v>
      </c>
      <c r="N318" s="74">
        <v>30000</v>
      </c>
      <c r="O318" s="74">
        <v>30000</v>
      </c>
    </row>
    <row r="319" spans="1:15" ht="16.5" thickBot="1" x14ac:dyDescent="0.3">
      <c r="A319" s="98">
        <v>640</v>
      </c>
      <c r="B319" s="179" t="s">
        <v>95</v>
      </c>
      <c r="C319" s="285">
        <v>893</v>
      </c>
      <c r="D319" s="78"/>
      <c r="E319" s="78"/>
      <c r="F319" s="211"/>
      <c r="G319" s="211"/>
      <c r="H319" s="211"/>
      <c r="I319" s="211"/>
      <c r="J319" s="211"/>
      <c r="K319" s="211"/>
      <c r="L319" s="211"/>
      <c r="M319" s="211"/>
      <c r="N319" s="211"/>
      <c r="O319" s="211"/>
    </row>
    <row r="320" spans="1:15" ht="16.5" thickBot="1" x14ac:dyDescent="0.3">
      <c r="A320" s="98"/>
      <c r="B320" s="408" t="s">
        <v>280</v>
      </c>
      <c r="C320" s="409">
        <f>C316+C317+C318+C319</f>
        <v>129507.31999999999</v>
      </c>
      <c r="D320" s="410">
        <f>D316+D317+D318+D319</f>
        <v>108400</v>
      </c>
      <c r="E320" s="410">
        <f>E316+E317+E318+E319</f>
        <v>108400</v>
      </c>
      <c r="F320" s="410">
        <f>SUM(F316:F319)</f>
        <v>110181</v>
      </c>
      <c r="G320" s="410">
        <f>G316+G317+G318+G319</f>
        <v>88400</v>
      </c>
      <c r="H320" s="410">
        <f>H316+H317+H318+H319</f>
        <v>88400</v>
      </c>
      <c r="I320" s="410">
        <v>47167</v>
      </c>
      <c r="J320" s="411">
        <f t="shared" ref="J320:O320" si="57">SUM(J316:J319)</f>
        <v>62314</v>
      </c>
      <c r="K320" s="411">
        <f t="shared" si="57"/>
        <v>137400</v>
      </c>
      <c r="L320" s="411">
        <f t="shared" si="57"/>
        <v>107400</v>
      </c>
      <c r="M320" s="411">
        <f t="shared" si="57"/>
        <v>76700</v>
      </c>
      <c r="N320" s="411">
        <f t="shared" si="57"/>
        <v>36550</v>
      </c>
      <c r="O320" s="411">
        <f t="shared" si="57"/>
        <v>36750</v>
      </c>
    </row>
    <row r="321" spans="1:15" ht="16.5" thickBot="1" x14ac:dyDescent="0.3">
      <c r="A321" s="98"/>
      <c r="B321" s="405" t="s">
        <v>281</v>
      </c>
      <c r="C321" s="435">
        <v>10190.81</v>
      </c>
      <c r="D321" s="236">
        <v>18100</v>
      </c>
      <c r="E321" s="236">
        <v>4960</v>
      </c>
      <c r="F321" s="237">
        <v>12075</v>
      </c>
      <c r="G321" s="237">
        <v>15001</v>
      </c>
      <c r="H321" s="237">
        <v>15002</v>
      </c>
      <c r="I321" s="237">
        <v>26243</v>
      </c>
      <c r="J321" s="237">
        <v>113894</v>
      </c>
      <c r="K321" s="237">
        <v>338500</v>
      </c>
      <c r="L321" s="237">
        <v>131750</v>
      </c>
      <c r="M321" s="237">
        <v>195000</v>
      </c>
      <c r="N321" s="237">
        <v>120000</v>
      </c>
      <c r="O321" s="237"/>
    </row>
    <row r="322" spans="1:15" ht="16.5" thickBot="1" x14ac:dyDescent="0.3">
      <c r="A322" s="194"/>
      <c r="B322" s="436" t="s">
        <v>282</v>
      </c>
      <c r="C322" s="365">
        <f>C320+C321</f>
        <v>139698.13</v>
      </c>
      <c r="D322" s="112">
        <f>D320+D321</f>
        <v>126500</v>
      </c>
      <c r="E322" s="112">
        <f>E320+E321</f>
        <v>113360</v>
      </c>
      <c r="F322" s="112">
        <f>SUM(F320:F321)</f>
        <v>122256</v>
      </c>
      <c r="G322" s="112">
        <f>G320+G321</f>
        <v>103401</v>
      </c>
      <c r="H322" s="112">
        <f>H320+H321</f>
        <v>103402</v>
      </c>
      <c r="I322" s="112">
        <f t="shared" ref="I322:O322" si="58">SUM(I320:I321)</f>
        <v>73410</v>
      </c>
      <c r="J322" s="112">
        <f t="shared" si="58"/>
        <v>176208</v>
      </c>
      <c r="K322" s="112">
        <f t="shared" si="58"/>
        <v>475900</v>
      </c>
      <c r="L322" s="112">
        <f t="shared" si="58"/>
        <v>239150</v>
      </c>
      <c r="M322" s="112">
        <f t="shared" si="58"/>
        <v>271700</v>
      </c>
      <c r="N322" s="112">
        <f t="shared" si="58"/>
        <v>156550</v>
      </c>
      <c r="O322" s="112">
        <f t="shared" si="58"/>
        <v>36750</v>
      </c>
    </row>
    <row r="323" spans="1:15" x14ac:dyDescent="0.2">
      <c r="J323" s="115"/>
      <c r="K323" s="115"/>
      <c r="L323" s="115"/>
      <c r="M323" s="115"/>
      <c r="N323" s="115"/>
      <c r="O323" s="115"/>
    </row>
    <row r="324" spans="1:15" ht="13.5" thickBot="1" x14ac:dyDescent="0.25">
      <c r="B324" s="437" t="s">
        <v>283</v>
      </c>
      <c r="J324" s="152"/>
      <c r="K324" s="152"/>
      <c r="L324" s="152"/>
      <c r="M324" s="152"/>
      <c r="N324" s="152"/>
      <c r="O324" s="152"/>
    </row>
    <row r="325" spans="1:15" x14ac:dyDescent="0.2">
      <c r="B325" s="438"/>
      <c r="C325" s="439" t="s">
        <v>87</v>
      </c>
      <c r="D325" s="55" t="s">
        <v>88</v>
      </c>
      <c r="E325" s="55" t="s">
        <v>40</v>
      </c>
      <c r="F325" s="55" t="s">
        <v>87</v>
      </c>
      <c r="G325" s="56" t="s">
        <v>104</v>
      </c>
      <c r="H325" s="55" t="s">
        <v>88</v>
      </c>
      <c r="I325" s="55" t="s">
        <v>87</v>
      </c>
      <c r="J325" s="56" t="s">
        <v>87</v>
      </c>
      <c r="K325" s="56" t="s">
        <v>587</v>
      </c>
      <c r="L325" s="56" t="s">
        <v>40</v>
      </c>
      <c r="M325" s="56" t="s">
        <v>13</v>
      </c>
      <c r="N325" s="56" t="s">
        <v>88</v>
      </c>
      <c r="O325" s="56" t="s">
        <v>13</v>
      </c>
    </row>
    <row r="326" spans="1:15" ht="13.5" thickBot="1" x14ac:dyDescent="0.25">
      <c r="B326" s="440"/>
      <c r="C326" s="441" t="s">
        <v>89</v>
      </c>
      <c r="D326" s="59" t="s">
        <v>3</v>
      </c>
      <c r="E326" s="58" t="s">
        <v>3</v>
      </c>
      <c r="F326" s="58" t="s">
        <v>4</v>
      </c>
      <c r="G326" s="58" t="s">
        <v>105</v>
      </c>
      <c r="H326" s="59" t="s">
        <v>3</v>
      </c>
      <c r="I326" s="60" t="s">
        <v>5</v>
      </c>
      <c r="J326" s="60" t="s">
        <v>6</v>
      </c>
      <c r="K326" s="60" t="s">
        <v>7</v>
      </c>
      <c r="L326" s="60" t="s">
        <v>7</v>
      </c>
      <c r="M326" s="60" t="s">
        <v>8</v>
      </c>
      <c r="N326" s="60" t="s">
        <v>495</v>
      </c>
      <c r="O326" s="60" t="s">
        <v>545</v>
      </c>
    </row>
    <row r="327" spans="1:15" ht="15.75" x14ac:dyDescent="0.25">
      <c r="B327" s="442" t="s">
        <v>517</v>
      </c>
      <c r="C327" s="443" t="e">
        <f>C13+C22+C47+C68+C76+C92+C156+C205+C249+C272+C289+C300+C309+C320</f>
        <v>#REF!</v>
      </c>
      <c r="D327" s="444" t="e">
        <f>D13+D22+D47+D68+D76+D92+D156+D205+D249+D272+D289+D300+D309+D320</f>
        <v>#REF!</v>
      </c>
      <c r="E327" s="444" t="e">
        <f>E13+E22+E47+E68+E76+E92+E156+E205+E249+E272+E289+E300+E309+E320</f>
        <v>#REF!</v>
      </c>
      <c r="F327" s="444">
        <v>2110512</v>
      </c>
      <c r="G327" s="444" t="e">
        <f>G13+G22+G47+G68+G76+G92+G156+G205+G249+G272+G289+G300+G309+G320</f>
        <v>#REF!</v>
      </c>
      <c r="H327" s="444" t="e">
        <f>H13+H22+H47+H68+H76+H92+H156+H205+H249+H272+H289+H300+H309+H320</f>
        <v>#REF!</v>
      </c>
      <c r="I327" s="444">
        <v>1943172</v>
      </c>
      <c r="J327" s="444">
        <f t="shared" ref="J327:L327" si="59">SUM(J13+J22+J47+J68+J76+J92+J156+J205+J249+J272+J289+J300+J309+J320)</f>
        <v>1967275</v>
      </c>
      <c r="K327" s="444">
        <f t="shared" si="59"/>
        <v>2611497</v>
      </c>
      <c r="L327" s="444">
        <f t="shared" si="59"/>
        <v>2466753</v>
      </c>
      <c r="M327" s="444">
        <f>SUM(M13+M22+M47+M68+M76+M92+M156+M205+M249+M272+M289+M309+M300+M320)</f>
        <v>2585070</v>
      </c>
      <c r="N327" s="444">
        <f>SUM(N13+N22+N47+N68+N76+N92+N156+N205+N249+N272+N289+N300+N309+N320)</f>
        <v>2157440</v>
      </c>
      <c r="O327" s="444">
        <f>SUM(O13+O22+O47+O68+O76+O92+O156+O205+O249+O272+O289+O300+O309+O320)</f>
        <v>2035420</v>
      </c>
    </row>
    <row r="328" spans="1:15" ht="15.75" x14ac:dyDescent="0.25">
      <c r="B328" s="445" t="s">
        <v>284</v>
      </c>
      <c r="C328" s="446">
        <f>C14+C23+C48+C69+C77+C93+C157+C206+C250+C273+C290+C301+C321</f>
        <v>946083.28</v>
      </c>
      <c r="D328" s="447">
        <f>D14+D23+D48+D69+D77+D93+D157+D206+D250+D273+D290+D301+D321</f>
        <v>1660553</v>
      </c>
      <c r="E328" s="447">
        <f>E14+E23+E48+E69+E77+E93+E157+E206+E250+E273+E290+E301+E321</f>
        <v>2161033</v>
      </c>
      <c r="F328" s="447">
        <v>1061823</v>
      </c>
      <c r="G328" s="447">
        <f>G14+G23+G48+G69+G77+G93+G157+G206+G250+G273+G290+G301+G321</f>
        <v>1033751</v>
      </c>
      <c r="H328" s="447">
        <f>H14+H23+H48+H69+H77+H93+H157+H206+H250+H273+H290+H301+H321</f>
        <v>773758</v>
      </c>
      <c r="I328" s="447">
        <f>SUM(I69+I77+I93+I157+I206+I250+I273+I290+I301+I321)</f>
        <v>1483609</v>
      </c>
      <c r="J328" s="447">
        <f>SUM(J48+J69+J77+J93+J157+J206+J250+J273+J290+J301+J321)</f>
        <v>956512</v>
      </c>
      <c r="K328" s="447">
        <f>SUM(K48+K69+K77+K93+K157+K206+K250+K273+K290+K301+K321)</f>
        <v>3484600</v>
      </c>
      <c r="L328" s="447">
        <f>SUM(L23+L48+L69+L77+L93+L157+L206+L250+L273+L290+L301+L321)</f>
        <v>1748151</v>
      </c>
      <c r="M328" s="447">
        <f>SUM(M48+M69+M77+M93+M157+M206+M250+M273+M290+M301+M321)</f>
        <v>4745900</v>
      </c>
      <c r="N328" s="447">
        <f>SUM(N250+N321)</f>
        <v>2030000</v>
      </c>
      <c r="O328" s="447">
        <f>SUM(O250+O273)</f>
        <v>1030000</v>
      </c>
    </row>
    <row r="329" spans="1:15" ht="16.5" thickBot="1" x14ac:dyDescent="0.3">
      <c r="B329" s="448" t="s">
        <v>78</v>
      </c>
      <c r="C329" s="449">
        <f>C311</f>
        <v>323597</v>
      </c>
      <c r="D329" s="450">
        <f>D311</f>
        <v>228138</v>
      </c>
      <c r="E329" s="450">
        <f>E311</f>
        <v>228138</v>
      </c>
      <c r="F329" s="450">
        <v>218570</v>
      </c>
      <c r="G329" s="450">
        <f>G311</f>
        <v>221004</v>
      </c>
      <c r="H329" s="450">
        <f>H311</f>
        <v>221005</v>
      </c>
      <c r="I329" s="450">
        <v>205602</v>
      </c>
      <c r="J329" s="450">
        <v>182477</v>
      </c>
      <c r="K329" s="450">
        <v>97500</v>
      </c>
      <c r="L329" s="450">
        <f>SUM(L311)</f>
        <v>106900</v>
      </c>
      <c r="M329" s="450">
        <f>SUM(M311)</f>
        <v>38640</v>
      </c>
      <c r="N329" s="450">
        <f>SUM(N311)</f>
        <v>40600</v>
      </c>
      <c r="O329" s="450">
        <f>SUM(O311)</f>
        <v>42810</v>
      </c>
    </row>
    <row r="330" spans="1:15" ht="16.5" thickBot="1" x14ac:dyDescent="0.3">
      <c r="B330" s="451" t="s">
        <v>285</v>
      </c>
      <c r="C330" s="452" t="e">
        <f>C327+C328+C329</f>
        <v>#REF!</v>
      </c>
      <c r="D330" s="453" t="e">
        <f t="shared" ref="D330:H330" si="60">SUM(D327:D329)</f>
        <v>#REF!</v>
      </c>
      <c r="E330" s="453" t="e">
        <f t="shared" si="60"/>
        <v>#REF!</v>
      </c>
      <c r="F330" s="453">
        <f t="shared" si="60"/>
        <v>3390905</v>
      </c>
      <c r="G330" s="453" t="e">
        <f t="shared" si="60"/>
        <v>#REF!</v>
      </c>
      <c r="H330" s="453" t="e">
        <f t="shared" si="60"/>
        <v>#REF!</v>
      </c>
      <c r="I330" s="453">
        <f t="shared" ref="I330:O330" si="61">SUM(I327:I329)</f>
        <v>3632383</v>
      </c>
      <c r="J330" s="453">
        <f t="shared" si="61"/>
        <v>3106264</v>
      </c>
      <c r="K330" s="453">
        <f t="shared" si="61"/>
        <v>6193597</v>
      </c>
      <c r="L330" s="453">
        <f t="shared" si="61"/>
        <v>4321804</v>
      </c>
      <c r="M330" s="453">
        <f t="shared" si="61"/>
        <v>7369610</v>
      </c>
      <c r="N330" s="453">
        <f t="shared" si="61"/>
        <v>4228040</v>
      </c>
      <c r="O330" s="453">
        <f t="shared" si="61"/>
        <v>3108230</v>
      </c>
    </row>
    <row r="331" spans="1:15" x14ac:dyDescent="0.2">
      <c r="B331" s="454"/>
      <c r="C331" s="455"/>
      <c r="D331" s="65"/>
      <c r="E331" s="65"/>
      <c r="F331" s="65"/>
      <c r="G331" s="65"/>
      <c r="H331" s="65"/>
      <c r="I331" s="65"/>
      <c r="J331" s="65"/>
      <c r="K331" s="65"/>
      <c r="L331" s="65"/>
      <c r="M331" s="65"/>
      <c r="N331" s="65"/>
      <c r="O331" s="65"/>
    </row>
    <row r="332" spans="1:15" ht="15.75" x14ac:dyDescent="0.25">
      <c r="A332" s="170"/>
      <c r="B332" s="456" t="s">
        <v>286</v>
      </c>
      <c r="C332" s="457">
        <v>498179</v>
      </c>
      <c r="D332" s="458">
        <v>581460</v>
      </c>
      <c r="E332" s="458">
        <v>606872</v>
      </c>
      <c r="F332" s="458">
        <v>621386</v>
      </c>
      <c r="G332" s="458">
        <v>627936</v>
      </c>
      <c r="H332" s="458">
        <v>627937</v>
      </c>
      <c r="I332" s="458">
        <v>673525</v>
      </c>
      <c r="J332" s="458">
        <v>739098</v>
      </c>
      <c r="K332" s="103">
        <v>798313</v>
      </c>
      <c r="L332" s="103">
        <v>823151</v>
      </c>
      <c r="M332" s="103">
        <v>899223</v>
      </c>
      <c r="N332" s="103">
        <v>935960</v>
      </c>
      <c r="O332" s="103">
        <v>973270</v>
      </c>
    </row>
    <row r="333" spans="1:15" ht="16.5" thickBot="1" x14ac:dyDescent="0.3">
      <c r="A333" s="170"/>
      <c r="B333" s="459" t="s">
        <v>287</v>
      </c>
      <c r="C333" s="460"/>
      <c r="D333" s="103"/>
      <c r="E333" s="103"/>
      <c r="F333" s="103"/>
      <c r="G333" s="103"/>
      <c r="H333" s="103"/>
      <c r="I333" s="103">
        <v>9985</v>
      </c>
      <c r="J333" s="103">
        <v>281313</v>
      </c>
      <c r="K333" s="103">
        <v>322000</v>
      </c>
      <c r="L333" s="103">
        <v>328653</v>
      </c>
      <c r="M333" s="103">
        <v>361965</v>
      </c>
      <c r="N333" s="103">
        <v>367665</v>
      </c>
      <c r="O333" s="103">
        <v>367665</v>
      </c>
    </row>
    <row r="334" spans="1:15" ht="16.5" thickBot="1" x14ac:dyDescent="0.3">
      <c r="A334" s="170"/>
      <c r="B334" s="143" t="s">
        <v>288</v>
      </c>
      <c r="C334" s="461" t="e">
        <f>C330+C332</f>
        <v>#REF!</v>
      </c>
      <c r="D334" s="462" t="e">
        <f>SUM(D330:D332)</f>
        <v>#REF!</v>
      </c>
      <c r="E334" s="462" t="e">
        <f>SUM(E330:E332)</f>
        <v>#REF!</v>
      </c>
      <c r="F334" s="462">
        <f>SUM(F330:F332)</f>
        <v>4012291</v>
      </c>
      <c r="G334" s="462" t="e">
        <f>SUM(G330+G332)</f>
        <v>#REF!</v>
      </c>
      <c r="H334" s="462" t="e">
        <f>SUM(H330+H332)</f>
        <v>#REF!</v>
      </c>
      <c r="I334" s="462">
        <f>SUM(I330:I333)</f>
        <v>4315893</v>
      </c>
      <c r="J334" s="462">
        <f>SUM(J330:J333)</f>
        <v>4126675</v>
      </c>
      <c r="K334" s="462">
        <f>SUM(K330:K333)</f>
        <v>7313910</v>
      </c>
      <c r="L334" s="462">
        <f>SUM(L330+L332+L333)</f>
        <v>5473608</v>
      </c>
      <c r="M334" s="462">
        <f>SUM(M330+M332+M333)</f>
        <v>8630798</v>
      </c>
      <c r="N334" s="462">
        <f>SUM(N330+N332+N333)</f>
        <v>5531665</v>
      </c>
      <c r="O334" s="462">
        <f>SUM(O330+O332+O333)</f>
        <v>4449165</v>
      </c>
    </row>
    <row r="335" spans="1:15" ht="15.75" x14ac:dyDescent="0.25">
      <c r="A335" s="170"/>
      <c r="B335" s="7"/>
    </row>
    <row r="336" spans="1:15" ht="15.75" x14ac:dyDescent="0.25">
      <c r="A336" s="170"/>
      <c r="B336" s="7"/>
    </row>
    <row r="337" spans="1:15" ht="15.75" x14ac:dyDescent="0.25">
      <c r="A337" s="170"/>
      <c r="B337" s="7"/>
    </row>
    <row r="338" spans="1:15" ht="15.75" x14ac:dyDescent="0.25">
      <c r="A338" s="170"/>
      <c r="B338" s="780"/>
      <c r="C338" s="781"/>
      <c r="D338" s="781"/>
      <c r="E338" s="781"/>
      <c r="F338" s="781"/>
      <c r="G338" s="781"/>
      <c r="H338" s="781"/>
      <c r="I338" s="781"/>
      <c r="J338" s="781"/>
      <c r="K338" s="591"/>
      <c r="L338" s="658"/>
      <c r="M338" s="591"/>
      <c r="N338" s="657"/>
      <c r="O338"/>
    </row>
    <row r="339" spans="1:15" ht="15.75" x14ac:dyDescent="0.25">
      <c r="A339" s="170"/>
      <c r="B339" s="781"/>
      <c r="C339" s="781"/>
      <c r="D339" s="781"/>
      <c r="E339" s="781"/>
      <c r="F339" s="781"/>
      <c r="G339" s="781"/>
      <c r="H339" s="781"/>
      <c r="I339" s="781"/>
      <c r="J339" s="781"/>
      <c r="K339" s="591"/>
      <c r="L339" s="658"/>
      <c r="M339" s="591"/>
      <c r="N339" s="657"/>
      <c r="O339"/>
    </row>
    <row r="340" spans="1:15" ht="15.75" x14ac:dyDescent="0.25">
      <c r="A340" s="170"/>
      <c r="B340" s="7"/>
      <c r="D340" s="115"/>
      <c r="E340" s="115"/>
      <c r="F340" s="115"/>
      <c r="G340" s="115"/>
      <c r="H340" s="115"/>
    </row>
    <row r="341" spans="1:15" ht="15.75" x14ac:dyDescent="0.25">
      <c r="A341" s="170"/>
      <c r="B341" s="7"/>
      <c r="D341" s="115"/>
      <c r="E341" s="115"/>
      <c r="F341" s="115"/>
      <c r="G341" s="115"/>
      <c r="H341" s="115"/>
    </row>
    <row r="342" spans="1:15" ht="15.75" x14ac:dyDescent="0.25">
      <c r="A342" s="170"/>
      <c r="B342" s="7"/>
      <c r="D342" s="115"/>
      <c r="E342" s="115"/>
      <c r="F342" s="115"/>
      <c r="G342" s="115"/>
      <c r="H342" s="115"/>
    </row>
    <row r="343" spans="1:15" x14ac:dyDescent="0.2">
      <c r="D343" s="115"/>
      <c r="E343" s="115"/>
      <c r="F343" s="115"/>
      <c r="G343" s="115"/>
      <c r="H343" s="115"/>
    </row>
    <row r="344" spans="1:15" x14ac:dyDescent="0.2">
      <c r="D344" s="115"/>
      <c r="E344" s="115"/>
      <c r="F344" s="115"/>
      <c r="G344" s="115"/>
      <c r="H344" s="115"/>
    </row>
    <row r="345" spans="1:15" x14ac:dyDescent="0.2">
      <c r="C345" s="6"/>
      <c r="D345" s="115"/>
      <c r="E345" s="115"/>
      <c r="F345" s="115"/>
      <c r="G345" s="115"/>
      <c r="H345" s="115"/>
    </row>
    <row r="346" spans="1:15" x14ac:dyDescent="0.2">
      <c r="C346" s="6"/>
    </row>
    <row r="652" spans="2:8" x14ac:dyDescent="0.2">
      <c r="B652" s="7"/>
      <c r="C652" s="6"/>
      <c r="D652" s="115"/>
      <c r="E652" s="115"/>
      <c r="F652" s="115"/>
      <c r="G652" s="115"/>
      <c r="H652" s="115"/>
    </row>
    <row r="653" spans="2:8" x14ac:dyDescent="0.2">
      <c r="B653" s="7"/>
      <c r="C653" s="6"/>
      <c r="D653" s="115"/>
      <c r="E653" s="115"/>
      <c r="F653" s="115"/>
      <c r="G653" s="115"/>
      <c r="H653" s="115"/>
    </row>
    <row r="654" spans="2:8" x14ac:dyDescent="0.2">
      <c r="B654" s="7"/>
      <c r="C654" s="6"/>
      <c r="D654" s="115"/>
      <c r="E654" s="115"/>
      <c r="F654" s="115"/>
      <c r="G654" s="115"/>
      <c r="H654" s="115"/>
    </row>
    <row r="655" spans="2:8" x14ac:dyDescent="0.2">
      <c r="B655" s="7"/>
      <c r="C655" s="6"/>
      <c r="D655" s="115"/>
      <c r="E655" s="115"/>
      <c r="F655" s="115"/>
      <c r="G655" s="115"/>
      <c r="H655" s="115"/>
    </row>
    <row r="656" spans="2:8" x14ac:dyDescent="0.2">
      <c r="B656" s="7"/>
      <c r="C656" s="6"/>
      <c r="D656" s="115"/>
      <c r="E656" s="115"/>
      <c r="F656" s="115"/>
      <c r="G656" s="115"/>
      <c r="H656" s="115"/>
    </row>
    <row r="657" spans="2:8" x14ac:dyDescent="0.2">
      <c r="B657" s="7"/>
      <c r="C657" s="6"/>
      <c r="D657" s="115"/>
      <c r="E657" s="115"/>
      <c r="F657" s="115"/>
      <c r="G657" s="115"/>
      <c r="H657" s="115"/>
    </row>
    <row r="658" spans="2:8" x14ac:dyDescent="0.2">
      <c r="B658" s="7"/>
      <c r="C658" s="6"/>
      <c r="D658" s="115"/>
      <c r="E658" s="115"/>
      <c r="F658" s="115"/>
      <c r="G658" s="115"/>
      <c r="H658" s="115"/>
    </row>
    <row r="659" spans="2:8" x14ac:dyDescent="0.2">
      <c r="B659" s="7"/>
      <c r="C659" s="6"/>
      <c r="D659" s="115"/>
      <c r="E659" s="115"/>
      <c r="F659" s="115"/>
      <c r="G659" s="115"/>
      <c r="H659" s="115"/>
    </row>
    <row r="660" spans="2:8" x14ac:dyDescent="0.2">
      <c r="B660" s="7"/>
      <c r="C660" s="6"/>
      <c r="D660" s="115"/>
      <c r="E660" s="115"/>
      <c r="F660" s="115"/>
      <c r="G660" s="115"/>
      <c r="H660" s="115"/>
    </row>
    <row r="661" spans="2:8" x14ac:dyDescent="0.2">
      <c r="B661" s="7"/>
      <c r="C661" s="6"/>
      <c r="D661" s="115"/>
      <c r="E661" s="115"/>
      <c r="F661" s="115"/>
      <c r="G661" s="115"/>
      <c r="H661" s="115"/>
    </row>
    <row r="662" spans="2:8" x14ac:dyDescent="0.2">
      <c r="B662" s="7"/>
      <c r="C662" s="6"/>
      <c r="D662" s="115"/>
      <c r="E662" s="115"/>
      <c r="F662" s="115"/>
      <c r="G662" s="115"/>
      <c r="H662" s="115"/>
    </row>
    <row r="663" spans="2:8" x14ac:dyDescent="0.2">
      <c r="B663" s="7"/>
      <c r="C663" s="6"/>
      <c r="D663" s="115"/>
      <c r="E663" s="115"/>
      <c r="F663" s="115"/>
      <c r="G663" s="115"/>
      <c r="H663" s="115"/>
    </row>
    <row r="664" spans="2:8" x14ac:dyDescent="0.2">
      <c r="B664" s="7"/>
      <c r="C664" s="6"/>
      <c r="D664" s="115"/>
      <c r="E664" s="115"/>
      <c r="F664" s="115"/>
      <c r="G664" s="115"/>
      <c r="H664" s="115"/>
    </row>
    <row r="665" spans="2:8" x14ac:dyDescent="0.2">
      <c r="B665" s="7"/>
      <c r="C665" s="6"/>
      <c r="D665" s="115"/>
      <c r="E665" s="115"/>
      <c r="F665" s="115"/>
      <c r="G665" s="115"/>
      <c r="H665" s="115"/>
    </row>
    <row r="666" spans="2:8" x14ac:dyDescent="0.2">
      <c r="B666" s="7"/>
      <c r="C666" s="6"/>
      <c r="D666" s="115"/>
      <c r="E666" s="115"/>
      <c r="F666" s="115"/>
      <c r="G666" s="115"/>
      <c r="H666" s="115"/>
    </row>
    <row r="667" spans="2:8" x14ac:dyDescent="0.2">
      <c r="B667" s="7"/>
      <c r="C667" s="6"/>
      <c r="D667" s="115"/>
      <c r="E667" s="115"/>
      <c r="F667" s="115"/>
      <c r="G667" s="115"/>
      <c r="H667" s="115"/>
    </row>
    <row r="668" spans="2:8" x14ac:dyDescent="0.2">
      <c r="B668" s="7"/>
      <c r="C668" s="6"/>
      <c r="D668" s="115"/>
      <c r="E668" s="115"/>
      <c r="F668" s="115"/>
      <c r="G668" s="115"/>
      <c r="H668" s="115"/>
    </row>
    <row r="669" spans="2:8" x14ac:dyDescent="0.2">
      <c r="B669" s="7"/>
      <c r="C669" s="6"/>
      <c r="D669" s="115"/>
      <c r="E669" s="115"/>
      <c r="F669" s="115"/>
      <c r="G669" s="115"/>
      <c r="H669" s="115"/>
    </row>
    <row r="670" spans="2:8" x14ac:dyDescent="0.2">
      <c r="B670" s="7"/>
      <c r="C670" s="6"/>
      <c r="D670" s="115"/>
      <c r="E670" s="115"/>
      <c r="F670" s="115"/>
      <c r="G670" s="115"/>
      <c r="H670" s="115"/>
    </row>
    <row r="671" spans="2:8" x14ac:dyDescent="0.2">
      <c r="B671" s="7"/>
      <c r="C671" s="6"/>
      <c r="D671" s="115"/>
      <c r="E671" s="115"/>
      <c r="F671" s="115"/>
      <c r="G671" s="115"/>
      <c r="H671" s="115"/>
    </row>
    <row r="672" spans="2:8" x14ac:dyDescent="0.2">
      <c r="B672" s="7"/>
      <c r="C672" s="6"/>
      <c r="D672" s="115"/>
      <c r="E672" s="115"/>
      <c r="F672" s="115"/>
      <c r="G672" s="115"/>
      <c r="H672" s="115"/>
    </row>
    <row r="673" spans="2:8" x14ac:dyDescent="0.2">
      <c r="B673" s="7"/>
      <c r="C673" s="6"/>
      <c r="D673" s="115"/>
      <c r="E673" s="115"/>
      <c r="F673" s="115"/>
      <c r="G673" s="115"/>
      <c r="H673" s="115"/>
    </row>
    <row r="674" spans="2:8" x14ac:dyDescent="0.2">
      <c r="B674" s="7"/>
      <c r="C674" s="6"/>
      <c r="D674" s="115"/>
      <c r="E674" s="115"/>
      <c r="F674" s="115"/>
      <c r="G674" s="115"/>
      <c r="H674" s="115"/>
    </row>
    <row r="675" spans="2:8" x14ac:dyDescent="0.2">
      <c r="B675" s="7"/>
      <c r="C675" s="6"/>
      <c r="D675" s="115"/>
      <c r="E675" s="115"/>
      <c r="F675" s="115"/>
      <c r="G675" s="115"/>
      <c r="H675" s="115"/>
    </row>
    <row r="676" spans="2:8" x14ac:dyDescent="0.2">
      <c r="B676" s="7"/>
      <c r="C676" s="6"/>
      <c r="D676" s="115"/>
      <c r="E676" s="115"/>
      <c r="F676" s="115"/>
      <c r="G676" s="115"/>
      <c r="H676" s="115"/>
    </row>
    <row r="677" spans="2:8" x14ac:dyDescent="0.2">
      <c r="B677" s="7"/>
      <c r="C677" s="6"/>
      <c r="D677" s="115"/>
      <c r="E677" s="115"/>
      <c r="F677" s="115"/>
      <c r="G677" s="115"/>
      <c r="H677" s="115"/>
    </row>
    <row r="678" spans="2:8" x14ac:dyDescent="0.2">
      <c r="B678" s="7"/>
      <c r="C678" s="6"/>
      <c r="D678" s="115"/>
      <c r="E678" s="115"/>
      <c r="F678" s="115"/>
      <c r="G678" s="115"/>
      <c r="H678" s="115"/>
    </row>
    <row r="679" spans="2:8" x14ac:dyDescent="0.2">
      <c r="B679" s="7"/>
      <c r="C679" s="6"/>
      <c r="D679" s="115"/>
      <c r="E679" s="115"/>
      <c r="F679" s="115"/>
      <c r="G679" s="115"/>
      <c r="H679" s="115"/>
    </row>
    <row r="680" spans="2:8" x14ac:dyDescent="0.2">
      <c r="B680" s="7"/>
      <c r="C680" s="6"/>
      <c r="D680" s="115"/>
      <c r="E680" s="115"/>
      <c r="F680" s="115"/>
      <c r="G680" s="115"/>
      <c r="H680" s="115"/>
    </row>
    <row r="681" spans="2:8" x14ac:dyDescent="0.2">
      <c r="B681" s="7"/>
      <c r="C681" s="6"/>
      <c r="D681" s="115"/>
      <c r="E681" s="115"/>
      <c r="F681" s="115"/>
      <c r="G681" s="115"/>
      <c r="H681" s="115"/>
    </row>
    <row r="682" spans="2:8" x14ac:dyDescent="0.2">
      <c r="B682" s="7"/>
      <c r="C682" s="6"/>
      <c r="D682" s="115"/>
      <c r="E682" s="115"/>
      <c r="F682" s="115"/>
      <c r="G682" s="115"/>
      <c r="H682" s="115"/>
    </row>
    <row r="683" spans="2:8" x14ac:dyDescent="0.2">
      <c r="B683" s="7"/>
      <c r="C683" s="6"/>
      <c r="D683" s="115"/>
      <c r="E683" s="115"/>
      <c r="F683" s="115"/>
      <c r="G683" s="115"/>
      <c r="H683" s="115"/>
    </row>
    <row r="684" spans="2:8" x14ac:dyDescent="0.2">
      <c r="B684" s="7"/>
      <c r="C684" s="6"/>
      <c r="D684" s="115"/>
      <c r="E684" s="115"/>
      <c r="F684" s="115"/>
      <c r="G684" s="115"/>
      <c r="H684" s="115"/>
    </row>
    <row r="685" spans="2:8" x14ac:dyDescent="0.2">
      <c r="B685" s="7"/>
      <c r="C685" s="6"/>
      <c r="D685" s="115"/>
      <c r="E685" s="115"/>
      <c r="F685" s="115"/>
      <c r="G685" s="115"/>
      <c r="H685" s="115"/>
    </row>
    <row r="686" spans="2:8" x14ac:dyDescent="0.2">
      <c r="B686" s="7"/>
      <c r="C686" s="6"/>
      <c r="D686" s="115"/>
      <c r="E686" s="115"/>
      <c r="F686" s="115"/>
      <c r="G686" s="115"/>
      <c r="H686" s="115"/>
    </row>
    <row r="687" spans="2:8" x14ac:dyDescent="0.2">
      <c r="B687" s="7"/>
      <c r="C687" s="6"/>
      <c r="D687" s="115"/>
      <c r="E687" s="115"/>
      <c r="F687" s="115"/>
      <c r="G687" s="115"/>
      <c r="H687" s="115"/>
    </row>
    <row r="688" spans="2:8" x14ac:dyDescent="0.2">
      <c r="B688" s="7"/>
      <c r="C688" s="6"/>
      <c r="D688" s="115"/>
      <c r="E688" s="115"/>
      <c r="F688" s="115"/>
      <c r="G688" s="115"/>
      <c r="H688" s="115"/>
    </row>
    <row r="689" spans="2:8" x14ac:dyDescent="0.2">
      <c r="B689" s="7"/>
      <c r="C689" s="6"/>
      <c r="D689" s="115"/>
      <c r="E689" s="115"/>
      <c r="F689" s="115"/>
      <c r="G689" s="115"/>
      <c r="H689" s="115"/>
    </row>
  </sheetData>
  <mergeCells count="67">
    <mergeCell ref="A314:B315"/>
    <mergeCell ref="B338:J339"/>
    <mergeCell ref="B266:O266"/>
    <mergeCell ref="A276:B277"/>
    <mergeCell ref="B278:O278"/>
    <mergeCell ref="B285:O285"/>
    <mergeCell ref="A293:B294"/>
    <mergeCell ref="A306:B307"/>
    <mergeCell ref="B260:O260"/>
    <mergeCell ref="A209:B210"/>
    <mergeCell ref="B211:O211"/>
    <mergeCell ref="B215:O215"/>
    <mergeCell ref="B222:O222"/>
    <mergeCell ref="B225:O225"/>
    <mergeCell ref="A232:A233"/>
    <mergeCell ref="B232:B233"/>
    <mergeCell ref="B236:H236"/>
    <mergeCell ref="B239:H239"/>
    <mergeCell ref="B243:O243"/>
    <mergeCell ref="A253:B254"/>
    <mergeCell ref="B255:O255"/>
    <mergeCell ref="A198:A199"/>
    <mergeCell ref="B198:B199"/>
    <mergeCell ref="A140:O140"/>
    <mergeCell ref="A151:A152"/>
    <mergeCell ref="B151:O152"/>
    <mergeCell ref="A162:B163"/>
    <mergeCell ref="B164:O164"/>
    <mergeCell ref="B168:O168"/>
    <mergeCell ref="B176:O176"/>
    <mergeCell ref="B180:H180"/>
    <mergeCell ref="B184:H184"/>
    <mergeCell ref="B189:O189"/>
    <mergeCell ref="B192:O192"/>
    <mergeCell ref="A146:O146"/>
    <mergeCell ref="A142:O142"/>
    <mergeCell ref="A144:O144"/>
    <mergeCell ref="A138:O138"/>
    <mergeCell ref="B105:O105"/>
    <mergeCell ref="A106:O106"/>
    <mergeCell ref="A110:O110"/>
    <mergeCell ref="A113:O113"/>
    <mergeCell ref="A115:O115"/>
    <mergeCell ref="A117:O117"/>
    <mergeCell ref="A119:O119"/>
    <mergeCell ref="A121:O121"/>
    <mergeCell ref="A127:B128"/>
    <mergeCell ref="A134:O134"/>
    <mergeCell ref="A136:O136"/>
    <mergeCell ref="B99:O99"/>
    <mergeCell ref="B34:O34"/>
    <mergeCell ref="B37:O37"/>
    <mergeCell ref="B42:O42"/>
    <mergeCell ref="A52:B53"/>
    <mergeCell ref="B54:O54"/>
    <mergeCell ref="B59:O59"/>
    <mergeCell ref="B65:O65"/>
    <mergeCell ref="A72:B73"/>
    <mergeCell ref="A80:B81"/>
    <mergeCell ref="B82:O82"/>
    <mergeCell ref="A97:B98"/>
    <mergeCell ref="B29:O29"/>
    <mergeCell ref="A2:B3"/>
    <mergeCell ref="B4:O4"/>
    <mergeCell ref="B10:O10"/>
    <mergeCell ref="A17:B18"/>
    <mergeCell ref="A27:B28"/>
  </mergeCells>
  <pageMargins left="0.46" right="0.27" top="0.46" bottom="0.6" header="0.28999999999999998" footer="0.26"/>
  <pageSetup paperSize="9" orientation="landscape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9"/>
  <sheetViews>
    <sheetView topLeftCell="A84" workbookViewId="0">
      <selection activeCell="I119" sqref="I119"/>
    </sheetView>
  </sheetViews>
  <sheetFormatPr defaultRowHeight="12.75" x14ac:dyDescent="0.2"/>
  <cols>
    <col min="1" max="1" width="5.5703125" customWidth="1"/>
    <col min="2" max="2" width="4.85546875" customWidth="1"/>
    <col min="3" max="3" width="43.42578125" customWidth="1"/>
    <col min="4" max="4" width="8.42578125" hidden="1" customWidth="1"/>
    <col min="5" max="6" width="10.140625" hidden="1" customWidth="1"/>
    <col min="9" max="9" width="54.7109375" customWidth="1"/>
  </cols>
  <sheetData>
    <row r="1" spans="1:9" ht="18" x14ac:dyDescent="0.25">
      <c r="A1" s="463"/>
      <c r="B1" s="464" t="s">
        <v>289</v>
      </c>
      <c r="C1" s="465"/>
      <c r="D1" s="466"/>
      <c r="E1" s="466"/>
      <c r="F1" s="466"/>
    </row>
    <row r="2" spans="1:9" x14ac:dyDescent="0.2">
      <c r="A2" s="467"/>
      <c r="B2" s="468"/>
      <c r="C2" s="468"/>
      <c r="D2" s="469" t="s">
        <v>87</v>
      </c>
      <c r="E2" s="470" t="s">
        <v>290</v>
      </c>
      <c r="F2" s="470" t="s">
        <v>40</v>
      </c>
      <c r="G2" s="12" t="s">
        <v>40</v>
      </c>
      <c r="H2" s="12" t="s">
        <v>13</v>
      </c>
      <c r="I2" s="12" t="s">
        <v>591</v>
      </c>
    </row>
    <row r="3" spans="1:9" x14ac:dyDescent="0.2">
      <c r="A3" s="467" t="s">
        <v>291</v>
      </c>
      <c r="B3" s="468"/>
      <c r="C3" s="468" t="s">
        <v>292</v>
      </c>
      <c r="D3" s="471"/>
      <c r="E3" s="473">
        <v>2013</v>
      </c>
      <c r="F3" s="472">
        <v>2013</v>
      </c>
      <c r="G3" s="12">
        <v>2017</v>
      </c>
      <c r="H3" s="12">
        <v>2018</v>
      </c>
      <c r="I3" s="12"/>
    </row>
    <row r="4" spans="1:9" ht="38.25" x14ac:dyDescent="0.2">
      <c r="A4" s="475" t="s">
        <v>293</v>
      </c>
      <c r="B4" s="476">
        <v>711</v>
      </c>
      <c r="C4" s="477" t="s">
        <v>294</v>
      </c>
      <c r="D4" s="478"/>
      <c r="E4" s="479">
        <v>0</v>
      </c>
      <c r="F4" s="480">
        <v>0</v>
      </c>
      <c r="G4" s="603">
        <v>20000</v>
      </c>
      <c r="H4" s="604">
        <v>50000</v>
      </c>
      <c r="I4" s="719" t="s">
        <v>592</v>
      </c>
    </row>
    <row r="5" spans="1:9" x14ac:dyDescent="0.2">
      <c r="A5" s="482"/>
      <c r="B5" s="483"/>
      <c r="C5" s="484" t="s">
        <v>295</v>
      </c>
      <c r="D5" s="485"/>
      <c r="E5" s="486">
        <f>SUM(E4)</f>
        <v>0</v>
      </c>
      <c r="F5" s="486"/>
      <c r="G5" s="602">
        <f t="shared" ref="G5:H5" si="0">SUM(G4)</f>
        <v>20000</v>
      </c>
      <c r="H5" s="605">
        <f t="shared" si="0"/>
        <v>50000</v>
      </c>
      <c r="I5" s="720"/>
    </row>
    <row r="6" spans="1:9" x14ac:dyDescent="0.2">
      <c r="A6" s="660">
        <v>42737</v>
      </c>
      <c r="B6" s="492"/>
      <c r="C6" s="477" t="s">
        <v>546</v>
      </c>
      <c r="D6" s="504"/>
      <c r="E6" s="661"/>
      <c r="F6" s="661"/>
      <c r="G6" s="663">
        <v>2800</v>
      </c>
      <c r="H6" s="662"/>
      <c r="I6" s="720"/>
    </row>
    <row r="7" spans="1:9" x14ac:dyDescent="0.2">
      <c r="A7" s="501">
        <v>42374</v>
      </c>
      <c r="B7" s="492"/>
      <c r="C7" s="477" t="s">
        <v>519</v>
      </c>
      <c r="D7" s="478"/>
      <c r="E7" s="488"/>
      <c r="F7" s="478"/>
      <c r="G7" s="603">
        <v>14342</v>
      </c>
      <c r="H7" s="604"/>
      <c r="I7" s="721"/>
    </row>
    <row r="8" spans="1:9" hidden="1" x14ac:dyDescent="0.2">
      <c r="A8" s="475" t="s">
        <v>147</v>
      </c>
      <c r="B8" s="476"/>
      <c r="C8" s="477" t="s">
        <v>299</v>
      </c>
      <c r="D8" s="478"/>
      <c r="E8" s="488"/>
      <c r="F8" s="478"/>
      <c r="G8" s="603"/>
      <c r="H8" s="604"/>
      <c r="I8" s="721"/>
    </row>
    <row r="9" spans="1:9" hidden="1" x14ac:dyDescent="0.2">
      <c r="A9" s="475" t="s">
        <v>147</v>
      </c>
      <c r="B9" s="476"/>
      <c r="C9" s="477" t="s">
        <v>300</v>
      </c>
      <c r="D9" s="478"/>
      <c r="E9" s="488"/>
      <c r="F9" s="478"/>
      <c r="G9" s="603"/>
      <c r="H9" s="604"/>
      <c r="I9" s="721"/>
    </row>
    <row r="10" spans="1:9" x14ac:dyDescent="0.2">
      <c r="A10" s="592">
        <v>42742</v>
      </c>
      <c r="B10" s="476"/>
      <c r="C10" s="477" t="s">
        <v>555</v>
      </c>
      <c r="D10" s="478"/>
      <c r="E10" s="488"/>
      <c r="F10" s="478"/>
      <c r="G10" s="603">
        <v>4375</v>
      </c>
      <c r="H10" s="604"/>
      <c r="I10" s="721"/>
    </row>
    <row r="11" spans="1:9" hidden="1" x14ac:dyDescent="0.2">
      <c r="A11" s="491" t="s">
        <v>301</v>
      </c>
      <c r="B11" s="492"/>
      <c r="C11" s="477" t="s">
        <v>303</v>
      </c>
      <c r="D11" s="478"/>
      <c r="E11" s="488">
        <v>0</v>
      </c>
      <c r="F11" s="478">
        <v>0</v>
      </c>
      <c r="G11" s="603"/>
      <c r="H11" s="604"/>
      <c r="I11" s="721"/>
    </row>
    <row r="12" spans="1:9" x14ac:dyDescent="0.2">
      <c r="A12" s="501">
        <v>42408</v>
      </c>
      <c r="B12" s="492"/>
      <c r="C12" s="477" t="s">
        <v>520</v>
      </c>
      <c r="D12" s="478"/>
      <c r="E12" s="488"/>
      <c r="F12" s="478"/>
      <c r="G12" s="603">
        <v>7945</v>
      </c>
      <c r="H12" s="604"/>
      <c r="I12" s="721"/>
    </row>
    <row r="13" spans="1:9" ht="89.25" x14ac:dyDescent="0.2">
      <c r="A13" s="501">
        <v>42955</v>
      </c>
      <c r="B13" s="492"/>
      <c r="C13" s="477" t="s">
        <v>570</v>
      </c>
      <c r="D13" s="478"/>
      <c r="E13" s="488"/>
      <c r="F13" s="478"/>
      <c r="G13" s="603"/>
      <c r="H13" s="604">
        <v>25000</v>
      </c>
      <c r="I13" s="719" t="s">
        <v>593</v>
      </c>
    </row>
    <row r="14" spans="1:9" ht="25.5" x14ac:dyDescent="0.2">
      <c r="A14" s="491" t="s">
        <v>307</v>
      </c>
      <c r="B14" s="492"/>
      <c r="C14" s="477" t="s">
        <v>308</v>
      </c>
      <c r="D14" s="478"/>
      <c r="E14" s="488">
        <v>0</v>
      </c>
      <c r="F14" s="478">
        <v>0</v>
      </c>
      <c r="G14" s="603">
        <v>25000</v>
      </c>
      <c r="H14" s="604">
        <v>10000</v>
      </c>
      <c r="I14" s="719" t="s">
        <v>594</v>
      </c>
    </row>
    <row r="15" spans="1:9" x14ac:dyDescent="0.2">
      <c r="A15" s="491" t="s">
        <v>307</v>
      </c>
      <c r="B15" s="492"/>
      <c r="C15" s="477" t="s">
        <v>309</v>
      </c>
      <c r="D15" s="478"/>
      <c r="E15" s="488"/>
      <c r="F15" s="478"/>
      <c r="G15" s="603">
        <v>15000</v>
      </c>
      <c r="H15" s="604"/>
      <c r="I15" s="719"/>
    </row>
    <row r="16" spans="1:9" hidden="1" x14ac:dyDescent="0.2">
      <c r="A16" s="475" t="s">
        <v>314</v>
      </c>
      <c r="B16" s="476"/>
      <c r="C16" s="477" t="s">
        <v>315</v>
      </c>
      <c r="D16" s="478"/>
      <c r="E16" s="488"/>
      <c r="F16" s="478"/>
      <c r="G16" s="603"/>
      <c r="H16" s="604"/>
      <c r="I16" s="719"/>
    </row>
    <row r="17" spans="1:9" x14ac:dyDescent="0.2">
      <c r="A17" s="475" t="s">
        <v>316</v>
      </c>
      <c r="B17" s="476"/>
      <c r="C17" s="477" t="s">
        <v>521</v>
      </c>
      <c r="D17" s="478"/>
      <c r="E17" s="488"/>
      <c r="F17" s="478"/>
      <c r="G17" s="603">
        <v>15000</v>
      </c>
      <c r="H17" s="604"/>
      <c r="I17" s="719"/>
    </row>
    <row r="18" spans="1:9" x14ac:dyDescent="0.2">
      <c r="A18" s="482"/>
      <c r="B18" s="494"/>
      <c r="C18" s="484" t="s">
        <v>320</v>
      </c>
      <c r="D18" s="485"/>
      <c r="E18" s="486">
        <f>SUM(E7:E17)</f>
        <v>0</v>
      </c>
      <c r="F18" s="486">
        <f>SUM(F4:F17)</f>
        <v>0</v>
      </c>
      <c r="G18" s="690">
        <f>SUM(G6:G17)</f>
        <v>84462</v>
      </c>
      <c r="H18" s="691">
        <f>SUM(H7:H17)</f>
        <v>35000</v>
      </c>
      <c r="I18" s="722"/>
    </row>
    <row r="19" spans="1:9" hidden="1" x14ac:dyDescent="0.2">
      <c r="A19" s="482"/>
      <c r="B19" s="494"/>
      <c r="C19" s="484"/>
      <c r="D19" s="485"/>
      <c r="E19" s="485"/>
      <c r="F19" s="485"/>
      <c r="G19" s="603"/>
      <c r="H19" s="604"/>
      <c r="I19" s="719"/>
    </row>
    <row r="20" spans="1:9" x14ac:dyDescent="0.2">
      <c r="A20" s="592">
        <v>42381</v>
      </c>
      <c r="B20" s="476"/>
      <c r="C20" s="477" t="s">
        <v>508</v>
      </c>
      <c r="D20" s="478"/>
      <c r="E20" s="488"/>
      <c r="F20" s="478"/>
      <c r="G20" s="603">
        <v>19987</v>
      </c>
      <c r="H20" s="604"/>
      <c r="I20" s="719"/>
    </row>
    <row r="21" spans="1:9" ht="51" x14ac:dyDescent="0.2">
      <c r="A21" s="592">
        <v>42834</v>
      </c>
      <c r="B21" s="476"/>
      <c r="C21" s="477" t="s">
        <v>636</v>
      </c>
      <c r="D21" s="493"/>
      <c r="E21" s="488">
        <v>18000</v>
      </c>
      <c r="F21" s="478">
        <v>18000</v>
      </c>
      <c r="G21" s="603"/>
      <c r="H21" s="604">
        <v>100000</v>
      </c>
      <c r="I21" s="719" t="s">
        <v>595</v>
      </c>
    </row>
    <row r="22" spans="1:9" x14ac:dyDescent="0.2">
      <c r="A22" s="482"/>
      <c r="B22" s="494"/>
      <c r="C22" s="484" t="s">
        <v>321</v>
      </c>
      <c r="D22" s="485"/>
      <c r="E22" s="486">
        <f>SUM(E21)</f>
        <v>18000</v>
      </c>
      <c r="F22" s="486">
        <f>SUM(F21)</f>
        <v>18000</v>
      </c>
      <c r="G22" s="690">
        <f>SUM(G20:G21)</f>
        <v>19987</v>
      </c>
      <c r="H22" s="691">
        <f>SUM(H20:H21)</f>
        <v>100000</v>
      </c>
      <c r="I22" s="722">
        <v>0</v>
      </c>
    </row>
    <row r="23" spans="1:9" hidden="1" x14ac:dyDescent="0.2">
      <c r="A23" s="491" t="s">
        <v>297</v>
      </c>
      <c r="B23" s="492"/>
      <c r="C23" s="477" t="s">
        <v>325</v>
      </c>
      <c r="D23" s="493"/>
      <c r="E23" s="488">
        <v>1000</v>
      </c>
      <c r="F23" s="478">
        <v>1000</v>
      </c>
      <c r="G23" s="603"/>
      <c r="H23" s="604"/>
      <c r="I23" s="719"/>
    </row>
    <row r="24" spans="1:9" hidden="1" x14ac:dyDescent="0.2">
      <c r="A24" s="475" t="s">
        <v>326</v>
      </c>
      <c r="B24" s="476"/>
      <c r="C24" s="477" t="s">
        <v>327</v>
      </c>
      <c r="D24" s="478"/>
      <c r="E24" s="488"/>
      <c r="F24" s="478"/>
      <c r="G24" s="603"/>
      <c r="H24" s="604"/>
      <c r="I24" s="719"/>
    </row>
    <row r="25" spans="1:9" ht="25.5" x14ac:dyDescent="0.2">
      <c r="A25" s="491" t="s">
        <v>326</v>
      </c>
      <c r="B25" s="492"/>
      <c r="C25" s="498" t="s">
        <v>328</v>
      </c>
      <c r="D25" s="493"/>
      <c r="E25" s="488"/>
      <c r="F25" s="478"/>
      <c r="G25" s="603">
        <v>3120</v>
      </c>
      <c r="H25" s="604">
        <v>9600</v>
      </c>
      <c r="I25" s="719" t="s">
        <v>596</v>
      </c>
    </row>
    <row r="26" spans="1:9" hidden="1" x14ac:dyDescent="0.2">
      <c r="A26" s="475" t="s">
        <v>293</v>
      </c>
      <c r="B26" s="476"/>
      <c r="C26" s="477" t="s">
        <v>332</v>
      </c>
      <c r="D26" s="478"/>
      <c r="E26" s="488"/>
      <c r="F26" s="478"/>
      <c r="G26" s="603"/>
      <c r="H26" s="604"/>
      <c r="I26" s="719"/>
    </row>
    <row r="27" spans="1:9" hidden="1" x14ac:dyDescent="0.2">
      <c r="A27" s="475" t="s">
        <v>293</v>
      </c>
      <c r="B27" s="476"/>
      <c r="C27" s="477" t="s">
        <v>333</v>
      </c>
      <c r="D27" s="478"/>
      <c r="E27" s="488"/>
      <c r="F27" s="478"/>
      <c r="G27" s="603"/>
      <c r="H27" s="604"/>
      <c r="I27" s="719"/>
    </row>
    <row r="28" spans="1:9" hidden="1" x14ac:dyDescent="0.2">
      <c r="A28" s="475" t="s">
        <v>293</v>
      </c>
      <c r="B28" s="476"/>
      <c r="C28" s="477" t="s">
        <v>334</v>
      </c>
      <c r="D28" s="478"/>
      <c r="E28" s="488"/>
      <c r="F28" s="478"/>
      <c r="G28" s="603"/>
      <c r="H28" s="604"/>
      <c r="I28" s="719"/>
    </row>
    <row r="29" spans="1:9" hidden="1" x14ac:dyDescent="0.2">
      <c r="A29" s="475" t="s">
        <v>293</v>
      </c>
      <c r="B29" s="476"/>
      <c r="C29" s="477" t="s">
        <v>335</v>
      </c>
      <c r="D29" s="478"/>
      <c r="E29" s="488"/>
      <c r="F29" s="478"/>
      <c r="G29" s="603"/>
      <c r="H29" s="604"/>
      <c r="I29" s="719"/>
    </row>
    <row r="30" spans="1:9" hidden="1" x14ac:dyDescent="0.2">
      <c r="A30" s="475" t="s">
        <v>293</v>
      </c>
      <c r="B30" s="476"/>
      <c r="C30" s="477" t="s">
        <v>336</v>
      </c>
      <c r="D30" s="478"/>
      <c r="E30" s="488"/>
      <c r="F30" s="478"/>
      <c r="G30" s="603"/>
      <c r="H30" s="604"/>
      <c r="I30" s="719"/>
    </row>
    <row r="31" spans="1:9" x14ac:dyDescent="0.2">
      <c r="A31" s="501">
        <v>42374</v>
      </c>
      <c r="B31" s="492"/>
      <c r="C31" s="477" t="s">
        <v>523</v>
      </c>
      <c r="D31" s="478"/>
      <c r="E31" s="488">
        <v>5760</v>
      </c>
      <c r="F31" s="478">
        <v>5760</v>
      </c>
      <c r="G31" s="603">
        <v>2130</v>
      </c>
      <c r="H31" s="604"/>
      <c r="I31" s="719"/>
    </row>
    <row r="32" spans="1:9" x14ac:dyDescent="0.2">
      <c r="A32" s="501">
        <v>42374</v>
      </c>
      <c r="B32" s="492"/>
      <c r="C32" s="477" t="s">
        <v>524</v>
      </c>
      <c r="D32" s="493"/>
      <c r="E32" s="488"/>
      <c r="F32" s="478"/>
      <c r="G32" s="603">
        <v>5000</v>
      </c>
      <c r="H32" s="604"/>
      <c r="I32" s="719"/>
    </row>
    <row r="33" spans="1:9" hidden="1" x14ac:dyDescent="0.2">
      <c r="A33" s="491" t="s">
        <v>307</v>
      </c>
      <c r="B33" s="492"/>
      <c r="C33" s="477" t="s">
        <v>339</v>
      </c>
      <c r="D33" s="493"/>
      <c r="E33" s="488">
        <v>480</v>
      </c>
      <c r="F33" s="478">
        <v>480</v>
      </c>
      <c r="G33" s="603"/>
      <c r="H33" s="604"/>
      <c r="I33" s="719"/>
    </row>
    <row r="34" spans="1:9" hidden="1" x14ac:dyDescent="0.2">
      <c r="A34" s="491" t="s">
        <v>307</v>
      </c>
      <c r="B34" s="492"/>
      <c r="C34" s="477" t="s">
        <v>340</v>
      </c>
      <c r="D34" s="493"/>
      <c r="E34" s="488"/>
      <c r="F34" s="478"/>
      <c r="G34" s="603"/>
      <c r="H34" s="604"/>
      <c r="I34" s="719"/>
    </row>
    <row r="35" spans="1:9" hidden="1" x14ac:dyDescent="0.2">
      <c r="A35" s="491" t="s">
        <v>307</v>
      </c>
      <c r="B35" s="492"/>
      <c r="C35" s="477" t="s">
        <v>341</v>
      </c>
      <c r="D35" s="493"/>
      <c r="E35" s="488"/>
      <c r="F35" s="478"/>
      <c r="G35" s="603"/>
      <c r="H35" s="604"/>
      <c r="I35" s="719"/>
    </row>
    <row r="36" spans="1:9" x14ac:dyDescent="0.2">
      <c r="A36" s="501">
        <v>42374</v>
      </c>
      <c r="B36" s="492"/>
      <c r="C36" s="477" t="s">
        <v>541</v>
      </c>
      <c r="D36" s="493"/>
      <c r="E36" s="488"/>
      <c r="F36" s="478"/>
      <c r="G36" s="603">
        <v>6000</v>
      </c>
      <c r="H36" s="604"/>
      <c r="I36" s="719"/>
    </row>
    <row r="37" spans="1:9" hidden="1" x14ac:dyDescent="0.2">
      <c r="A37" s="491" t="s">
        <v>147</v>
      </c>
      <c r="B37" s="492"/>
      <c r="C37" s="477" t="s">
        <v>343</v>
      </c>
      <c r="D37" s="478"/>
      <c r="E37" s="488"/>
      <c r="F37" s="478"/>
      <c r="G37" s="603"/>
      <c r="H37" s="604"/>
      <c r="I37" s="719"/>
    </row>
    <row r="38" spans="1:9" hidden="1" x14ac:dyDescent="0.2">
      <c r="A38" s="491" t="s">
        <v>147</v>
      </c>
      <c r="B38" s="492"/>
      <c r="C38" s="477" t="s">
        <v>344</v>
      </c>
      <c r="D38" s="478"/>
      <c r="E38" s="488"/>
      <c r="F38" s="478"/>
      <c r="G38" s="603"/>
      <c r="H38" s="604"/>
      <c r="I38" s="719"/>
    </row>
    <row r="39" spans="1:9" x14ac:dyDescent="0.2">
      <c r="A39" s="499" t="s">
        <v>147</v>
      </c>
      <c r="B39" s="500"/>
      <c r="C39" s="498" t="s">
        <v>345</v>
      </c>
      <c r="D39" s="493"/>
      <c r="E39" s="488">
        <v>1850</v>
      </c>
      <c r="F39" s="478">
        <v>1850</v>
      </c>
      <c r="G39" s="603">
        <v>15678</v>
      </c>
      <c r="H39" s="604"/>
      <c r="I39" s="719"/>
    </row>
    <row r="40" spans="1:9" x14ac:dyDescent="0.2">
      <c r="A40" s="583">
        <v>42740</v>
      </c>
      <c r="B40" s="500"/>
      <c r="C40" s="498" t="s">
        <v>494</v>
      </c>
      <c r="D40" s="493"/>
      <c r="E40" s="488"/>
      <c r="F40" s="478"/>
      <c r="G40" s="603">
        <v>3300</v>
      </c>
      <c r="H40" s="604"/>
      <c r="I40" s="719"/>
    </row>
    <row r="41" spans="1:9" ht="25.5" x14ac:dyDescent="0.2">
      <c r="A41" s="583">
        <v>42742</v>
      </c>
      <c r="B41" s="500"/>
      <c r="C41" s="498" t="s">
        <v>571</v>
      </c>
      <c r="D41" s="493"/>
      <c r="E41" s="488"/>
      <c r="F41" s="478"/>
      <c r="G41" s="603"/>
      <c r="H41" s="604">
        <v>5000</v>
      </c>
      <c r="I41" s="719" t="s">
        <v>597</v>
      </c>
    </row>
    <row r="42" spans="1:9" x14ac:dyDescent="0.2">
      <c r="A42" s="583">
        <v>42376</v>
      </c>
      <c r="B42" s="500"/>
      <c r="C42" s="498" t="s">
        <v>525</v>
      </c>
      <c r="D42" s="478"/>
      <c r="E42" s="478"/>
      <c r="F42" s="478"/>
      <c r="G42" s="603">
        <v>2760</v>
      </c>
      <c r="H42" s="604"/>
      <c r="I42" s="719"/>
    </row>
    <row r="43" spans="1:9" x14ac:dyDescent="0.2">
      <c r="A43" s="583">
        <v>42376</v>
      </c>
      <c r="B43" s="500"/>
      <c r="C43" s="498" t="s">
        <v>547</v>
      </c>
      <c r="D43" s="478"/>
      <c r="E43" s="478"/>
      <c r="F43" s="478"/>
      <c r="G43" s="603">
        <v>2600</v>
      </c>
      <c r="H43" s="604"/>
      <c r="I43" s="719"/>
    </row>
    <row r="44" spans="1:9" x14ac:dyDescent="0.2">
      <c r="A44" s="583">
        <v>42955</v>
      </c>
      <c r="B44" s="500"/>
      <c r="C44" s="498" t="s">
        <v>548</v>
      </c>
      <c r="D44" s="493"/>
      <c r="E44" s="488"/>
      <c r="F44" s="478"/>
      <c r="G44" s="603">
        <v>1980</v>
      </c>
      <c r="H44" s="604"/>
      <c r="I44" s="719"/>
    </row>
    <row r="45" spans="1:9" hidden="1" x14ac:dyDescent="0.2">
      <c r="A45" s="499"/>
      <c r="B45" s="500"/>
      <c r="C45" s="498" t="s">
        <v>348</v>
      </c>
      <c r="D45" s="478"/>
      <c r="E45" s="478"/>
      <c r="F45" s="478"/>
      <c r="G45" s="603"/>
      <c r="H45" s="604"/>
      <c r="I45" s="719"/>
    </row>
    <row r="46" spans="1:9" ht="25.5" x14ac:dyDescent="0.2">
      <c r="A46" s="583">
        <v>42590</v>
      </c>
      <c r="B46" s="500"/>
      <c r="C46" s="498" t="s">
        <v>543</v>
      </c>
      <c r="D46" s="478"/>
      <c r="E46" s="478"/>
      <c r="F46" s="478"/>
      <c r="G46" s="603">
        <v>0</v>
      </c>
      <c r="H46" s="604">
        <v>10000</v>
      </c>
      <c r="I46" s="719" t="s">
        <v>598</v>
      </c>
    </row>
    <row r="47" spans="1:9" x14ac:dyDescent="0.2">
      <c r="A47" s="475" t="s">
        <v>293</v>
      </c>
      <c r="B47" s="476"/>
      <c r="C47" s="477" t="s">
        <v>335</v>
      </c>
      <c r="D47" s="478"/>
      <c r="E47" s="488"/>
      <c r="F47" s="478"/>
      <c r="G47" s="603">
        <v>5000</v>
      </c>
      <c r="H47" s="604"/>
      <c r="I47" s="719"/>
    </row>
    <row r="48" spans="1:9" x14ac:dyDescent="0.2">
      <c r="A48" s="475" t="s">
        <v>293</v>
      </c>
      <c r="B48" s="476"/>
      <c r="C48" s="477" t="s">
        <v>336</v>
      </c>
      <c r="D48" s="478"/>
      <c r="E48" s="488"/>
      <c r="F48" s="478"/>
      <c r="G48" s="603">
        <v>5000</v>
      </c>
      <c r="H48" s="604"/>
      <c r="I48" s="719"/>
    </row>
    <row r="49" spans="1:9" x14ac:dyDescent="0.2">
      <c r="A49" s="491" t="s">
        <v>307</v>
      </c>
      <c r="B49" s="492"/>
      <c r="C49" s="477" t="s">
        <v>339</v>
      </c>
      <c r="D49" s="493"/>
      <c r="E49" s="488">
        <v>480</v>
      </c>
      <c r="F49" s="478">
        <v>480</v>
      </c>
      <c r="G49" s="603">
        <v>13937</v>
      </c>
      <c r="H49" s="604"/>
      <c r="I49" s="719"/>
    </row>
    <row r="50" spans="1:9" ht="25.5" x14ac:dyDescent="0.2">
      <c r="A50" s="491" t="s">
        <v>307</v>
      </c>
      <c r="B50" s="492"/>
      <c r="C50" s="477" t="s">
        <v>340</v>
      </c>
      <c r="D50" s="493"/>
      <c r="E50" s="488"/>
      <c r="F50" s="478"/>
      <c r="G50" s="603">
        <v>8375</v>
      </c>
      <c r="H50" s="604">
        <v>17500</v>
      </c>
      <c r="I50" s="719" t="s">
        <v>599</v>
      </c>
    </row>
    <row r="51" spans="1:9" x14ac:dyDescent="0.2">
      <c r="A51" s="491" t="s">
        <v>307</v>
      </c>
      <c r="B51" s="492"/>
      <c r="C51" s="477" t="s">
        <v>341</v>
      </c>
      <c r="D51" s="493"/>
      <c r="E51" s="488"/>
      <c r="F51" s="478"/>
      <c r="G51" s="603">
        <v>10000</v>
      </c>
      <c r="H51" s="604">
        <v>16000</v>
      </c>
      <c r="I51" s="719" t="s">
        <v>600</v>
      </c>
    </row>
    <row r="52" spans="1:9" hidden="1" x14ac:dyDescent="0.2">
      <c r="A52" s="491" t="s">
        <v>307</v>
      </c>
      <c r="B52" s="492"/>
      <c r="C52" s="477" t="s">
        <v>352</v>
      </c>
      <c r="D52" s="478"/>
      <c r="E52" s="478"/>
      <c r="F52" s="478"/>
      <c r="G52" s="603"/>
      <c r="H52" s="604"/>
      <c r="I52" s="719"/>
    </row>
    <row r="53" spans="1:9" x14ac:dyDescent="0.2">
      <c r="A53" s="491" t="s">
        <v>307</v>
      </c>
      <c r="B53" s="492"/>
      <c r="C53" s="477" t="s">
        <v>353</v>
      </c>
      <c r="D53" s="478"/>
      <c r="E53" s="478"/>
      <c r="F53" s="478"/>
      <c r="G53" s="603">
        <v>120</v>
      </c>
      <c r="H53" s="604"/>
      <c r="I53" s="719"/>
    </row>
    <row r="54" spans="1:9" x14ac:dyDescent="0.2">
      <c r="A54" s="491" t="s">
        <v>307</v>
      </c>
      <c r="B54" s="492"/>
      <c r="C54" s="477" t="s">
        <v>354</v>
      </c>
      <c r="D54" s="478"/>
      <c r="E54" s="478">
        <v>2000</v>
      </c>
      <c r="F54" s="478">
        <v>2000</v>
      </c>
      <c r="G54" s="603">
        <v>3000</v>
      </c>
      <c r="H54" s="604">
        <v>10000</v>
      </c>
      <c r="I54" s="719" t="s">
        <v>601</v>
      </c>
    </row>
    <row r="55" spans="1:9" ht="25.5" x14ac:dyDescent="0.2">
      <c r="A55" s="501">
        <v>42409</v>
      </c>
      <c r="B55" s="492"/>
      <c r="C55" s="477" t="s">
        <v>491</v>
      </c>
      <c r="D55" s="478"/>
      <c r="E55" s="478"/>
      <c r="F55" s="478"/>
      <c r="G55" s="603"/>
      <c r="H55" s="604">
        <v>1500</v>
      </c>
      <c r="I55" s="719" t="s">
        <v>602</v>
      </c>
    </row>
    <row r="56" spans="1:9" x14ac:dyDescent="0.2">
      <c r="A56" s="501">
        <v>42409</v>
      </c>
      <c r="B56" s="492"/>
      <c r="C56" s="477" t="s">
        <v>492</v>
      </c>
      <c r="D56" s="478"/>
      <c r="E56" s="478"/>
      <c r="F56" s="478"/>
      <c r="G56" s="603">
        <v>2760</v>
      </c>
      <c r="H56" s="604"/>
      <c r="I56" s="719"/>
    </row>
    <row r="57" spans="1:9" x14ac:dyDescent="0.2">
      <c r="A57" s="501">
        <v>42409</v>
      </c>
      <c r="B57" s="492"/>
      <c r="C57" s="477" t="s">
        <v>549</v>
      </c>
      <c r="D57" s="478"/>
      <c r="E57" s="478"/>
      <c r="F57" s="478"/>
      <c r="G57" s="603">
        <v>10000</v>
      </c>
      <c r="H57" s="604"/>
      <c r="I57" s="719"/>
    </row>
    <row r="58" spans="1:9" x14ac:dyDescent="0.2">
      <c r="A58" s="491" t="s">
        <v>357</v>
      </c>
      <c r="B58" s="492"/>
      <c r="C58" s="477" t="s">
        <v>358</v>
      </c>
      <c r="D58" s="493"/>
      <c r="E58" s="478"/>
      <c r="F58" s="478"/>
      <c r="G58" s="603">
        <v>10000</v>
      </c>
      <c r="H58" s="604">
        <v>25000</v>
      </c>
      <c r="I58" s="719" t="s">
        <v>603</v>
      </c>
    </row>
    <row r="59" spans="1:9" ht="25.5" x14ac:dyDescent="0.2">
      <c r="A59" s="501">
        <v>42803</v>
      </c>
      <c r="B59" s="492"/>
      <c r="C59" s="477" t="s">
        <v>550</v>
      </c>
      <c r="D59" s="493"/>
      <c r="E59" s="478"/>
      <c r="F59" s="478"/>
      <c r="G59" s="603">
        <v>0</v>
      </c>
      <c r="H59" s="604">
        <v>22300</v>
      </c>
      <c r="I59" s="719" t="s">
        <v>604</v>
      </c>
    </row>
    <row r="60" spans="1:9" x14ac:dyDescent="0.2">
      <c r="A60" s="501">
        <v>42803</v>
      </c>
      <c r="B60" s="492"/>
      <c r="C60" s="477" t="s">
        <v>551</v>
      </c>
      <c r="D60" s="493"/>
      <c r="E60" s="478"/>
      <c r="F60" s="478"/>
      <c r="G60" s="603">
        <v>1200</v>
      </c>
      <c r="H60" s="604"/>
      <c r="I60" s="719"/>
    </row>
    <row r="61" spans="1:9" ht="25.5" x14ac:dyDescent="0.2">
      <c r="A61" s="491" t="s">
        <v>357</v>
      </c>
      <c r="B61" s="492"/>
      <c r="C61" s="477" t="s">
        <v>527</v>
      </c>
      <c r="D61" s="493"/>
      <c r="E61" s="478">
        <v>0</v>
      </c>
      <c r="F61" s="478">
        <v>0</v>
      </c>
      <c r="G61" s="603">
        <v>0</v>
      </c>
      <c r="H61" s="604">
        <v>7000</v>
      </c>
      <c r="I61" s="719" t="s">
        <v>605</v>
      </c>
    </row>
    <row r="62" spans="1:9" x14ac:dyDescent="0.2">
      <c r="A62" s="491" t="s">
        <v>310</v>
      </c>
      <c r="B62" s="492"/>
      <c r="C62" s="477" t="s">
        <v>573</v>
      </c>
      <c r="D62" s="493"/>
      <c r="E62" s="478">
        <v>0</v>
      </c>
      <c r="F62" s="478">
        <v>0</v>
      </c>
      <c r="G62" s="603"/>
      <c r="H62" s="604">
        <v>2000</v>
      </c>
      <c r="I62" s="719"/>
    </row>
    <row r="63" spans="1:9" x14ac:dyDescent="0.2">
      <c r="A63" s="491" t="s">
        <v>367</v>
      </c>
      <c r="B63" s="492"/>
      <c r="C63" s="477" t="s">
        <v>368</v>
      </c>
      <c r="D63" s="478"/>
      <c r="E63" s="478"/>
      <c r="F63" s="478"/>
      <c r="G63" s="603">
        <v>5000</v>
      </c>
      <c r="H63" s="604">
        <v>7000</v>
      </c>
      <c r="I63" s="719" t="s">
        <v>606</v>
      </c>
    </row>
    <row r="64" spans="1:9" x14ac:dyDescent="0.2">
      <c r="A64" s="491" t="s">
        <v>314</v>
      </c>
      <c r="B64" s="492"/>
      <c r="C64" s="477" t="s">
        <v>370</v>
      </c>
      <c r="D64" s="493"/>
      <c r="E64" s="478"/>
      <c r="F64" s="478"/>
      <c r="G64" s="603">
        <v>2530</v>
      </c>
      <c r="H64" s="604"/>
      <c r="I64" s="719"/>
    </row>
    <row r="65" spans="1:9" x14ac:dyDescent="0.2">
      <c r="A65" s="501">
        <v>42383</v>
      </c>
      <c r="B65" s="492"/>
      <c r="C65" s="477" t="s">
        <v>373</v>
      </c>
      <c r="D65" s="493"/>
      <c r="E65" s="478"/>
      <c r="F65" s="478"/>
      <c r="G65" s="603"/>
      <c r="H65" s="604"/>
      <c r="I65" s="719"/>
    </row>
    <row r="66" spans="1:9" x14ac:dyDescent="0.2">
      <c r="A66" s="501">
        <v>42749</v>
      </c>
      <c r="B66" s="492"/>
      <c r="C66" s="477" t="s">
        <v>552</v>
      </c>
      <c r="D66" s="493"/>
      <c r="E66" s="478"/>
      <c r="F66" s="478"/>
      <c r="G66" s="603">
        <v>3250</v>
      </c>
      <c r="H66" s="604"/>
      <c r="I66" s="719"/>
    </row>
    <row r="67" spans="1:9" x14ac:dyDescent="0.2">
      <c r="A67" s="501">
        <v>42383</v>
      </c>
      <c r="B67" s="492"/>
      <c r="C67" s="477" t="s">
        <v>493</v>
      </c>
      <c r="D67" s="493"/>
      <c r="E67" s="478"/>
      <c r="F67" s="478"/>
      <c r="G67" s="603">
        <v>3500</v>
      </c>
      <c r="H67" s="604"/>
      <c r="I67" s="719"/>
    </row>
    <row r="68" spans="1:9" x14ac:dyDescent="0.2">
      <c r="A68" s="502"/>
      <c r="B68" s="483"/>
      <c r="C68" s="484" t="s">
        <v>375</v>
      </c>
      <c r="D68" s="485"/>
      <c r="E68" s="486">
        <f>SUM(E23:E64)</f>
        <v>11570</v>
      </c>
      <c r="F68" s="486">
        <f>SUM(F23:F64)</f>
        <v>11570</v>
      </c>
      <c r="G68" s="690">
        <f>SUM(G25:G67)</f>
        <v>126240</v>
      </c>
      <c r="H68" s="691">
        <f>SUM(H23:H67)</f>
        <v>132900</v>
      </c>
      <c r="I68" s="722"/>
    </row>
    <row r="69" spans="1:9" x14ac:dyDescent="0.2">
      <c r="A69" s="491" t="s">
        <v>324</v>
      </c>
      <c r="B69" s="492">
        <v>717</v>
      </c>
      <c r="C69" s="477" t="s">
        <v>528</v>
      </c>
      <c r="D69" s="493"/>
      <c r="E69" s="478">
        <v>149445</v>
      </c>
      <c r="F69" s="478">
        <v>149241</v>
      </c>
      <c r="G69" s="603">
        <v>5000</v>
      </c>
      <c r="H69" s="604">
        <v>1000</v>
      </c>
      <c r="I69" s="719" t="s">
        <v>607</v>
      </c>
    </row>
    <row r="70" spans="1:9" hidden="1" x14ac:dyDescent="0.2">
      <c r="A70" s="491" t="s">
        <v>324</v>
      </c>
      <c r="B70" s="492"/>
      <c r="C70" s="477" t="s">
        <v>376</v>
      </c>
      <c r="D70" s="478"/>
      <c r="E70" s="478">
        <v>0</v>
      </c>
      <c r="F70" s="478">
        <v>0</v>
      </c>
      <c r="G70" s="603"/>
      <c r="H70" s="604"/>
      <c r="I70" s="719"/>
    </row>
    <row r="71" spans="1:9" ht="25.5" x14ac:dyDescent="0.2">
      <c r="A71" s="491" t="s">
        <v>324</v>
      </c>
      <c r="B71" s="492"/>
      <c r="C71" s="477" t="s">
        <v>377</v>
      </c>
      <c r="D71" s="478"/>
      <c r="E71" s="478"/>
      <c r="F71" s="478"/>
      <c r="G71" s="603">
        <v>45000</v>
      </c>
      <c r="H71" s="604">
        <v>35000</v>
      </c>
      <c r="I71" s="719" t="s">
        <v>608</v>
      </c>
    </row>
    <row r="72" spans="1:9" hidden="1" x14ac:dyDescent="0.2">
      <c r="A72" s="491" t="s">
        <v>326</v>
      </c>
      <c r="B72" s="492"/>
      <c r="C72" s="477" t="s">
        <v>380</v>
      </c>
      <c r="D72" s="478"/>
      <c r="E72" s="478"/>
      <c r="F72" s="478"/>
      <c r="G72" s="603"/>
      <c r="H72" s="604"/>
      <c r="I72" s="719"/>
    </row>
    <row r="73" spans="1:9" ht="25.5" x14ac:dyDescent="0.2">
      <c r="A73" s="491" t="s">
        <v>326</v>
      </c>
      <c r="B73" s="492"/>
      <c r="C73" s="477" t="s">
        <v>529</v>
      </c>
      <c r="D73" s="478"/>
      <c r="E73" s="478"/>
      <c r="F73" s="478"/>
      <c r="G73" s="603">
        <v>0</v>
      </c>
      <c r="H73" s="604">
        <v>107000</v>
      </c>
      <c r="I73" s="719" t="s">
        <v>609</v>
      </c>
    </row>
    <row r="74" spans="1:9" x14ac:dyDescent="0.2">
      <c r="A74" s="491" t="s">
        <v>326</v>
      </c>
      <c r="B74" s="492"/>
      <c r="C74" s="477" t="s">
        <v>575</v>
      </c>
      <c r="D74" s="478"/>
      <c r="E74" s="478"/>
      <c r="F74" s="478"/>
      <c r="G74" s="603">
        <v>0</v>
      </c>
      <c r="H74" s="604">
        <v>130000</v>
      </c>
      <c r="I74" s="719" t="s">
        <v>610</v>
      </c>
    </row>
    <row r="75" spans="1:9" ht="25.5" x14ac:dyDescent="0.2">
      <c r="A75" s="501">
        <v>42404</v>
      </c>
      <c r="B75" s="492"/>
      <c r="C75" s="477" t="s">
        <v>530</v>
      </c>
      <c r="D75" s="478"/>
      <c r="E75" s="478"/>
      <c r="F75" s="478"/>
      <c r="G75" s="603">
        <v>35000</v>
      </c>
      <c r="H75" s="604">
        <v>30000</v>
      </c>
      <c r="I75" s="719" t="s">
        <v>611</v>
      </c>
    </row>
    <row r="76" spans="1:9" x14ac:dyDescent="0.2">
      <c r="A76" s="491" t="s">
        <v>326</v>
      </c>
      <c r="B76" s="492"/>
      <c r="C76" s="477" t="s">
        <v>385</v>
      </c>
      <c r="D76" s="478"/>
      <c r="E76" s="478"/>
      <c r="F76" s="478"/>
      <c r="G76" s="603">
        <v>70000</v>
      </c>
      <c r="H76" s="604">
        <v>70000</v>
      </c>
      <c r="I76" s="719" t="s">
        <v>610</v>
      </c>
    </row>
    <row r="77" spans="1:9" x14ac:dyDescent="0.2">
      <c r="A77" s="601">
        <v>42374</v>
      </c>
      <c r="B77" s="492"/>
      <c r="C77" s="477" t="s">
        <v>386</v>
      </c>
      <c r="D77" s="478"/>
      <c r="E77" s="478">
        <v>150000</v>
      </c>
      <c r="F77" s="478">
        <v>150000</v>
      </c>
      <c r="G77" s="603">
        <v>5000</v>
      </c>
      <c r="H77" s="604">
        <v>5000</v>
      </c>
      <c r="I77" s="719" t="s">
        <v>612</v>
      </c>
    </row>
    <row r="78" spans="1:9" x14ac:dyDescent="0.2">
      <c r="A78" s="501">
        <v>42374</v>
      </c>
      <c r="B78" s="492"/>
      <c r="C78" s="477" t="s">
        <v>387</v>
      </c>
      <c r="D78" s="478"/>
      <c r="E78" s="478">
        <v>15000</v>
      </c>
      <c r="F78" s="478">
        <v>50</v>
      </c>
      <c r="G78" s="603">
        <v>8359</v>
      </c>
      <c r="H78" s="604">
        <v>10000</v>
      </c>
      <c r="I78" s="719" t="s">
        <v>613</v>
      </c>
    </row>
    <row r="79" spans="1:9" hidden="1" x14ac:dyDescent="0.2">
      <c r="A79" s="491" t="s">
        <v>337</v>
      </c>
      <c r="B79" s="492"/>
      <c r="C79" s="477" t="s">
        <v>388</v>
      </c>
      <c r="D79" s="478"/>
      <c r="E79" s="478"/>
      <c r="F79" s="478"/>
      <c r="G79" s="603"/>
      <c r="H79" s="604"/>
      <c r="I79" s="719"/>
    </row>
    <row r="80" spans="1:9" hidden="1" x14ac:dyDescent="0.2">
      <c r="A80" s="491" t="s">
        <v>337</v>
      </c>
      <c r="B80" s="492"/>
      <c r="C80" s="477" t="s">
        <v>389</v>
      </c>
      <c r="D80" s="493"/>
      <c r="E80" s="478"/>
      <c r="F80" s="478"/>
      <c r="G80" s="603"/>
      <c r="H80" s="604"/>
      <c r="I80" s="719"/>
    </row>
    <row r="81" spans="1:9" x14ac:dyDescent="0.2">
      <c r="A81" s="501">
        <v>42374</v>
      </c>
      <c r="B81" s="492"/>
      <c r="C81" s="477" t="s">
        <v>391</v>
      </c>
      <c r="D81" s="478"/>
      <c r="E81" s="478">
        <v>0</v>
      </c>
      <c r="F81" s="478">
        <v>0</v>
      </c>
      <c r="G81" s="603">
        <v>10000</v>
      </c>
      <c r="H81" s="604"/>
      <c r="I81" s="719"/>
    </row>
    <row r="82" spans="1:9" x14ac:dyDescent="0.2">
      <c r="A82" s="601">
        <v>42374</v>
      </c>
      <c r="B82" s="492"/>
      <c r="C82" s="477" t="s">
        <v>532</v>
      </c>
      <c r="D82" s="478"/>
      <c r="E82" s="478"/>
      <c r="F82" s="478"/>
      <c r="G82" s="603">
        <v>40000</v>
      </c>
      <c r="H82" s="604"/>
      <c r="I82" s="719"/>
    </row>
    <row r="83" spans="1:9" ht="25.5" x14ac:dyDescent="0.2">
      <c r="A83" s="601">
        <v>42740</v>
      </c>
      <c r="B83" s="492"/>
      <c r="C83" s="477" t="s">
        <v>553</v>
      </c>
      <c r="D83" s="478"/>
      <c r="E83" s="478"/>
      <c r="F83" s="478"/>
      <c r="G83" s="603">
        <v>0</v>
      </c>
      <c r="H83" s="604">
        <v>8000</v>
      </c>
      <c r="I83" s="719" t="s">
        <v>614</v>
      </c>
    </row>
    <row r="84" spans="1:9" ht="25.5" x14ac:dyDescent="0.2">
      <c r="A84" s="501">
        <v>42374</v>
      </c>
      <c r="B84" s="492"/>
      <c r="C84" s="477" t="s">
        <v>396</v>
      </c>
      <c r="D84" s="478"/>
      <c r="E84" s="478"/>
      <c r="F84" s="478"/>
      <c r="G84" s="603"/>
      <c r="H84" s="703">
        <v>110000</v>
      </c>
      <c r="I84" s="719" t="s">
        <v>637</v>
      </c>
    </row>
    <row r="85" spans="1:9" x14ac:dyDescent="0.2">
      <c r="A85" s="501">
        <v>42375</v>
      </c>
      <c r="B85" s="492"/>
      <c r="C85" s="477" t="s">
        <v>502</v>
      </c>
      <c r="D85" s="493"/>
      <c r="E85" s="478"/>
      <c r="F85" s="478"/>
      <c r="G85" s="603">
        <v>27000</v>
      </c>
      <c r="H85" s="604"/>
      <c r="I85" s="719"/>
    </row>
    <row r="86" spans="1:9" hidden="1" x14ac:dyDescent="0.2">
      <c r="A86" s="491" t="s">
        <v>147</v>
      </c>
      <c r="B86" s="492"/>
      <c r="C86" s="477" t="s">
        <v>400</v>
      </c>
      <c r="D86" s="478"/>
      <c r="E86" s="478"/>
      <c r="F86" s="478"/>
      <c r="G86" s="603"/>
      <c r="H86" s="604"/>
      <c r="I86" s="719"/>
    </row>
    <row r="87" spans="1:9" hidden="1" x14ac:dyDescent="0.2">
      <c r="A87" s="491" t="s">
        <v>147</v>
      </c>
      <c r="B87" s="492"/>
      <c r="C87" s="477" t="s">
        <v>401</v>
      </c>
      <c r="D87" s="478"/>
      <c r="E87" s="478"/>
      <c r="F87" s="478"/>
      <c r="G87" s="603"/>
      <c r="H87" s="604"/>
      <c r="I87" s="719"/>
    </row>
    <row r="88" spans="1:9" hidden="1" x14ac:dyDescent="0.2">
      <c r="A88" s="491" t="s">
        <v>147</v>
      </c>
      <c r="B88" s="492"/>
      <c r="C88" s="477" t="s">
        <v>402</v>
      </c>
      <c r="D88" s="478"/>
      <c r="E88" s="478"/>
      <c r="F88" s="478"/>
      <c r="G88" s="603"/>
      <c r="H88" s="604"/>
      <c r="I88" s="719"/>
    </row>
    <row r="89" spans="1:9" hidden="1" x14ac:dyDescent="0.2">
      <c r="A89" s="491" t="s">
        <v>147</v>
      </c>
      <c r="B89" s="492"/>
      <c r="C89" s="477" t="s">
        <v>403</v>
      </c>
      <c r="D89" s="478"/>
      <c r="E89" s="478"/>
      <c r="F89" s="478"/>
      <c r="G89" s="603"/>
      <c r="H89" s="604"/>
      <c r="I89" s="719"/>
    </row>
    <row r="90" spans="1:9" hidden="1" x14ac:dyDescent="0.2">
      <c r="A90" s="491" t="s">
        <v>147</v>
      </c>
      <c r="B90" s="492"/>
      <c r="C90" s="477" t="s">
        <v>404</v>
      </c>
      <c r="D90" s="478"/>
      <c r="E90" s="478"/>
      <c r="F90" s="478"/>
      <c r="G90" s="603"/>
      <c r="H90" s="604"/>
      <c r="I90" s="719"/>
    </row>
    <row r="91" spans="1:9" ht="25.5" x14ac:dyDescent="0.2">
      <c r="A91" s="491" t="s">
        <v>405</v>
      </c>
      <c r="B91" s="492"/>
      <c r="C91" s="477" t="s">
        <v>406</v>
      </c>
      <c r="D91" s="478"/>
      <c r="E91" s="478">
        <v>212900</v>
      </c>
      <c r="F91" s="478">
        <v>212900</v>
      </c>
      <c r="G91" s="603">
        <v>600000</v>
      </c>
      <c r="H91" s="703">
        <v>300000</v>
      </c>
      <c r="I91" s="719" t="s">
        <v>638</v>
      </c>
    </row>
    <row r="92" spans="1:9" hidden="1" x14ac:dyDescent="0.2">
      <c r="A92" s="491" t="s">
        <v>301</v>
      </c>
      <c r="B92" s="492"/>
      <c r="C92" s="477" t="s">
        <v>407</v>
      </c>
      <c r="D92" s="478"/>
      <c r="E92" s="478">
        <v>0</v>
      </c>
      <c r="F92" s="478"/>
      <c r="G92" s="603"/>
      <c r="H92" s="604"/>
      <c r="I92" s="719"/>
    </row>
    <row r="93" spans="1:9" x14ac:dyDescent="0.2">
      <c r="A93" s="491" t="s">
        <v>301</v>
      </c>
      <c r="B93" s="492"/>
      <c r="C93" s="477" t="s">
        <v>408</v>
      </c>
      <c r="D93" s="493"/>
      <c r="E93" s="478"/>
      <c r="F93" s="478"/>
      <c r="G93" s="603">
        <v>1933</v>
      </c>
      <c r="H93" s="604"/>
      <c r="I93" s="719"/>
    </row>
    <row r="94" spans="1:9" ht="25.5" x14ac:dyDescent="0.2">
      <c r="A94" s="501">
        <v>42742</v>
      </c>
      <c r="B94" s="492"/>
      <c r="C94" s="477" t="s">
        <v>554</v>
      </c>
      <c r="D94" s="493"/>
      <c r="E94" s="478"/>
      <c r="F94" s="478"/>
      <c r="G94" s="603">
        <v>0</v>
      </c>
      <c r="H94" s="604">
        <v>20000</v>
      </c>
      <c r="I94" s="719" t="s">
        <v>615</v>
      </c>
    </row>
    <row r="95" spans="1:9" x14ac:dyDescent="0.2">
      <c r="A95" s="491" t="s">
        <v>304</v>
      </c>
      <c r="B95" s="492"/>
      <c r="C95" s="477" t="s">
        <v>410</v>
      </c>
      <c r="D95" s="493"/>
      <c r="E95" s="478">
        <v>1410</v>
      </c>
      <c r="F95" s="478">
        <v>1410</v>
      </c>
      <c r="G95" s="603">
        <v>10000</v>
      </c>
      <c r="H95" s="604"/>
      <c r="I95" s="719"/>
    </row>
    <row r="96" spans="1:9" hidden="1" x14ac:dyDescent="0.2">
      <c r="A96" s="491" t="s">
        <v>304</v>
      </c>
      <c r="B96" s="492"/>
      <c r="C96" s="477" t="s">
        <v>411</v>
      </c>
      <c r="D96" s="478"/>
      <c r="E96" s="478">
        <v>3000</v>
      </c>
      <c r="F96" s="478">
        <v>3000</v>
      </c>
      <c r="G96" s="603"/>
      <c r="H96" s="604"/>
      <c r="I96" s="719"/>
    </row>
    <row r="97" spans="1:9" ht="25.5" x14ac:dyDescent="0.2">
      <c r="A97" s="501">
        <v>42376</v>
      </c>
      <c r="B97" s="492"/>
      <c r="C97" s="477" t="s">
        <v>616</v>
      </c>
      <c r="D97" s="478"/>
      <c r="E97" s="478"/>
      <c r="F97" s="478"/>
      <c r="G97" s="603">
        <v>0</v>
      </c>
      <c r="H97" s="732">
        <v>100000</v>
      </c>
      <c r="I97" s="719" t="s">
        <v>617</v>
      </c>
    </row>
    <row r="98" spans="1:9" x14ac:dyDescent="0.2">
      <c r="A98" s="491" t="s">
        <v>306</v>
      </c>
      <c r="B98" s="492"/>
      <c r="C98" s="477" t="s">
        <v>412</v>
      </c>
      <c r="D98" s="478"/>
      <c r="E98" s="478"/>
      <c r="F98" s="478"/>
      <c r="G98" s="603"/>
      <c r="H98" s="604">
        <v>0</v>
      </c>
      <c r="I98" s="719"/>
    </row>
    <row r="99" spans="1:9" x14ac:dyDescent="0.2">
      <c r="A99" s="491" t="s">
        <v>306</v>
      </c>
      <c r="B99" s="492"/>
      <c r="C99" s="477" t="s">
        <v>413</v>
      </c>
      <c r="D99" s="478"/>
      <c r="E99" s="478">
        <v>0</v>
      </c>
      <c r="F99" s="478">
        <v>0</v>
      </c>
      <c r="G99" s="603">
        <v>15000</v>
      </c>
      <c r="H99" s="604">
        <v>10000</v>
      </c>
      <c r="I99" s="719" t="s">
        <v>618</v>
      </c>
    </row>
    <row r="100" spans="1:9" hidden="1" x14ac:dyDescent="0.2">
      <c r="A100" s="491" t="s">
        <v>307</v>
      </c>
      <c r="B100" s="492"/>
      <c r="C100" s="477" t="s">
        <v>414</v>
      </c>
      <c r="D100" s="493"/>
      <c r="E100" s="478"/>
      <c r="F100" s="478"/>
      <c r="G100" s="603"/>
      <c r="H100" s="604"/>
      <c r="I100" s="719"/>
    </row>
    <row r="101" spans="1:9" hidden="1" x14ac:dyDescent="0.2">
      <c r="A101" s="491" t="s">
        <v>307</v>
      </c>
      <c r="B101" s="492"/>
      <c r="C101" s="477" t="s">
        <v>415</v>
      </c>
      <c r="D101" s="493"/>
      <c r="E101" s="478"/>
      <c r="F101" s="478"/>
      <c r="G101" s="603"/>
      <c r="H101" s="604"/>
      <c r="I101" s="719"/>
    </row>
    <row r="102" spans="1:9" hidden="1" x14ac:dyDescent="0.2">
      <c r="A102" s="491" t="s">
        <v>307</v>
      </c>
      <c r="B102" s="492"/>
      <c r="C102" s="477" t="s">
        <v>416</v>
      </c>
      <c r="D102" s="493"/>
      <c r="E102" s="478"/>
      <c r="F102" s="478"/>
      <c r="G102" s="603"/>
      <c r="H102" s="604"/>
      <c r="I102" s="719"/>
    </row>
    <row r="103" spans="1:9" ht="25.5" x14ac:dyDescent="0.2">
      <c r="A103" s="491" t="s">
        <v>307</v>
      </c>
      <c r="B103" s="492"/>
      <c r="C103" s="477" t="s">
        <v>417</v>
      </c>
      <c r="D103" s="478"/>
      <c r="E103" s="493"/>
      <c r="F103" s="478"/>
      <c r="G103" s="603">
        <v>0</v>
      </c>
      <c r="H103" s="604">
        <v>50000</v>
      </c>
      <c r="I103" s="719" t="s">
        <v>619</v>
      </c>
    </row>
    <row r="104" spans="1:9" ht="25.5" x14ac:dyDescent="0.2">
      <c r="A104" s="491" t="s">
        <v>307</v>
      </c>
      <c r="B104" s="492"/>
      <c r="C104" s="477" t="s">
        <v>418</v>
      </c>
      <c r="D104" s="478"/>
      <c r="E104" s="493"/>
      <c r="F104" s="478"/>
      <c r="G104" s="603"/>
      <c r="H104" s="703">
        <v>300000</v>
      </c>
      <c r="I104" s="719" t="s">
        <v>639</v>
      </c>
    </row>
    <row r="105" spans="1:9" ht="25.5" x14ac:dyDescent="0.2">
      <c r="A105" s="501">
        <v>42775</v>
      </c>
      <c r="B105" s="492"/>
      <c r="C105" s="477" t="s">
        <v>579</v>
      </c>
      <c r="D105" s="478"/>
      <c r="E105" s="493"/>
      <c r="F105" s="478"/>
      <c r="G105" s="603"/>
      <c r="H105" s="732">
        <v>50000</v>
      </c>
      <c r="I105" s="719" t="s">
        <v>620</v>
      </c>
    </row>
    <row r="106" spans="1:9" ht="38.25" x14ac:dyDescent="0.2">
      <c r="A106" s="491" t="s">
        <v>307</v>
      </c>
      <c r="B106" s="492"/>
      <c r="C106" s="477" t="s">
        <v>419</v>
      </c>
      <c r="D106" s="478"/>
      <c r="E106" s="478">
        <v>0</v>
      </c>
      <c r="F106" s="478"/>
      <c r="G106" s="603">
        <v>0</v>
      </c>
      <c r="H106" s="703">
        <v>40000</v>
      </c>
      <c r="I106" s="719" t="s">
        <v>640</v>
      </c>
    </row>
    <row r="107" spans="1:9" ht="25.5" x14ac:dyDescent="0.2">
      <c r="A107" s="501">
        <v>42775</v>
      </c>
      <c r="B107" s="492"/>
      <c r="C107" s="477" t="s">
        <v>574</v>
      </c>
      <c r="D107" s="478"/>
      <c r="E107" s="478"/>
      <c r="F107" s="478"/>
      <c r="G107" s="603"/>
      <c r="H107" s="703">
        <v>1870000</v>
      </c>
      <c r="I107" s="719" t="s">
        <v>641</v>
      </c>
    </row>
    <row r="108" spans="1:9" x14ac:dyDescent="0.2">
      <c r="A108" s="491" t="s">
        <v>307</v>
      </c>
      <c r="B108" s="492"/>
      <c r="C108" s="477" t="s">
        <v>421</v>
      </c>
      <c r="D108" s="478"/>
      <c r="E108" s="478">
        <v>0</v>
      </c>
      <c r="F108" s="478">
        <v>0</v>
      </c>
      <c r="G108" s="603">
        <v>12000</v>
      </c>
      <c r="H108" s="604"/>
      <c r="I108" s="719"/>
    </row>
    <row r="109" spans="1:9" ht="25.5" x14ac:dyDescent="0.2">
      <c r="A109" s="491" t="s">
        <v>357</v>
      </c>
      <c r="B109" s="492"/>
      <c r="C109" s="477" t="s">
        <v>422</v>
      </c>
      <c r="D109" s="493"/>
      <c r="E109" s="478"/>
      <c r="F109" s="478"/>
      <c r="G109" s="603">
        <v>4000</v>
      </c>
      <c r="H109" s="732">
        <v>150000</v>
      </c>
      <c r="I109" s="719" t="s">
        <v>621</v>
      </c>
    </row>
    <row r="110" spans="1:9" ht="25.5" x14ac:dyDescent="0.2">
      <c r="A110" s="501">
        <v>42469</v>
      </c>
      <c r="B110" s="492"/>
      <c r="C110" s="477" t="s">
        <v>503</v>
      </c>
      <c r="D110" s="493"/>
      <c r="E110" s="478"/>
      <c r="F110" s="478"/>
      <c r="G110" s="603">
        <v>0</v>
      </c>
      <c r="H110" s="703">
        <v>180000</v>
      </c>
      <c r="I110" s="719" t="s">
        <v>642</v>
      </c>
    </row>
    <row r="111" spans="1:9" x14ac:dyDescent="0.2">
      <c r="A111" s="491" t="s">
        <v>310</v>
      </c>
      <c r="B111" s="492"/>
      <c r="C111" s="477" t="s">
        <v>427</v>
      </c>
      <c r="D111" s="493"/>
      <c r="E111" s="478"/>
      <c r="F111" s="478"/>
      <c r="G111" s="603"/>
      <c r="H111" s="604"/>
      <c r="I111" s="719"/>
    </row>
    <row r="112" spans="1:9" x14ac:dyDescent="0.2">
      <c r="A112" s="491" t="s">
        <v>428</v>
      </c>
      <c r="B112" s="492"/>
      <c r="C112" s="477" t="s">
        <v>227</v>
      </c>
      <c r="D112" s="478"/>
      <c r="E112" s="478">
        <v>4100</v>
      </c>
      <c r="F112" s="478">
        <v>4100</v>
      </c>
      <c r="G112" s="603">
        <v>10000</v>
      </c>
      <c r="H112" s="604">
        <v>10000</v>
      </c>
      <c r="I112" s="719" t="s">
        <v>622</v>
      </c>
    </row>
    <row r="113" spans="1:9" ht="25.5" x14ac:dyDescent="0.2">
      <c r="A113" s="491" t="s">
        <v>360</v>
      </c>
      <c r="B113" s="492"/>
      <c r="C113" s="477" t="s">
        <v>429</v>
      </c>
      <c r="D113" s="493"/>
      <c r="E113" s="478"/>
      <c r="F113" s="478"/>
      <c r="G113" s="603">
        <v>27000</v>
      </c>
      <c r="H113" s="604">
        <v>5000</v>
      </c>
      <c r="I113" s="719" t="s">
        <v>623</v>
      </c>
    </row>
    <row r="114" spans="1:9" x14ac:dyDescent="0.2">
      <c r="A114" s="501">
        <v>42560</v>
      </c>
      <c r="B114" s="492"/>
      <c r="C114" s="477" t="s">
        <v>537</v>
      </c>
      <c r="D114" s="493"/>
      <c r="E114" s="478"/>
      <c r="F114" s="478"/>
      <c r="G114" s="603">
        <v>0</v>
      </c>
      <c r="H114" s="604">
        <v>45000</v>
      </c>
      <c r="I114" s="719" t="s">
        <v>624</v>
      </c>
    </row>
    <row r="115" spans="1:9" ht="25.5" x14ac:dyDescent="0.2">
      <c r="A115" s="501">
        <v>42560</v>
      </c>
      <c r="B115" s="492"/>
      <c r="C115" s="477" t="s">
        <v>538</v>
      </c>
      <c r="D115" s="493"/>
      <c r="E115" s="478"/>
      <c r="F115" s="478"/>
      <c r="G115" s="603">
        <v>50000</v>
      </c>
      <c r="H115" s="604">
        <v>50000</v>
      </c>
      <c r="I115" s="719" t="s">
        <v>625</v>
      </c>
    </row>
    <row r="116" spans="1:9" ht="25.5" x14ac:dyDescent="0.2">
      <c r="A116" s="501">
        <v>42776</v>
      </c>
      <c r="B116" s="492"/>
      <c r="C116" s="477" t="s">
        <v>580</v>
      </c>
      <c r="D116" s="493"/>
      <c r="E116" s="478"/>
      <c r="F116" s="478"/>
      <c r="G116" s="603"/>
      <c r="H116" s="604">
        <v>80000</v>
      </c>
      <c r="I116" s="719" t="s">
        <v>626</v>
      </c>
    </row>
    <row r="117" spans="1:9" x14ac:dyDescent="0.2">
      <c r="A117" s="491" t="s">
        <v>364</v>
      </c>
      <c r="B117" s="492"/>
      <c r="C117" s="477" t="s">
        <v>432</v>
      </c>
      <c r="D117" s="478"/>
      <c r="E117" s="478">
        <v>0</v>
      </c>
      <c r="F117" s="478"/>
      <c r="G117" s="603">
        <v>100000</v>
      </c>
      <c r="H117" s="604"/>
      <c r="I117" s="719"/>
    </row>
    <row r="118" spans="1:9" ht="25.5" x14ac:dyDescent="0.2">
      <c r="A118" s="491" t="s">
        <v>316</v>
      </c>
      <c r="B118" s="492"/>
      <c r="C118" s="477" t="s">
        <v>434</v>
      </c>
      <c r="D118" s="478"/>
      <c r="E118" s="478">
        <v>40</v>
      </c>
      <c r="F118" s="478">
        <v>40</v>
      </c>
      <c r="G118" s="603">
        <v>0</v>
      </c>
      <c r="H118" s="604">
        <v>10000</v>
      </c>
      <c r="I118" s="719" t="s">
        <v>627</v>
      </c>
    </row>
    <row r="119" spans="1:9" x14ac:dyDescent="0.2">
      <c r="A119" s="491" t="s">
        <v>316</v>
      </c>
      <c r="B119" s="492"/>
      <c r="C119" s="477" t="s">
        <v>435</v>
      </c>
      <c r="D119" s="478"/>
      <c r="E119" s="478"/>
      <c r="F119" s="478"/>
      <c r="G119" s="603">
        <v>250000</v>
      </c>
      <c r="H119" s="703">
        <v>360000</v>
      </c>
      <c r="I119" s="719" t="s">
        <v>643</v>
      </c>
    </row>
    <row r="120" spans="1:9" ht="25.5" x14ac:dyDescent="0.2">
      <c r="A120" s="491" t="s">
        <v>314</v>
      </c>
      <c r="B120" s="492"/>
      <c r="C120" s="477" t="s">
        <v>437</v>
      </c>
      <c r="D120" s="478"/>
      <c r="E120" s="478"/>
      <c r="F120" s="478"/>
      <c r="G120" s="603">
        <v>105000</v>
      </c>
      <c r="H120" s="604">
        <v>50000</v>
      </c>
      <c r="I120" s="719" t="s">
        <v>628</v>
      </c>
    </row>
    <row r="121" spans="1:9" ht="25.5" x14ac:dyDescent="0.2">
      <c r="A121" s="491" t="s">
        <v>314</v>
      </c>
      <c r="B121" s="492"/>
      <c r="C121" s="477" t="s">
        <v>539</v>
      </c>
      <c r="D121" s="478"/>
      <c r="E121" s="493"/>
      <c r="F121" s="478"/>
      <c r="G121" s="603">
        <v>55000</v>
      </c>
      <c r="H121" s="604">
        <v>30000</v>
      </c>
      <c r="I121" s="719" t="s">
        <v>629</v>
      </c>
    </row>
    <row r="122" spans="1:9" ht="25.5" x14ac:dyDescent="0.2">
      <c r="A122" s="501">
        <v>42747</v>
      </c>
      <c r="B122" s="492"/>
      <c r="C122" s="477" t="s">
        <v>630</v>
      </c>
      <c r="D122" s="478"/>
      <c r="E122" s="493"/>
      <c r="F122" s="478"/>
      <c r="G122" s="603"/>
      <c r="H122" s="604">
        <v>17000</v>
      </c>
      <c r="I122" s="719" t="s">
        <v>631</v>
      </c>
    </row>
    <row r="123" spans="1:9" x14ac:dyDescent="0.2">
      <c r="A123" s="491" t="s">
        <v>314</v>
      </c>
      <c r="B123" s="492"/>
      <c r="C123" s="477" t="s">
        <v>438</v>
      </c>
      <c r="D123" s="478"/>
      <c r="E123" s="493"/>
      <c r="F123" s="478"/>
      <c r="G123" s="603">
        <v>12170</v>
      </c>
      <c r="H123" s="604"/>
      <c r="I123" s="719"/>
    </row>
    <row r="124" spans="1:9" ht="25.5" x14ac:dyDescent="0.2">
      <c r="A124" s="501">
        <v>42383</v>
      </c>
      <c r="B124" s="492"/>
      <c r="C124" s="477" t="s">
        <v>440</v>
      </c>
      <c r="D124" s="478"/>
      <c r="E124" s="478">
        <v>0</v>
      </c>
      <c r="F124" s="478">
        <v>0</v>
      </c>
      <c r="G124" s="603">
        <v>40000</v>
      </c>
      <c r="H124" s="604">
        <v>40000</v>
      </c>
      <c r="I124" s="719" t="s">
        <v>632</v>
      </c>
    </row>
    <row r="125" spans="1:9" hidden="1" x14ac:dyDescent="0.2">
      <c r="A125" s="491" t="s">
        <v>371</v>
      </c>
      <c r="B125" s="492"/>
      <c r="C125" s="477" t="s">
        <v>441</v>
      </c>
      <c r="D125" s="478"/>
      <c r="E125" s="478"/>
      <c r="F125" s="478"/>
      <c r="G125" s="603"/>
      <c r="H125" s="604"/>
      <c r="I125" s="719"/>
    </row>
    <row r="126" spans="1:9" ht="25.5" x14ac:dyDescent="0.2">
      <c r="A126" s="501">
        <v>42383</v>
      </c>
      <c r="B126" s="492"/>
      <c r="C126" s="477" t="s">
        <v>442</v>
      </c>
      <c r="D126" s="478"/>
      <c r="E126" s="478"/>
      <c r="F126" s="478"/>
      <c r="G126" s="603">
        <v>85000</v>
      </c>
      <c r="H126" s="604">
        <v>95000</v>
      </c>
      <c r="I126" s="719" t="s">
        <v>633</v>
      </c>
    </row>
    <row r="127" spans="1:9" x14ac:dyDescent="0.2">
      <c r="A127" s="501">
        <v>42383</v>
      </c>
      <c r="B127" s="492"/>
      <c r="C127" s="477" t="s">
        <v>540</v>
      </c>
      <c r="D127" s="478"/>
      <c r="E127" s="478"/>
      <c r="F127" s="478"/>
      <c r="G127" s="603">
        <v>0</v>
      </c>
      <c r="H127" s="604">
        <v>60000</v>
      </c>
      <c r="I127" s="719" t="s">
        <v>634</v>
      </c>
    </row>
    <row r="128" spans="1:9" x14ac:dyDescent="0.2">
      <c r="A128" s="502"/>
      <c r="B128" s="483"/>
      <c r="C128" s="484" t="s">
        <v>443</v>
      </c>
      <c r="D128" s="485"/>
      <c r="E128" s="486">
        <f>SUM(E69:E125)</f>
        <v>535895</v>
      </c>
      <c r="F128" s="486">
        <f>SUM(F69:F125)</f>
        <v>520741</v>
      </c>
      <c r="G128" s="690">
        <f>SUM(G69:G127)</f>
        <v>1622462</v>
      </c>
      <c r="H128" s="691">
        <f>SUM(H69:H127)</f>
        <v>4428000</v>
      </c>
      <c r="I128" s="722"/>
    </row>
    <row r="129" spans="1:10" x14ac:dyDescent="0.2">
      <c r="A129" s="502"/>
      <c r="B129" s="483"/>
      <c r="C129" s="506" t="s">
        <v>445</v>
      </c>
      <c r="D129" s="507"/>
      <c r="E129" s="508" t="e">
        <f>E5+E18+E22+E68+E128+#REF!</f>
        <v>#REF!</v>
      </c>
      <c r="F129" s="508" t="e">
        <f>SUM(F18+F22+F68+F128+#REF!)</f>
        <v>#REF!</v>
      </c>
      <c r="G129" s="694">
        <f>SUM(G5+G18+G22+G68+G128)</f>
        <v>1873151</v>
      </c>
      <c r="H129" s="695">
        <f>SUM(H5+H18+H22+H68+H128)</f>
        <v>4745900</v>
      </c>
      <c r="I129" s="723"/>
    </row>
    <row r="139" spans="1:10" x14ac:dyDescent="0.2">
      <c r="E139" s="509"/>
      <c r="F139" s="509"/>
      <c r="G139" s="509"/>
      <c r="H139" s="509"/>
      <c r="I139" s="509"/>
      <c r="J139" s="50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7"/>
  </sheetPr>
  <dimension ref="A1:O216"/>
  <sheetViews>
    <sheetView topLeftCell="A183" zoomScaleNormal="100" workbookViewId="0">
      <selection activeCell="K20" sqref="K20"/>
    </sheetView>
  </sheetViews>
  <sheetFormatPr defaultRowHeight="12.75" x14ac:dyDescent="0.2"/>
  <cols>
    <col min="1" max="1" width="5.5703125" customWidth="1"/>
    <col min="2" max="2" width="4.85546875" customWidth="1"/>
    <col min="3" max="3" width="43.42578125" customWidth="1"/>
    <col min="4" max="4" width="8.42578125" hidden="1" customWidth="1"/>
    <col min="5" max="6" width="10.140625" hidden="1" customWidth="1"/>
    <col min="7" max="7" width="9.28515625" customWidth="1"/>
  </cols>
  <sheetData>
    <row r="1" spans="1:14" ht="18" x14ac:dyDescent="0.25">
      <c r="A1" s="463"/>
      <c r="B1" s="464" t="s">
        <v>289</v>
      </c>
      <c r="C1" s="465"/>
      <c r="D1" s="466"/>
      <c r="E1" s="466"/>
      <c r="F1" s="466"/>
      <c r="G1" s="466"/>
      <c r="H1" s="466"/>
      <c r="I1" s="466"/>
    </row>
    <row r="2" spans="1:14" x14ac:dyDescent="0.2">
      <c r="A2" s="467"/>
      <c r="B2" s="468"/>
      <c r="C2" s="468"/>
      <c r="D2" s="469" t="s">
        <v>87</v>
      </c>
      <c r="E2" s="470" t="s">
        <v>290</v>
      </c>
      <c r="F2" s="470" t="s">
        <v>40</v>
      </c>
      <c r="G2" s="473" t="s">
        <v>104</v>
      </c>
      <c r="H2" s="473" t="s">
        <v>87</v>
      </c>
      <c r="I2" s="473" t="s">
        <v>87</v>
      </c>
      <c r="J2" s="12" t="s">
        <v>588</v>
      </c>
      <c r="K2" s="12" t="s">
        <v>40</v>
      </c>
      <c r="L2" s="12" t="s">
        <v>13</v>
      </c>
      <c r="M2" s="12" t="s">
        <v>88</v>
      </c>
      <c r="N2" s="12" t="s">
        <v>13</v>
      </c>
    </row>
    <row r="3" spans="1:14" x14ac:dyDescent="0.2">
      <c r="A3" s="467" t="s">
        <v>291</v>
      </c>
      <c r="B3" s="468"/>
      <c r="C3" s="468" t="s">
        <v>292</v>
      </c>
      <c r="D3" s="471"/>
      <c r="E3" s="473">
        <v>2013</v>
      </c>
      <c r="F3" s="472">
        <v>2013</v>
      </c>
      <c r="G3" s="473" t="s">
        <v>4</v>
      </c>
      <c r="H3" s="474" t="s">
        <v>5</v>
      </c>
      <c r="I3" s="474">
        <v>2016</v>
      </c>
      <c r="J3" s="12">
        <v>2017</v>
      </c>
      <c r="K3" s="12">
        <v>2017</v>
      </c>
      <c r="L3" s="12">
        <v>2018</v>
      </c>
      <c r="M3" s="12">
        <v>2019</v>
      </c>
      <c r="N3" s="12">
        <v>2020</v>
      </c>
    </row>
    <row r="4" spans="1:14" x14ac:dyDescent="0.2">
      <c r="A4" s="475" t="s">
        <v>293</v>
      </c>
      <c r="B4" s="476">
        <v>711</v>
      </c>
      <c r="C4" s="477" t="s">
        <v>294</v>
      </c>
      <c r="D4" s="478"/>
      <c r="E4" s="479">
        <v>0</v>
      </c>
      <c r="F4" s="480">
        <v>0</v>
      </c>
      <c r="G4" s="480">
        <v>15817</v>
      </c>
      <c r="H4" s="481">
        <v>4654</v>
      </c>
      <c r="I4" s="481">
        <v>2070</v>
      </c>
      <c r="J4" s="603">
        <v>20000</v>
      </c>
      <c r="K4" s="603">
        <v>20000</v>
      </c>
      <c r="L4" s="604">
        <v>50000</v>
      </c>
      <c r="M4" s="604">
        <v>100000</v>
      </c>
      <c r="N4" s="604">
        <v>20000</v>
      </c>
    </row>
    <row r="5" spans="1:14" x14ac:dyDescent="0.2">
      <c r="A5" s="482"/>
      <c r="B5" s="483"/>
      <c r="C5" s="484" t="s">
        <v>295</v>
      </c>
      <c r="D5" s="485"/>
      <c r="E5" s="486">
        <f>SUM(E4)</f>
        <v>0</v>
      </c>
      <c r="F5" s="486"/>
      <c r="G5" s="486">
        <f t="shared" ref="G5:H5" si="0">SUM(G4)</f>
        <v>15817</v>
      </c>
      <c r="H5" s="487">
        <f t="shared" si="0"/>
        <v>4654</v>
      </c>
      <c r="I5" s="487">
        <f t="shared" ref="I5:N5" si="1">SUM(I4)</f>
        <v>2070</v>
      </c>
      <c r="J5" s="602">
        <f t="shared" si="1"/>
        <v>20000</v>
      </c>
      <c r="K5" s="602">
        <f t="shared" si="1"/>
        <v>20000</v>
      </c>
      <c r="L5" s="605">
        <f t="shared" si="1"/>
        <v>50000</v>
      </c>
      <c r="M5" s="605">
        <f t="shared" si="1"/>
        <v>100000</v>
      </c>
      <c r="N5" s="605">
        <f t="shared" si="1"/>
        <v>20000</v>
      </c>
    </row>
    <row r="6" spans="1:14" x14ac:dyDescent="0.2">
      <c r="A6" s="660">
        <v>42737</v>
      </c>
      <c r="B6" s="492"/>
      <c r="C6" s="477" t="s">
        <v>546</v>
      </c>
      <c r="D6" s="504"/>
      <c r="E6" s="661"/>
      <c r="F6" s="661"/>
      <c r="G6" s="661"/>
      <c r="H6" s="496"/>
      <c r="I6" s="496"/>
      <c r="J6" s="663">
        <v>2800</v>
      </c>
      <c r="K6" s="663">
        <v>2800</v>
      </c>
      <c r="L6" s="662"/>
      <c r="M6" s="605"/>
      <c r="N6" s="605"/>
    </row>
    <row r="7" spans="1:14" x14ac:dyDescent="0.2">
      <c r="A7" s="475" t="s">
        <v>296</v>
      </c>
      <c r="B7" s="476"/>
      <c r="C7" s="477" t="s">
        <v>518</v>
      </c>
      <c r="D7" s="478"/>
      <c r="E7" s="488">
        <v>6055</v>
      </c>
      <c r="F7" s="478">
        <v>6055</v>
      </c>
      <c r="G7" s="478"/>
      <c r="H7" s="490"/>
      <c r="I7" s="489">
        <v>3360</v>
      </c>
      <c r="J7" s="603"/>
      <c r="K7" s="603"/>
      <c r="L7" s="604"/>
      <c r="M7" s="604"/>
      <c r="N7" s="605"/>
    </row>
    <row r="8" spans="1:14" x14ac:dyDescent="0.2">
      <c r="A8" s="491" t="s">
        <v>297</v>
      </c>
      <c r="B8" s="492"/>
      <c r="C8" s="477" t="s">
        <v>298</v>
      </c>
      <c r="D8" s="478"/>
      <c r="E8" s="488"/>
      <c r="F8" s="478"/>
      <c r="G8" s="478"/>
      <c r="H8" s="489"/>
      <c r="I8" s="489">
        <v>4980</v>
      </c>
      <c r="J8" s="603"/>
      <c r="K8" s="603"/>
      <c r="L8" s="604"/>
      <c r="M8" s="604"/>
      <c r="N8" s="605"/>
    </row>
    <row r="9" spans="1:14" x14ac:dyDescent="0.2">
      <c r="A9" s="501">
        <v>42404</v>
      </c>
      <c r="B9" s="492"/>
      <c r="C9" s="477" t="s">
        <v>507</v>
      </c>
      <c r="D9" s="478"/>
      <c r="E9" s="488"/>
      <c r="F9" s="478"/>
      <c r="G9" s="478"/>
      <c r="H9" s="489"/>
      <c r="I9" s="489"/>
      <c r="J9" s="603">
        <v>0</v>
      </c>
      <c r="K9" s="603">
        <v>0</v>
      </c>
      <c r="L9" s="604"/>
      <c r="M9" s="604"/>
      <c r="N9" s="605"/>
    </row>
    <row r="10" spans="1:14" x14ac:dyDescent="0.2">
      <c r="A10" s="501">
        <v>42374</v>
      </c>
      <c r="B10" s="492"/>
      <c r="C10" s="477" t="s">
        <v>519</v>
      </c>
      <c r="D10" s="478"/>
      <c r="E10" s="488"/>
      <c r="F10" s="478"/>
      <c r="G10" s="478"/>
      <c r="H10" s="489"/>
      <c r="I10" s="590"/>
      <c r="J10" s="603">
        <v>16000</v>
      </c>
      <c r="K10" s="603">
        <v>14342</v>
      </c>
      <c r="L10" s="604"/>
      <c r="M10" s="604"/>
      <c r="N10" s="605"/>
    </row>
    <row r="11" spans="1:14" hidden="1" x14ac:dyDescent="0.2">
      <c r="A11" s="475" t="s">
        <v>147</v>
      </c>
      <c r="B11" s="476"/>
      <c r="C11" s="477" t="s">
        <v>299</v>
      </c>
      <c r="D11" s="478"/>
      <c r="E11" s="488"/>
      <c r="F11" s="478"/>
      <c r="G11" s="478"/>
      <c r="H11" s="489"/>
      <c r="I11" s="489"/>
      <c r="J11" s="603"/>
      <c r="K11" s="603"/>
      <c r="L11" s="604"/>
      <c r="M11" s="604"/>
      <c r="N11" s="605"/>
    </row>
    <row r="12" spans="1:14" hidden="1" x14ac:dyDescent="0.2">
      <c r="A12" s="475" t="s">
        <v>147</v>
      </c>
      <c r="B12" s="476"/>
      <c r="C12" s="477" t="s">
        <v>300</v>
      </c>
      <c r="D12" s="478"/>
      <c r="E12" s="488"/>
      <c r="F12" s="478"/>
      <c r="G12" s="478"/>
      <c r="H12" s="489"/>
      <c r="I12" s="489"/>
      <c r="J12" s="603"/>
      <c r="K12" s="603"/>
      <c r="L12" s="604"/>
      <c r="M12" s="604"/>
      <c r="N12" s="605"/>
    </row>
    <row r="13" spans="1:14" x14ac:dyDescent="0.2">
      <c r="A13" s="592">
        <v>42496</v>
      </c>
      <c r="B13" s="476"/>
      <c r="C13" s="477" t="s">
        <v>504</v>
      </c>
      <c r="D13" s="478"/>
      <c r="E13" s="488"/>
      <c r="F13" s="478"/>
      <c r="G13" s="478"/>
      <c r="H13" s="489"/>
      <c r="I13" s="489">
        <v>4385</v>
      </c>
      <c r="J13" s="603"/>
      <c r="K13" s="603"/>
      <c r="L13" s="604"/>
      <c r="M13" s="604"/>
      <c r="N13" s="605"/>
    </row>
    <row r="14" spans="1:14" x14ac:dyDescent="0.2">
      <c r="A14" s="592">
        <v>42742</v>
      </c>
      <c r="B14" s="476"/>
      <c r="C14" s="477" t="s">
        <v>555</v>
      </c>
      <c r="D14" s="478"/>
      <c r="E14" s="488"/>
      <c r="F14" s="478"/>
      <c r="G14" s="478"/>
      <c r="H14" s="489"/>
      <c r="I14" s="489"/>
      <c r="J14" s="603">
        <v>4400</v>
      </c>
      <c r="K14" s="603">
        <v>4375</v>
      </c>
      <c r="L14" s="604"/>
      <c r="M14" s="604"/>
      <c r="N14" s="605"/>
    </row>
    <row r="15" spans="1:14" x14ac:dyDescent="0.2">
      <c r="A15" s="491" t="s">
        <v>301</v>
      </c>
      <c r="B15" s="476"/>
      <c r="C15" s="477" t="s">
        <v>302</v>
      </c>
      <c r="D15" s="478"/>
      <c r="E15" s="478"/>
      <c r="F15" s="478"/>
      <c r="G15" s="478">
        <v>4024</v>
      </c>
      <c r="H15" s="489"/>
      <c r="I15" s="489"/>
      <c r="J15" s="603"/>
      <c r="K15" s="603"/>
      <c r="L15" s="604"/>
      <c r="M15" s="604"/>
      <c r="N15" s="605"/>
    </row>
    <row r="16" spans="1:14" hidden="1" x14ac:dyDescent="0.2">
      <c r="A16" s="491" t="s">
        <v>301</v>
      </c>
      <c r="B16" s="492"/>
      <c r="C16" s="477" t="s">
        <v>303</v>
      </c>
      <c r="D16" s="478"/>
      <c r="E16" s="488">
        <v>0</v>
      </c>
      <c r="F16" s="478">
        <v>0</v>
      </c>
      <c r="G16" s="478"/>
      <c r="H16" s="489"/>
      <c r="I16" s="489"/>
      <c r="J16" s="603"/>
      <c r="K16" s="603"/>
      <c r="L16" s="604"/>
      <c r="M16" s="604"/>
      <c r="N16" s="605"/>
    </row>
    <row r="17" spans="1:14" x14ac:dyDescent="0.2">
      <c r="A17" s="475" t="s">
        <v>304</v>
      </c>
      <c r="B17" s="476"/>
      <c r="C17" s="477" t="s">
        <v>305</v>
      </c>
      <c r="D17" s="493"/>
      <c r="E17" s="488">
        <v>1825</v>
      </c>
      <c r="F17" s="478">
        <v>1821</v>
      </c>
      <c r="G17" s="478">
        <v>0</v>
      </c>
      <c r="H17" s="489">
        <v>1745</v>
      </c>
      <c r="I17" s="489">
        <v>4000</v>
      </c>
      <c r="J17" s="603"/>
      <c r="K17" s="603"/>
      <c r="L17" s="604"/>
      <c r="M17" s="604"/>
      <c r="N17" s="605"/>
    </row>
    <row r="18" spans="1:14" x14ac:dyDescent="0.2">
      <c r="A18" s="501">
        <v>42408</v>
      </c>
      <c r="B18" s="492"/>
      <c r="C18" s="477" t="s">
        <v>520</v>
      </c>
      <c r="D18" s="478"/>
      <c r="E18" s="488"/>
      <c r="F18" s="478"/>
      <c r="G18" s="478"/>
      <c r="H18" s="489"/>
      <c r="I18" s="489"/>
      <c r="J18" s="603">
        <v>9000</v>
      </c>
      <c r="K18" s="603">
        <v>7945</v>
      </c>
      <c r="L18" s="604"/>
      <c r="M18" s="604"/>
      <c r="N18" s="605"/>
    </row>
    <row r="19" spans="1:14" x14ac:dyDescent="0.2">
      <c r="A19" s="501">
        <v>42955</v>
      </c>
      <c r="B19" s="492"/>
      <c r="C19" s="477" t="s">
        <v>570</v>
      </c>
      <c r="D19" s="478"/>
      <c r="E19" s="488"/>
      <c r="F19" s="478"/>
      <c r="G19" s="478"/>
      <c r="H19" s="489"/>
      <c r="I19" s="489"/>
      <c r="J19" s="603"/>
      <c r="K19" s="603"/>
      <c r="L19" s="604">
        <v>25000</v>
      </c>
      <c r="M19" s="604"/>
      <c r="N19" s="605"/>
    </row>
    <row r="20" spans="1:14" x14ac:dyDescent="0.2">
      <c r="A20" s="491" t="s">
        <v>307</v>
      </c>
      <c r="B20" s="492"/>
      <c r="C20" s="477" t="s">
        <v>308</v>
      </c>
      <c r="D20" s="478"/>
      <c r="E20" s="488">
        <v>0</v>
      </c>
      <c r="F20" s="478">
        <v>0</v>
      </c>
      <c r="G20" s="478"/>
      <c r="H20" s="489">
        <v>0</v>
      </c>
      <c r="I20" s="599">
        <v>13032</v>
      </c>
      <c r="J20" s="603">
        <v>25000</v>
      </c>
      <c r="K20" s="603">
        <v>25000</v>
      </c>
      <c r="L20" s="604">
        <v>10000</v>
      </c>
      <c r="M20" s="604"/>
      <c r="N20" s="606"/>
    </row>
    <row r="21" spans="1:14" x14ac:dyDescent="0.2">
      <c r="A21" s="491" t="s">
        <v>307</v>
      </c>
      <c r="B21" s="492"/>
      <c r="C21" s="477" t="s">
        <v>309</v>
      </c>
      <c r="D21" s="478"/>
      <c r="E21" s="488"/>
      <c r="F21" s="478"/>
      <c r="G21" s="478">
        <v>4269</v>
      </c>
      <c r="H21" s="489"/>
      <c r="I21" s="489"/>
      <c r="J21" s="603">
        <v>15000</v>
      </c>
      <c r="K21" s="603">
        <v>15000</v>
      </c>
      <c r="L21" s="604"/>
      <c r="M21" s="604"/>
      <c r="N21" s="605"/>
    </row>
    <row r="22" spans="1:14" x14ac:dyDescent="0.2">
      <c r="A22" s="475" t="s">
        <v>310</v>
      </c>
      <c r="B22" s="476"/>
      <c r="C22" s="477" t="s">
        <v>311</v>
      </c>
      <c r="D22" s="493"/>
      <c r="E22" s="488"/>
      <c r="F22" s="478"/>
      <c r="G22" s="478"/>
      <c r="H22" s="489"/>
      <c r="I22" s="489">
        <v>17000</v>
      </c>
      <c r="J22" s="603"/>
      <c r="K22" s="603"/>
      <c r="L22" s="604"/>
      <c r="M22" s="604"/>
      <c r="N22" s="605"/>
    </row>
    <row r="23" spans="1:14" x14ac:dyDescent="0.2">
      <c r="A23" s="475" t="s">
        <v>312</v>
      </c>
      <c r="B23" s="476"/>
      <c r="C23" s="477" t="s">
        <v>313</v>
      </c>
      <c r="D23" s="493"/>
      <c r="E23" s="488"/>
      <c r="F23" s="478"/>
      <c r="G23" s="478">
        <v>8000</v>
      </c>
      <c r="H23" s="489"/>
      <c r="I23" s="489"/>
      <c r="J23" s="603"/>
      <c r="K23" s="603"/>
      <c r="L23" s="604"/>
      <c r="M23" s="604"/>
      <c r="N23" s="605"/>
    </row>
    <row r="24" spans="1:14" hidden="1" x14ac:dyDescent="0.2">
      <c r="A24" s="475" t="s">
        <v>314</v>
      </c>
      <c r="B24" s="476"/>
      <c r="C24" s="477" t="s">
        <v>315</v>
      </c>
      <c r="D24" s="478"/>
      <c r="E24" s="488"/>
      <c r="F24" s="478"/>
      <c r="G24" s="478"/>
      <c r="H24" s="489"/>
      <c r="I24" s="489"/>
      <c r="J24" s="603"/>
      <c r="K24" s="603"/>
      <c r="L24" s="604"/>
      <c r="M24" s="604"/>
      <c r="N24" s="605"/>
    </row>
    <row r="25" spans="1:14" x14ac:dyDescent="0.2">
      <c r="A25" s="475" t="s">
        <v>316</v>
      </c>
      <c r="B25" s="476"/>
      <c r="C25" s="477" t="s">
        <v>317</v>
      </c>
      <c r="D25" s="478"/>
      <c r="E25" s="488"/>
      <c r="F25" s="478"/>
      <c r="G25" s="478"/>
      <c r="H25" s="489">
        <v>4467</v>
      </c>
      <c r="I25" s="489"/>
      <c r="J25" s="603"/>
      <c r="K25" s="603"/>
      <c r="L25" s="604"/>
      <c r="M25" s="604"/>
      <c r="N25" s="605"/>
    </row>
    <row r="26" spans="1:14" x14ac:dyDescent="0.2">
      <c r="A26" s="475" t="s">
        <v>316</v>
      </c>
      <c r="B26" s="476"/>
      <c r="C26" s="477" t="s">
        <v>521</v>
      </c>
      <c r="D26" s="478"/>
      <c r="E26" s="488"/>
      <c r="F26" s="478"/>
      <c r="G26" s="478"/>
      <c r="H26" s="489">
        <v>0</v>
      </c>
      <c r="I26" s="489"/>
      <c r="J26" s="603">
        <v>15000</v>
      </c>
      <c r="K26" s="603">
        <v>15000</v>
      </c>
      <c r="L26" s="604"/>
      <c r="M26" s="604"/>
      <c r="N26" s="605"/>
    </row>
    <row r="27" spans="1:14" x14ac:dyDescent="0.2">
      <c r="A27" s="475" t="s">
        <v>318</v>
      </c>
      <c r="B27" s="476"/>
      <c r="C27" s="477" t="s">
        <v>319</v>
      </c>
      <c r="D27" s="478"/>
      <c r="E27" s="488">
        <v>600</v>
      </c>
      <c r="F27" s="478">
        <v>600</v>
      </c>
      <c r="G27" s="478"/>
      <c r="H27" s="489">
        <v>1496</v>
      </c>
      <c r="I27" s="489"/>
      <c r="J27" s="603"/>
      <c r="K27" s="603"/>
      <c r="L27" s="604"/>
      <c r="M27" s="604"/>
      <c r="N27" s="605"/>
    </row>
    <row r="28" spans="1:14" x14ac:dyDescent="0.2">
      <c r="A28" s="482"/>
      <c r="B28" s="494"/>
      <c r="C28" s="484" t="s">
        <v>320</v>
      </c>
      <c r="D28" s="485"/>
      <c r="E28" s="486">
        <f>SUM(E7:E27)</f>
        <v>8480</v>
      </c>
      <c r="F28" s="486">
        <f>SUM(F4:F27)</f>
        <v>8476</v>
      </c>
      <c r="G28" s="688">
        <f>SUM(G12:G27)</f>
        <v>16293</v>
      </c>
      <c r="H28" s="689">
        <f>SUM(H7:H27)</f>
        <v>7708</v>
      </c>
      <c r="I28" s="689">
        <f>SUM(I7:I27)</f>
        <v>46757</v>
      </c>
      <c r="J28" s="690">
        <f>SUM(J6:J27)</f>
        <v>87200</v>
      </c>
      <c r="K28" s="690">
        <f>SUM(K6:K27)</f>
        <v>84462</v>
      </c>
      <c r="L28" s="691">
        <f>SUM(L7:L27)</f>
        <v>35000</v>
      </c>
      <c r="M28" s="691">
        <f>SUM(M6:M27)</f>
        <v>0</v>
      </c>
      <c r="N28" s="691">
        <v>0</v>
      </c>
    </row>
    <row r="29" spans="1:14" hidden="1" x14ac:dyDescent="0.2">
      <c r="A29" s="482"/>
      <c r="B29" s="494"/>
      <c r="C29" s="484"/>
      <c r="D29" s="485"/>
      <c r="E29" s="485"/>
      <c r="F29" s="485"/>
      <c r="G29" s="485"/>
      <c r="H29" s="495"/>
      <c r="I29" s="495"/>
      <c r="J29" s="603"/>
      <c r="K29" s="603"/>
      <c r="L29" s="604"/>
      <c r="M29" s="604"/>
      <c r="N29" s="604"/>
    </row>
    <row r="30" spans="1:14" x14ac:dyDescent="0.2">
      <c r="A30" s="491" t="s">
        <v>297</v>
      </c>
      <c r="B30" s="492">
        <v>714</v>
      </c>
      <c r="C30" s="477" t="s">
        <v>522</v>
      </c>
      <c r="D30" s="478"/>
      <c r="E30" s="488"/>
      <c r="F30" s="478"/>
      <c r="G30" s="478"/>
      <c r="H30" s="489">
        <v>67440</v>
      </c>
      <c r="I30" s="489"/>
      <c r="J30" s="603"/>
      <c r="K30" s="603"/>
      <c r="L30" s="604"/>
      <c r="M30" s="604"/>
      <c r="N30" s="604"/>
    </row>
    <row r="31" spans="1:14" x14ac:dyDescent="0.2">
      <c r="A31" s="475" t="s">
        <v>314</v>
      </c>
      <c r="B31" s="476"/>
      <c r="C31" s="477" t="s">
        <v>315</v>
      </c>
      <c r="D31" s="478"/>
      <c r="E31" s="488"/>
      <c r="F31" s="478"/>
      <c r="G31" s="478"/>
      <c r="H31" s="489">
        <v>23092</v>
      </c>
      <c r="I31" s="495"/>
      <c r="J31" s="603"/>
      <c r="K31" s="603"/>
      <c r="L31" s="604"/>
      <c r="M31" s="604"/>
      <c r="N31" s="604"/>
    </row>
    <row r="32" spans="1:14" x14ac:dyDescent="0.2">
      <c r="A32" s="592">
        <v>42381</v>
      </c>
      <c r="B32" s="476"/>
      <c r="C32" s="477" t="s">
        <v>508</v>
      </c>
      <c r="D32" s="478"/>
      <c r="E32" s="488"/>
      <c r="F32" s="478"/>
      <c r="G32" s="478"/>
      <c r="H32" s="489"/>
      <c r="I32" s="495"/>
      <c r="J32" s="603">
        <v>20000</v>
      </c>
      <c r="K32" s="603">
        <v>19987</v>
      </c>
      <c r="L32" s="604"/>
      <c r="M32" s="604"/>
      <c r="N32" s="604"/>
    </row>
    <row r="33" spans="1:14" x14ac:dyDescent="0.2">
      <c r="A33" s="592">
        <v>42834</v>
      </c>
      <c r="B33" s="476"/>
      <c r="C33" s="477" t="s">
        <v>636</v>
      </c>
      <c r="D33" s="493"/>
      <c r="E33" s="488">
        <v>18000</v>
      </c>
      <c r="F33" s="478">
        <v>18000</v>
      </c>
      <c r="G33" s="478">
        <v>21788</v>
      </c>
      <c r="H33" s="490">
        <v>2500</v>
      </c>
      <c r="I33" s="495"/>
      <c r="J33" s="603"/>
      <c r="K33" s="603"/>
      <c r="L33" s="604">
        <v>100000</v>
      </c>
      <c r="M33" s="604"/>
      <c r="N33" s="604"/>
    </row>
    <row r="34" spans="1:14" x14ac:dyDescent="0.2">
      <c r="A34" s="482"/>
      <c r="B34" s="494"/>
      <c r="C34" s="484" t="s">
        <v>321</v>
      </c>
      <c r="D34" s="485"/>
      <c r="E34" s="486">
        <f>SUM(E33)</f>
        <v>18000</v>
      </c>
      <c r="F34" s="486">
        <f>SUM(F33)</f>
        <v>18000</v>
      </c>
      <c r="G34" s="688">
        <v>21788</v>
      </c>
      <c r="H34" s="689">
        <f>SUM(H30:H33)</f>
        <v>93032</v>
      </c>
      <c r="I34" s="689"/>
      <c r="J34" s="690">
        <f>SUM(J30:J33)</f>
        <v>20000</v>
      </c>
      <c r="K34" s="690">
        <f>SUM(K32:K33)</f>
        <v>19987</v>
      </c>
      <c r="L34" s="691">
        <f>SUM(L30:L33)</f>
        <v>100000</v>
      </c>
      <c r="M34" s="691">
        <v>0</v>
      </c>
      <c r="N34" s="691">
        <v>0</v>
      </c>
    </row>
    <row r="35" spans="1:14" x14ac:dyDescent="0.2">
      <c r="A35" s="475" t="s">
        <v>322</v>
      </c>
      <c r="B35" s="476">
        <v>716</v>
      </c>
      <c r="C35" s="477" t="s">
        <v>323</v>
      </c>
      <c r="D35" s="478"/>
      <c r="E35" s="497"/>
      <c r="F35" s="478"/>
      <c r="G35" s="478"/>
      <c r="H35" s="489">
        <v>0</v>
      </c>
      <c r="I35" s="495"/>
      <c r="J35" s="603"/>
      <c r="K35" s="603"/>
      <c r="L35" s="604"/>
      <c r="M35" s="604"/>
      <c r="N35" s="604"/>
    </row>
    <row r="36" spans="1:14" hidden="1" x14ac:dyDescent="0.2">
      <c r="A36" s="491" t="s">
        <v>297</v>
      </c>
      <c r="B36" s="492"/>
      <c r="C36" s="477" t="s">
        <v>325</v>
      </c>
      <c r="D36" s="493"/>
      <c r="E36" s="488">
        <v>1000</v>
      </c>
      <c r="F36" s="478">
        <v>1000</v>
      </c>
      <c r="G36" s="478"/>
      <c r="H36" s="489"/>
      <c r="I36" s="489"/>
      <c r="J36" s="603"/>
      <c r="K36" s="603"/>
      <c r="L36" s="604"/>
      <c r="M36" s="604"/>
      <c r="N36" s="604"/>
    </row>
    <row r="37" spans="1:14" hidden="1" x14ac:dyDescent="0.2">
      <c r="A37" s="475" t="s">
        <v>326</v>
      </c>
      <c r="B37" s="476"/>
      <c r="C37" s="477" t="s">
        <v>327</v>
      </c>
      <c r="D37" s="478"/>
      <c r="E37" s="488"/>
      <c r="F37" s="478"/>
      <c r="G37" s="478"/>
      <c r="H37" s="489"/>
      <c r="I37" s="489"/>
      <c r="J37" s="603"/>
      <c r="K37" s="603"/>
      <c r="L37" s="604"/>
      <c r="M37" s="604"/>
      <c r="N37" s="604"/>
    </row>
    <row r="38" spans="1:14" ht="24" x14ac:dyDescent="0.2">
      <c r="A38" s="491" t="s">
        <v>326</v>
      </c>
      <c r="B38" s="492"/>
      <c r="C38" s="498" t="s">
        <v>328</v>
      </c>
      <c r="D38" s="493"/>
      <c r="E38" s="488"/>
      <c r="F38" s="478"/>
      <c r="G38" s="478"/>
      <c r="H38" s="489">
        <v>8304</v>
      </c>
      <c r="I38" s="489">
        <v>300</v>
      </c>
      <c r="J38" s="603">
        <v>12700</v>
      </c>
      <c r="K38" s="603">
        <v>3120</v>
      </c>
      <c r="L38" s="604">
        <v>9600</v>
      </c>
      <c r="M38" s="604"/>
      <c r="N38" s="604"/>
    </row>
    <row r="39" spans="1:14" x14ac:dyDescent="0.2">
      <c r="A39" s="491" t="s">
        <v>326</v>
      </c>
      <c r="B39" s="492"/>
      <c r="C39" s="477" t="s">
        <v>329</v>
      </c>
      <c r="D39" s="493"/>
      <c r="E39" s="488"/>
      <c r="F39" s="478"/>
      <c r="G39" s="478"/>
      <c r="H39" s="489">
        <v>0</v>
      </c>
      <c r="I39" s="489">
        <v>5106</v>
      </c>
      <c r="J39" s="603"/>
      <c r="K39" s="603"/>
      <c r="L39" s="604"/>
      <c r="M39" s="604"/>
      <c r="N39" s="604"/>
    </row>
    <row r="40" spans="1:14" x14ac:dyDescent="0.2">
      <c r="A40" s="491" t="s">
        <v>326</v>
      </c>
      <c r="B40" s="492"/>
      <c r="C40" s="477" t="s">
        <v>330</v>
      </c>
      <c r="D40" s="493"/>
      <c r="E40" s="488"/>
      <c r="F40" s="478"/>
      <c r="G40" s="478"/>
      <c r="H40" s="489">
        <v>0</v>
      </c>
      <c r="I40" s="489">
        <v>5760</v>
      </c>
      <c r="J40" s="603"/>
      <c r="K40" s="603"/>
      <c r="L40" s="604"/>
      <c r="M40" s="604"/>
      <c r="N40" s="604"/>
    </row>
    <row r="41" spans="1:14" x14ac:dyDescent="0.2">
      <c r="A41" s="491" t="s">
        <v>326</v>
      </c>
      <c r="B41" s="492"/>
      <c r="C41" s="477" t="s">
        <v>331</v>
      </c>
      <c r="D41" s="493"/>
      <c r="E41" s="488"/>
      <c r="F41" s="478"/>
      <c r="G41" s="478">
        <v>1344</v>
      </c>
      <c r="H41" s="489"/>
      <c r="I41" s="489"/>
      <c r="J41" s="603"/>
      <c r="K41" s="603"/>
      <c r="L41" s="604"/>
      <c r="M41" s="604"/>
      <c r="N41" s="604"/>
    </row>
    <row r="42" spans="1:14" hidden="1" x14ac:dyDescent="0.2">
      <c r="A42" s="475" t="s">
        <v>293</v>
      </c>
      <c r="B42" s="476"/>
      <c r="C42" s="477" t="s">
        <v>332</v>
      </c>
      <c r="D42" s="478"/>
      <c r="E42" s="488"/>
      <c r="F42" s="478"/>
      <c r="G42" s="478"/>
      <c r="H42" s="489"/>
      <c r="I42" s="489"/>
      <c r="J42" s="603"/>
      <c r="K42" s="603"/>
      <c r="L42" s="604"/>
      <c r="M42" s="604"/>
      <c r="N42" s="604"/>
    </row>
    <row r="43" spans="1:14" hidden="1" x14ac:dyDescent="0.2">
      <c r="A43" s="475" t="s">
        <v>293</v>
      </c>
      <c r="B43" s="476"/>
      <c r="C43" s="477" t="s">
        <v>333</v>
      </c>
      <c r="D43" s="478"/>
      <c r="E43" s="488"/>
      <c r="F43" s="478"/>
      <c r="G43" s="478"/>
      <c r="H43" s="489"/>
      <c r="I43" s="489"/>
      <c r="J43" s="603"/>
      <c r="K43" s="603"/>
      <c r="L43" s="604"/>
      <c r="M43" s="604"/>
      <c r="N43" s="604"/>
    </row>
    <row r="44" spans="1:14" hidden="1" x14ac:dyDescent="0.2">
      <c r="A44" s="475" t="s">
        <v>293</v>
      </c>
      <c r="B44" s="476"/>
      <c r="C44" s="477" t="s">
        <v>334</v>
      </c>
      <c r="D44" s="478"/>
      <c r="E44" s="488"/>
      <c r="F44" s="478"/>
      <c r="G44" s="478"/>
      <c r="H44" s="489"/>
      <c r="I44" s="489"/>
      <c r="J44" s="603"/>
      <c r="K44" s="603"/>
      <c r="L44" s="604"/>
      <c r="M44" s="604"/>
      <c r="N44" s="604"/>
    </row>
    <row r="45" spans="1:14" hidden="1" x14ac:dyDescent="0.2">
      <c r="A45" s="475" t="s">
        <v>293</v>
      </c>
      <c r="B45" s="476"/>
      <c r="C45" s="477" t="s">
        <v>335</v>
      </c>
      <c r="D45" s="478"/>
      <c r="E45" s="488"/>
      <c r="F45" s="478"/>
      <c r="G45" s="478"/>
      <c r="H45" s="489"/>
      <c r="I45" s="489"/>
      <c r="J45" s="603"/>
      <c r="K45" s="603"/>
      <c r="L45" s="604"/>
      <c r="M45" s="604"/>
      <c r="N45" s="604"/>
    </row>
    <row r="46" spans="1:14" hidden="1" x14ac:dyDescent="0.2">
      <c r="A46" s="475" t="s">
        <v>293</v>
      </c>
      <c r="B46" s="476"/>
      <c r="C46" s="477" t="s">
        <v>336</v>
      </c>
      <c r="D46" s="478"/>
      <c r="E46" s="488"/>
      <c r="F46" s="478"/>
      <c r="G46" s="478"/>
      <c r="H46" s="489"/>
      <c r="I46" s="489"/>
      <c r="J46" s="603"/>
      <c r="K46" s="603"/>
      <c r="L46" s="604"/>
      <c r="M46" s="604"/>
      <c r="N46" s="604"/>
    </row>
    <row r="47" spans="1:14" x14ac:dyDescent="0.2">
      <c r="A47" s="501">
        <v>42374</v>
      </c>
      <c r="B47" s="492"/>
      <c r="C47" s="477" t="s">
        <v>523</v>
      </c>
      <c r="D47" s="478"/>
      <c r="E47" s="488">
        <v>5760</v>
      </c>
      <c r="F47" s="478">
        <v>5760</v>
      </c>
      <c r="G47" s="478"/>
      <c r="H47" s="489"/>
      <c r="I47" s="489"/>
      <c r="J47" s="603">
        <v>2500</v>
      </c>
      <c r="K47" s="603">
        <v>2130</v>
      </c>
      <c r="L47" s="604"/>
      <c r="M47" s="604"/>
      <c r="N47" s="604"/>
    </row>
    <row r="48" spans="1:14" x14ac:dyDescent="0.2">
      <c r="A48" s="501">
        <v>42374</v>
      </c>
      <c r="B48" s="492"/>
      <c r="C48" s="477" t="s">
        <v>524</v>
      </c>
      <c r="D48" s="493"/>
      <c r="E48" s="488"/>
      <c r="F48" s="478"/>
      <c r="G48" s="478"/>
      <c r="H48" s="489"/>
      <c r="I48" s="489"/>
      <c r="J48" s="603">
        <v>7000</v>
      </c>
      <c r="K48" s="603">
        <v>5000</v>
      </c>
      <c r="L48" s="604"/>
      <c r="M48" s="604"/>
      <c r="N48" s="604"/>
    </row>
    <row r="49" spans="1:14" x14ac:dyDescent="0.2">
      <c r="A49" s="501">
        <v>42374</v>
      </c>
      <c r="B49" s="492"/>
      <c r="C49" s="477" t="s">
        <v>338</v>
      </c>
      <c r="D49" s="493"/>
      <c r="E49" s="488"/>
      <c r="F49" s="478"/>
      <c r="G49" s="478"/>
      <c r="H49" s="489">
        <v>720</v>
      </c>
      <c r="I49" s="489"/>
      <c r="J49" s="603"/>
      <c r="K49" s="603"/>
      <c r="L49" s="604"/>
      <c r="M49" s="604"/>
      <c r="N49" s="604"/>
    </row>
    <row r="50" spans="1:14" hidden="1" x14ac:dyDescent="0.2">
      <c r="A50" s="491" t="s">
        <v>307</v>
      </c>
      <c r="B50" s="492"/>
      <c r="C50" s="477" t="s">
        <v>339</v>
      </c>
      <c r="D50" s="493"/>
      <c r="E50" s="488">
        <v>480</v>
      </c>
      <c r="F50" s="478">
        <v>480</v>
      </c>
      <c r="G50" s="478"/>
      <c r="H50" s="489"/>
      <c r="I50" s="489"/>
      <c r="J50" s="603"/>
      <c r="K50" s="603"/>
      <c r="L50" s="604"/>
      <c r="M50" s="604"/>
      <c r="N50" s="604"/>
    </row>
    <row r="51" spans="1:14" hidden="1" x14ac:dyDescent="0.2">
      <c r="A51" s="491" t="s">
        <v>307</v>
      </c>
      <c r="B51" s="492"/>
      <c r="C51" s="477" t="s">
        <v>340</v>
      </c>
      <c r="D51" s="493"/>
      <c r="E51" s="488"/>
      <c r="F51" s="478"/>
      <c r="G51" s="478"/>
      <c r="H51" s="489"/>
      <c r="I51" s="489"/>
      <c r="J51" s="603"/>
      <c r="K51" s="603"/>
      <c r="L51" s="604"/>
      <c r="M51" s="604"/>
      <c r="N51" s="604"/>
    </row>
    <row r="52" spans="1:14" hidden="1" x14ac:dyDescent="0.2">
      <c r="A52" s="491" t="s">
        <v>307</v>
      </c>
      <c r="B52" s="492"/>
      <c r="C52" s="477" t="s">
        <v>341</v>
      </c>
      <c r="D52" s="493"/>
      <c r="E52" s="488"/>
      <c r="F52" s="478"/>
      <c r="G52" s="478"/>
      <c r="H52" s="489"/>
      <c r="I52" s="489"/>
      <c r="J52" s="603"/>
      <c r="K52" s="603"/>
      <c r="L52" s="604"/>
      <c r="M52" s="604"/>
      <c r="N52" s="604"/>
    </row>
    <row r="53" spans="1:14" x14ac:dyDescent="0.2">
      <c r="A53" s="501">
        <v>42374</v>
      </c>
      <c r="B53" s="492"/>
      <c r="C53" s="477" t="s">
        <v>541</v>
      </c>
      <c r="D53" s="493"/>
      <c r="E53" s="488"/>
      <c r="F53" s="478"/>
      <c r="G53" s="478">
        <v>1630</v>
      </c>
      <c r="H53" s="489"/>
      <c r="I53" s="600">
        <v>0</v>
      </c>
      <c r="J53" s="603">
        <v>6000</v>
      </c>
      <c r="K53" s="603">
        <v>6000</v>
      </c>
      <c r="L53" s="604"/>
      <c r="M53" s="604"/>
      <c r="N53" s="604"/>
    </row>
    <row r="54" spans="1:14" x14ac:dyDescent="0.2">
      <c r="A54" s="501">
        <v>42374</v>
      </c>
      <c r="B54" s="492"/>
      <c r="C54" s="477" t="s">
        <v>342</v>
      </c>
      <c r="D54" s="493"/>
      <c r="E54" s="488"/>
      <c r="F54" s="478"/>
      <c r="G54" s="478"/>
      <c r="H54" s="489">
        <v>0</v>
      </c>
      <c r="I54" s="489">
        <v>6600</v>
      </c>
      <c r="J54" s="603"/>
      <c r="K54" s="603"/>
      <c r="L54" s="604"/>
      <c r="M54" s="604"/>
      <c r="N54" s="604"/>
    </row>
    <row r="55" spans="1:14" hidden="1" x14ac:dyDescent="0.2">
      <c r="A55" s="491" t="s">
        <v>147</v>
      </c>
      <c r="B55" s="492"/>
      <c r="C55" s="477" t="s">
        <v>343</v>
      </c>
      <c r="D55" s="478"/>
      <c r="E55" s="488"/>
      <c r="F55" s="478"/>
      <c r="G55" s="478"/>
      <c r="H55" s="489"/>
      <c r="I55" s="489"/>
      <c r="J55" s="603"/>
      <c r="K55" s="603"/>
      <c r="L55" s="604"/>
      <c r="M55" s="604"/>
      <c r="N55" s="604"/>
    </row>
    <row r="56" spans="1:14" hidden="1" x14ac:dyDescent="0.2">
      <c r="A56" s="491" t="s">
        <v>147</v>
      </c>
      <c r="B56" s="492"/>
      <c r="C56" s="477" t="s">
        <v>344</v>
      </c>
      <c r="D56" s="478"/>
      <c r="E56" s="488"/>
      <c r="F56" s="478"/>
      <c r="G56" s="478"/>
      <c r="H56" s="489"/>
      <c r="I56" s="489"/>
      <c r="J56" s="603"/>
      <c r="K56" s="603"/>
      <c r="L56" s="604"/>
      <c r="M56" s="604"/>
      <c r="N56" s="604"/>
    </row>
    <row r="57" spans="1:14" x14ac:dyDescent="0.2">
      <c r="A57" s="499" t="s">
        <v>147</v>
      </c>
      <c r="B57" s="500"/>
      <c r="C57" s="498" t="s">
        <v>345</v>
      </c>
      <c r="D57" s="493"/>
      <c r="E57" s="488">
        <v>1850</v>
      </c>
      <c r="F57" s="478">
        <v>1850</v>
      </c>
      <c r="G57" s="478"/>
      <c r="H57" s="489"/>
      <c r="I57" s="489">
        <v>0</v>
      </c>
      <c r="J57" s="603">
        <v>18500</v>
      </c>
      <c r="K57" s="603">
        <v>15678</v>
      </c>
      <c r="L57" s="604"/>
      <c r="M57" s="604"/>
      <c r="N57" s="604"/>
    </row>
    <row r="58" spans="1:14" x14ac:dyDescent="0.2">
      <c r="A58" s="583">
        <v>42740</v>
      </c>
      <c r="B58" s="500"/>
      <c r="C58" s="498" t="s">
        <v>494</v>
      </c>
      <c r="D58" s="493"/>
      <c r="E58" s="488"/>
      <c r="F58" s="478"/>
      <c r="G58" s="478"/>
      <c r="H58" s="489"/>
      <c r="I58" s="489">
        <v>4340</v>
      </c>
      <c r="J58" s="603">
        <v>3300</v>
      </c>
      <c r="K58" s="603">
        <v>3300</v>
      </c>
      <c r="L58" s="604"/>
      <c r="M58" s="604"/>
      <c r="N58" s="604"/>
    </row>
    <row r="59" spans="1:14" x14ac:dyDescent="0.2">
      <c r="A59" s="583">
        <v>42742</v>
      </c>
      <c r="B59" s="500"/>
      <c r="C59" s="498" t="s">
        <v>571</v>
      </c>
      <c r="D59" s="493"/>
      <c r="E59" s="488"/>
      <c r="F59" s="478"/>
      <c r="G59" s="478"/>
      <c r="H59" s="489"/>
      <c r="I59" s="489"/>
      <c r="J59" s="603"/>
      <c r="K59" s="603"/>
      <c r="L59" s="604">
        <v>5000</v>
      </c>
      <c r="M59" s="604"/>
      <c r="N59" s="604"/>
    </row>
    <row r="60" spans="1:14" x14ac:dyDescent="0.2">
      <c r="A60" s="499" t="s">
        <v>346</v>
      </c>
      <c r="B60" s="500"/>
      <c r="C60" s="498" t="s">
        <v>347</v>
      </c>
      <c r="D60" s="493"/>
      <c r="E60" s="488"/>
      <c r="F60" s="478"/>
      <c r="G60" s="478"/>
      <c r="H60" s="489"/>
      <c r="I60" s="489">
        <v>1200</v>
      </c>
      <c r="J60" s="603"/>
      <c r="K60" s="603"/>
      <c r="L60" s="604"/>
      <c r="M60" s="604"/>
      <c r="N60" s="604"/>
    </row>
    <row r="61" spans="1:14" x14ac:dyDescent="0.2">
      <c r="A61" s="499" t="s">
        <v>301</v>
      </c>
      <c r="B61" s="500"/>
      <c r="C61" s="498" t="s">
        <v>348</v>
      </c>
      <c r="D61" s="478"/>
      <c r="E61" s="478"/>
      <c r="F61" s="478"/>
      <c r="G61" s="478"/>
      <c r="H61" s="489">
        <v>900</v>
      </c>
      <c r="I61" s="489">
        <v>0</v>
      </c>
      <c r="J61" s="603"/>
      <c r="K61" s="603"/>
      <c r="L61" s="604"/>
      <c r="M61" s="604"/>
      <c r="N61" s="604"/>
    </row>
    <row r="62" spans="1:14" x14ac:dyDescent="0.2">
      <c r="A62" s="583">
        <v>42376</v>
      </c>
      <c r="B62" s="500"/>
      <c r="C62" s="498" t="s">
        <v>525</v>
      </c>
      <c r="D62" s="478"/>
      <c r="E62" s="478"/>
      <c r="F62" s="478"/>
      <c r="G62" s="478"/>
      <c r="H62" s="489"/>
      <c r="I62" s="489"/>
      <c r="J62" s="603">
        <v>3000</v>
      </c>
      <c r="K62" s="603">
        <v>2760</v>
      </c>
      <c r="L62" s="604"/>
      <c r="M62" s="604"/>
      <c r="N62" s="604"/>
    </row>
    <row r="63" spans="1:14" x14ac:dyDescent="0.2">
      <c r="A63" s="583">
        <v>42376</v>
      </c>
      <c r="B63" s="500"/>
      <c r="C63" s="498" t="s">
        <v>547</v>
      </c>
      <c r="D63" s="478"/>
      <c r="E63" s="478"/>
      <c r="F63" s="478"/>
      <c r="G63" s="478"/>
      <c r="H63" s="489"/>
      <c r="I63" s="489"/>
      <c r="J63" s="603">
        <v>2600</v>
      </c>
      <c r="K63" s="603">
        <v>2600</v>
      </c>
      <c r="L63" s="604"/>
      <c r="M63" s="604"/>
      <c r="N63" s="604"/>
    </row>
    <row r="64" spans="1:14" x14ac:dyDescent="0.2">
      <c r="A64" s="499" t="s">
        <v>304</v>
      </c>
      <c r="B64" s="500"/>
      <c r="C64" s="498" t="s">
        <v>349</v>
      </c>
      <c r="D64" s="493"/>
      <c r="E64" s="488"/>
      <c r="F64" s="478"/>
      <c r="G64" s="478"/>
      <c r="H64" s="489">
        <v>1650</v>
      </c>
      <c r="I64" s="489"/>
      <c r="J64" s="603"/>
      <c r="K64" s="603"/>
      <c r="L64" s="604"/>
      <c r="M64" s="604"/>
      <c r="N64" s="604"/>
    </row>
    <row r="65" spans="1:14" x14ac:dyDescent="0.2">
      <c r="A65" s="583">
        <v>42955</v>
      </c>
      <c r="B65" s="500"/>
      <c r="C65" s="498" t="s">
        <v>548</v>
      </c>
      <c r="D65" s="493"/>
      <c r="E65" s="488"/>
      <c r="F65" s="478"/>
      <c r="G65" s="478"/>
      <c r="H65" s="489"/>
      <c r="I65" s="489"/>
      <c r="J65" s="603">
        <v>2000</v>
      </c>
      <c r="K65" s="603">
        <v>1980</v>
      </c>
      <c r="L65" s="604"/>
      <c r="M65" s="604"/>
      <c r="N65" s="604"/>
    </row>
    <row r="66" spans="1:14" x14ac:dyDescent="0.2">
      <c r="A66" s="491" t="s">
        <v>306</v>
      </c>
      <c r="B66" s="492"/>
      <c r="C66" s="477" t="s">
        <v>350</v>
      </c>
      <c r="D66" s="493"/>
      <c r="E66" s="497"/>
      <c r="F66" s="478"/>
      <c r="G66" s="478"/>
      <c r="H66" s="489">
        <v>3000</v>
      </c>
      <c r="I66" s="489">
        <v>11960</v>
      </c>
      <c r="J66" s="603"/>
      <c r="K66" s="603"/>
      <c r="L66" s="604"/>
      <c r="M66" s="604"/>
      <c r="N66" s="604"/>
    </row>
    <row r="67" spans="1:14" x14ac:dyDescent="0.2">
      <c r="A67" s="499" t="s">
        <v>306</v>
      </c>
      <c r="B67" s="500"/>
      <c r="C67" s="498" t="s">
        <v>526</v>
      </c>
      <c r="D67" s="478"/>
      <c r="E67" s="478"/>
      <c r="F67" s="478"/>
      <c r="G67" s="478">
        <v>0</v>
      </c>
      <c r="H67" s="489">
        <v>2380</v>
      </c>
      <c r="I67" s="489"/>
      <c r="J67" s="603"/>
      <c r="K67" s="603"/>
      <c r="L67" s="604"/>
      <c r="M67" s="604"/>
      <c r="N67" s="604"/>
    </row>
    <row r="68" spans="1:14" ht="24" x14ac:dyDescent="0.2">
      <c r="A68" s="499" t="s">
        <v>306</v>
      </c>
      <c r="B68" s="500"/>
      <c r="C68" s="498" t="s">
        <v>351</v>
      </c>
      <c r="D68" s="478"/>
      <c r="E68" s="478"/>
      <c r="F68" s="478"/>
      <c r="G68" s="478"/>
      <c r="H68" s="489">
        <v>0</v>
      </c>
      <c r="I68" s="489">
        <v>21516</v>
      </c>
      <c r="J68" s="603"/>
      <c r="K68" s="603"/>
      <c r="L68" s="604"/>
      <c r="M68" s="604"/>
      <c r="N68" s="604"/>
    </row>
    <row r="69" spans="1:14" hidden="1" x14ac:dyDescent="0.2">
      <c r="A69" s="499"/>
      <c r="B69" s="500"/>
      <c r="C69" s="498" t="s">
        <v>348</v>
      </c>
      <c r="D69" s="478"/>
      <c r="E69" s="478"/>
      <c r="F69" s="478"/>
      <c r="G69" s="478"/>
      <c r="H69" s="489"/>
      <c r="I69" s="489"/>
      <c r="J69" s="603"/>
      <c r="K69" s="603"/>
      <c r="L69" s="604"/>
      <c r="M69" s="604"/>
      <c r="N69" s="604"/>
    </row>
    <row r="70" spans="1:14" x14ac:dyDescent="0.2">
      <c r="A70" s="583">
        <v>42590</v>
      </c>
      <c r="B70" s="500"/>
      <c r="C70" s="498" t="s">
        <v>543</v>
      </c>
      <c r="D70" s="478"/>
      <c r="E70" s="478"/>
      <c r="F70" s="478"/>
      <c r="G70" s="478"/>
      <c r="H70" s="489"/>
      <c r="I70" s="489"/>
      <c r="J70" s="603">
        <v>26000</v>
      </c>
      <c r="K70" s="603">
        <v>0</v>
      </c>
      <c r="L70" s="604">
        <v>10000</v>
      </c>
      <c r="M70" s="604"/>
      <c r="N70" s="604"/>
    </row>
    <row r="71" spans="1:14" x14ac:dyDescent="0.2">
      <c r="A71" s="475" t="s">
        <v>293</v>
      </c>
      <c r="B71" s="476"/>
      <c r="C71" s="477" t="s">
        <v>332</v>
      </c>
      <c r="D71" s="478"/>
      <c r="E71" s="488"/>
      <c r="F71" s="478"/>
      <c r="G71" s="478"/>
      <c r="H71" s="489">
        <v>2400</v>
      </c>
      <c r="I71" s="489"/>
      <c r="J71" s="603"/>
      <c r="K71" s="603"/>
      <c r="L71" s="604"/>
      <c r="M71" s="604"/>
      <c r="N71" s="604"/>
    </row>
    <row r="72" spans="1:14" x14ac:dyDescent="0.2">
      <c r="A72" s="475" t="s">
        <v>293</v>
      </c>
      <c r="B72" s="476"/>
      <c r="C72" s="477" t="s">
        <v>333</v>
      </c>
      <c r="D72" s="478"/>
      <c r="E72" s="488"/>
      <c r="F72" s="478"/>
      <c r="G72" s="478"/>
      <c r="H72" s="489">
        <v>4500</v>
      </c>
      <c r="I72" s="489"/>
      <c r="J72" s="603"/>
      <c r="K72" s="603"/>
      <c r="L72" s="604"/>
      <c r="M72" s="604"/>
      <c r="N72" s="604"/>
    </row>
    <row r="73" spans="1:14" x14ac:dyDescent="0.2">
      <c r="A73" s="475" t="s">
        <v>293</v>
      </c>
      <c r="B73" s="476"/>
      <c r="C73" s="477" t="s">
        <v>334</v>
      </c>
      <c r="D73" s="478"/>
      <c r="E73" s="488"/>
      <c r="F73" s="478"/>
      <c r="G73" s="478"/>
      <c r="H73" s="489">
        <v>3000</v>
      </c>
      <c r="I73" s="489"/>
      <c r="J73" s="603"/>
      <c r="K73" s="603"/>
      <c r="L73" s="604"/>
      <c r="M73" s="604"/>
      <c r="N73" s="604"/>
    </row>
    <row r="74" spans="1:14" x14ac:dyDescent="0.2">
      <c r="A74" s="475" t="s">
        <v>293</v>
      </c>
      <c r="B74" s="476"/>
      <c r="C74" s="477" t="s">
        <v>335</v>
      </c>
      <c r="D74" s="478"/>
      <c r="E74" s="488"/>
      <c r="F74" s="478"/>
      <c r="G74" s="478"/>
      <c r="H74" s="489">
        <v>0</v>
      </c>
      <c r="I74" s="489">
        <v>0</v>
      </c>
      <c r="J74" s="603">
        <v>5000</v>
      </c>
      <c r="K74" s="603">
        <v>5000</v>
      </c>
      <c r="L74" s="604"/>
      <c r="M74" s="604"/>
      <c r="N74" s="604"/>
    </row>
    <row r="75" spans="1:14" x14ac:dyDescent="0.2">
      <c r="A75" s="592">
        <v>42744</v>
      </c>
      <c r="B75" s="476"/>
      <c r="C75" s="477" t="s">
        <v>572</v>
      </c>
      <c r="D75" s="478"/>
      <c r="E75" s="488"/>
      <c r="F75" s="478"/>
      <c r="G75" s="478"/>
      <c r="H75" s="489"/>
      <c r="I75" s="489"/>
      <c r="J75" s="603"/>
      <c r="K75" s="603"/>
      <c r="L75" s="604"/>
      <c r="M75" s="604"/>
      <c r="N75" s="604"/>
    </row>
    <row r="76" spans="1:14" x14ac:dyDescent="0.2">
      <c r="A76" s="475" t="s">
        <v>293</v>
      </c>
      <c r="B76" s="476"/>
      <c r="C76" s="477" t="s">
        <v>336</v>
      </c>
      <c r="D76" s="478"/>
      <c r="E76" s="488"/>
      <c r="F76" s="478"/>
      <c r="G76" s="478"/>
      <c r="H76" s="489">
        <v>0</v>
      </c>
      <c r="I76" s="489">
        <v>0</v>
      </c>
      <c r="J76" s="603">
        <v>5000</v>
      </c>
      <c r="K76" s="603">
        <v>5000</v>
      </c>
      <c r="L76" s="604"/>
      <c r="M76" s="604"/>
      <c r="N76" s="604"/>
    </row>
    <row r="77" spans="1:14" x14ac:dyDescent="0.2">
      <c r="A77" s="491" t="s">
        <v>307</v>
      </c>
      <c r="B77" s="492"/>
      <c r="C77" s="477" t="s">
        <v>339</v>
      </c>
      <c r="D77" s="493"/>
      <c r="E77" s="488">
        <v>480</v>
      </c>
      <c r="F77" s="478">
        <v>480</v>
      </c>
      <c r="G77" s="478"/>
      <c r="H77" s="489">
        <v>1734</v>
      </c>
      <c r="I77" s="489">
        <v>12808</v>
      </c>
      <c r="J77" s="603">
        <v>15000</v>
      </c>
      <c r="K77" s="603">
        <v>13937</v>
      </c>
      <c r="L77" s="604"/>
      <c r="M77" s="604"/>
      <c r="N77" s="604"/>
    </row>
    <row r="78" spans="1:14" x14ac:dyDescent="0.2">
      <c r="A78" s="491" t="s">
        <v>307</v>
      </c>
      <c r="B78" s="492"/>
      <c r="C78" s="477" t="s">
        <v>340</v>
      </c>
      <c r="D78" s="493"/>
      <c r="E78" s="488"/>
      <c r="F78" s="478"/>
      <c r="G78" s="478"/>
      <c r="H78" s="489">
        <v>0</v>
      </c>
      <c r="I78" s="489">
        <v>0</v>
      </c>
      <c r="J78" s="603">
        <v>9000</v>
      </c>
      <c r="K78" s="603">
        <v>8375</v>
      </c>
      <c r="L78" s="604">
        <v>17500</v>
      </c>
      <c r="M78" s="604"/>
      <c r="N78" s="604"/>
    </row>
    <row r="79" spans="1:14" x14ac:dyDescent="0.2">
      <c r="A79" s="491" t="s">
        <v>307</v>
      </c>
      <c r="B79" s="492"/>
      <c r="C79" s="477" t="s">
        <v>341</v>
      </c>
      <c r="D79" s="493"/>
      <c r="E79" s="488"/>
      <c r="F79" s="478"/>
      <c r="G79" s="478"/>
      <c r="H79" s="489">
        <v>0</v>
      </c>
      <c r="I79" s="489">
        <v>1152</v>
      </c>
      <c r="J79" s="603">
        <v>26000</v>
      </c>
      <c r="K79" s="603">
        <v>10000</v>
      </c>
      <c r="L79" s="604">
        <v>16000</v>
      </c>
      <c r="M79" s="604"/>
      <c r="N79" s="604"/>
    </row>
    <row r="80" spans="1:14" x14ac:dyDescent="0.2">
      <c r="A80" s="491" t="s">
        <v>307</v>
      </c>
      <c r="B80" s="492"/>
      <c r="C80" s="477" t="s">
        <v>499</v>
      </c>
      <c r="D80" s="493"/>
      <c r="E80" s="478">
        <v>1500</v>
      </c>
      <c r="F80" s="478">
        <v>1500</v>
      </c>
      <c r="G80" s="478"/>
      <c r="H80" s="489"/>
      <c r="I80" s="489">
        <v>23650</v>
      </c>
      <c r="J80" s="603"/>
      <c r="K80" s="603"/>
      <c r="L80" s="604"/>
      <c r="M80" s="604"/>
      <c r="N80" s="604"/>
    </row>
    <row r="81" spans="1:14" hidden="1" x14ac:dyDescent="0.2">
      <c r="A81" s="491" t="s">
        <v>307</v>
      </c>
      <c r="B81" s="492"/>
      <c r="C81" s="477" t="s">
        <v>352</v>
      </c>
      <c r="D81" s="478"/>
      <c r="E81" s="478"/>
      <c r="F81" s="478"/>
      <c r="G81" s="478"/>
      <c r="H81" s="489"/>
      <c r="I81" s="489"/>
      <c r="J81" s="603"/>
      <c r="K81" s="603"/>
      <c r="L81" s="604"/>
      <c r="M81" s="604"/>
      <c r="N81" s="604"/>
    </row>
    <row r="82" spans="1:14" x14ac:dyDescent="0.2">
      <c r="A82" s="491" t="s">
        <v>307</v>
      </c>
      <c r="B82" s="492"/>
      <c r="C82" s="477" t="s">
        <v>353</v>
      </c>
      <c r="D82" s="478"/>
      <c r="E82" s="478"/>
      <c r="F82" s="478"/>
      <c r="G82" s="478"/>
      <c r="H82" s="489">
        <v>770</v>
      </c>
      <c r="I82" s="489"/>
      <c r="J82" s="603">
        <v>120</v>
      </c>
      <c r="K82" s="603">
        <v>120</v>
      </c>
      <c r="L82" s="604"/>
      <c r="M82" s="604"/>
      <c r="N82" s="604"/>
    </row>
    <row r="83" spans="1:14" x14ac:dyDescent="0.2">
      <c r="A83" s="491" t="s">
        <v>307</v>
      </c>
      <c r="B83" s="492"/>
      <c r="C83" s="477" t="s">
        <v>354</v>
      </c>
      <c r="D83" s="478"/>
      <c r="E83" s="478">
        <v>2000</v>
      </c>
      <c r="F83" s="478">
        <v>2000</v>
      </c>
      <c r="G83" s="478">
        <v>1758</v>
      </c>
      <c r="H83" s="489"/>
      <c r="I83" s="489">
        <v>4920</v>
      </c>
      <c r="J83" s="603">
        <v>7000</v>
      </c>
      <c r="K83" s="603">
        <v>3000</v>
      </c>
      <c r="L83" s="604">
        <v>10000</v>
      </c>
      <c r="M83" s="604"/>
      <c r="N83" s="604"/>
    </row>
    <row r="84" spans="1:14" x14ac:dyDescent="0.2">
      <c r="A84" s="491" t="s">
        <v>307</v>
      </c>
      <c r="B84" s="492"/>
      <c r="C84" s="477" t="s">
        <v>355</v>
      </c>
      <c r="D84" s="478"/>
      <c r="E84" s="478"/>
      <c r="F84" s="478"/>
      <c r="G84" s="478"/>
      <c r="H84" s="489"/>
      <c r="I84" s="489">
        <v>2540</v>
      </c>
      <c r="J84" s="603"/>
      <c r="K84" s="603"/>
      <c r="L84" s="604"/>
      <c r="M84" s="604"/>
      <c r="N84" s="604"/>
    </row>
    <row r="85" spans="1:14" x14ac:dyDescent="0.2">
      <c r="A85" s="491" t="s">
        <v>307</v>
      </c>
      <c r="B85" s="492"/>
      <c r="C85" s="477" t="s">
        <v>505</v>
      </c>
      <c r="D85" s="478"/>
      <c r="E85" s="478"/>
      <c r="F85" s="478"/>
      <c r="G85" s="478"/>
      <c r="H85" s="489">
        <v>950</v>
      </c>
      <c r="I85" s="489"/>
      <c r="J85" s="603"/>
      <c r="K85" s="603"/>
      <c r="L85" s="604"/>
      <c r="M85" s="604"/>
      <c r="N85" s="604"/>
    </row>
    <row r="86" spans="1:14" x14ac:dyDescent="0.2">
      <c r="A86" s="491" t="s">
        <v>307</v>
      </c>
      <c r="B86" s="492"/>
      <c r="C86" s="477" t="s">
        <v>356</v>
      </c>
      <c r="D86" s="478"/>
      <c r="E86" s="478"/>
      <c r="F86" s="478"/>
      <c r="G86" s="478"/>
      <c r="H86" s="489">
        <v>1100</v>
      </c>
      <c r="I86" s="489"/>
      <c r="J86" s="603"/>
      <c r="K86" s="603"/>
      <c r="L86" s="604"/>
      <c r="M86" s="604"/>
      <c r="N86" s="604"/>
    </row>
    <row r="87" spans="1:14" x14ac:dyDescent="0.2">
      <c r="A87" s="501">
        <v>42409</v>
      </c>
      <c r="B87" s="492"/>
      <c r="C87" s="477" t="s">
        <v>491</v>
      </c>
      <c r="D87" s="478"/>
      <c r="E87" s="478"/>
      <c r="F87" s="478"/>
      <c r="G87" s="478"/>
      <c r="H87" s="489"/>
      <c r="I87" s="489">
        <v>5820</v>
      </c>
      <c r="J87" s="603"/>
      <c r="K87" s="603"/>
      <c r="L87" s="604">
        <v>1500</v>
      </c>
      <c r="M87" s="604"/>
      <c r="N87" s="604"/>
    </row>
    <row r="88" spans="1:14" x14ac:dyDescent="0.2">
      <c r="A88" s="501">
        <v>42409</v>
      </c>
      <c r="B88" s="492"/>
      <c r="C88" s="477" t="s">
        <v>492</v>
      </c>
      <c r="D88" s="478"/>
      <c r="E88" s="478"/>
      <c r="F88" s="478"/>
      <c r="G88" s="478"/>
      <c r="H88" s="489"/>
      <c r="I88" s="489">
        <v>0</v>
      </c>
      <c r="J88" s="603">
        <v>5900</v>
      </c>
      <c r="K88" s="603">
        <v>2760</v>
      </c>
      <c r="L88" s="604"/>
      <c r="M88" s="604"/>
      <c r="N88" s="604"/>
    </row>
    <row r="89" spans="1:14" x14ac:dyDescent="0.2">
      <c r="A89" s="501">
        <v>42409</v>
      </c>
      <c r="B89" s="492"/>
      <c r="C89" s="477" t="s">
        <v>549</v>
      </c>
      <c r="D89" s="478"/>
      <c r="E89" s="478"/>
      <c r="F89" s="478"/>
      <c r="G89" s="478"/>
      <c r="H89" s="489"/>
      <c r="I89" s="489">
        <v>0</v>
      </c>
      <c r="J89" s="603">
        <v>10000</v>
      </c>
      <c r="K89" s="603">
        <v>10000</v>
      </c>
      <c r="L89" s="604"/>
      <c r="M89" s="604"/>
      <c r="N89" s="604"/>
    </row>
    <row r="90" spans="1:14" x14ac:dyDescent="0.2">
      <c r="A90" s="491" t="s">
        <v>357</v>
      </c>
      <c r="B90" s="492"/>
      <c r="C90" s="477" t="s">
        <v>358</v>
      </c>
      <c r="D90" s="493"/>
      <c r="E90" s="478"/>
      <c r="F90" s="478"/>
      <c r="G90" s="478"/>
      <c r="H90" s="489"/>
      <c r="I90" s="489">
        <v>0</v>
      </c>
      <c r="J90" s="603">
        <v>30000</v>
      </c>
      <c r="K90" s="603">
        <v>10000</v>
      </c>
      <c r="L90" s="604">
        <v>25000</v>
      </c>
      <c r="M90" s="604"/>
      <c r="N90" s="604"/>
    </row>
    <row r="91" spans="1:14" x14ac:dyDescent="0.2">
      <c r="A91" s="491" t="s">
        <v>357</v>
      </c>
      <c r="B91" s="492"/>
      <c r="C91" s="477" t="s">
        <v>359</v>
      </c>
      <c r="D91" s="493"/>
      <c r="E91" s="478"/>
      <c r="F91" s="478"/>
      <c r="G91" s="478">
        <v>1500</v>
      </c>
      <c r="H91" s="489">
        <v>600</v>
      </c>
      <c r="I91" s="489"/>
      <c r="J91" s="603"/>
      <c r="K91" s="603"/>
      <c r="L91" s="604"/>
      <c r="M91" s="604"/>
      <c r="N91" s="604"/>
    </row>
    <row r="92" spans="1:14" x14ac:dyDescent="0.2">
      <c r="A92" s="501">
        <v>42803</v>
      </c>
      <c r="B92" s="492"/>
      <c r="C92" s="477" t="s">
        <v>550</v>
      </c>
      <c r="D92" s="493"/>
      <c r="E92" s="478"/>
      <c r="F92" s="478"/>
      <c r="G92" s="478"/>
      <c r="H92" s="489"/>
      <c r="I92" s="489"/>
      <c r="J92" s="603">
        <v>22300</v>
      </c>
      <c r="K92" s="603">
        <v>0</v>
      </c>
      <c r="L92" s="604">
        <v>22300</v>
      </c>
      <c r="M92" s="604"/>
      <c r="N92" s="604"/>
    </row>
    <row r="93" spans="1:14" x14ac:dyDescent="0.2">
      <c r="A93" s="501">
        <v>42803</v>
      </c>
      <c r="B93" s="492"/>
      <c r="C93" s="477" t="s">
        <v>551</v>
      </c>
      <c r="D93" s="493"/>
      <c r="E93" s="478"/>
      <c r="F93" s="478"/>
      <c r="G93" s="478"/>
      <c r="H93" s="489"/>
      <c r="I93" s="489"/>
      <c r="J93" s="603">
        <v>1200</v>
      </c>
      <c r="K93" s="603">
        <v>1200</v>
      </c>
      <c r="L93" s="604"/>
      <c r="M93" s="604"/>
      <c r="N93" s="604"/>
    </row>
    <row r="94" spans="1:14" x14ac:dyDescent="0.2">
      <c r="A94" s="491" t="s">
        <v>357</v>
      </c>
      <c r="B94" s="492"/>
      <c r="C94" s="477" t="s">
        <v>527</v>
      </c>
      <c r="D94" s="493"/>
      <c r="E94" s="478">
        <v>0</v>
      </c>
      <c r="F94" s="478">
        <v>0</v>
      </c>
      <c r="G94" s="478"/>
      <c r="H94" s="489"/>
      <c r="I94" s="489"/>
      <c r="J94" s="603">
        <v>7000</v>
      </c>
      <c r="K94" s="603">
        <v>0</v>
      </c>
      <c r="L94" s="604">
        <v>7000</v>
      </c>
      <c r="M94" s="604"/>
      <c r="N94" s="604"/>
    </row>
    <row r="95" spans="1:14" x14ac:dyDescent="0.2">
      <c r="A95" s="491" t="s">
        <v>310</v>
      </c>
      <c r="B95" s="492"/>
      <c r="C95" s="477" t="s">
        <v>573</v>
      </c>
      <c r="D95" s="493"/>
      <c r="E95" s="478">
        <v>0</v>
      </c>
      <c r="F95" s="478">
        <v>0</v>
      </c>
      <c r="G95" s="478">
        <v>0</v>
      </c>
      <c r="H95" s="489"/>
      <c r="I95" s="489">
        <v>11360</v>
      </c>
      <c r="J95" s="603"/>
      <c r="K95" s="603"/>
      <c r="L95" s="604">
        <v>2000</v>
      </c>
      <c r="M95" s="604"/>
      <c r="N95" s="604"/>
    </row>
    <row r="96" spans="1:14" x14ac:dyDescent="0.2">
      <c r="A96" s="491" t="s">
        <v>360</v>
      </c>
      <c r="B96" s="492"/>
      <c r="C96" s="477" t="s">
        <v>361</v>
      </c>
      <c r="D96" s="478"/>
      <c r="E96" s="478"/>
      <c r="F96" s="478"/>
      <c r="G96" s="478"/>
      <c r="H96" s="489"/>
      <c r="I96" s="489">
        <v>960</v>
      </c>
      <c r="J96" s="603"/>
      <c r="K96" s="603"/>
      <c r="L96" s="604"/>
      <c r="M96" s="604"/>
      <c r="N96" s="604"/>
    </row>
    <row r="97" spans="1:14" x14ac:dyDescent="0.2">
      <c r="A97" s="501" t="s">
        <v>362</v>
      </c>
      <c r="B97" s="492"/>
      <c r="C97" s="477" t="s">
        <v>363</v>
      </c>
      <c r="D97" s="478"/>
      <c r="E97" s="478"/>
      <c r="F97" s="478"/>
      <c r="G97" s="478"/>
      <c r="H97" s="489"/>
      <c r="I97" s="489">
        <v>7440</v>
      </c>
      <c r="J97" s="603"/>
      <c r="K97" s="603"/>
      <c r="L97" s="604"/>
      <c r="M97" s="604"/>
      <c r="N97" s="604"/>
    </row>
    <row r="98" spans="1:14" x14ac:dyDescent="0.2">
      <c r="A98" s="491" t="s">
        <v>364</v>
      </c>
      <c r="B98" s="492"/>
      <c r="C98" s="477" t="s">
        <v>365</v>
      </c>
      <c r="D98" s="478"/>
      <c r="E98" s="478">
        <v>5105</v>
      </c>
      <c r="F98" s="478">
        <v>5105</v>
      </c>
      <c r="G98" s="478"/>
      <c r="H98" s="489">
        <v>4998</v>
      </c>
      <c r="I98" s="489"/>
      <c r="J98" s="603"/>
      <c r="K98" s="603"/>
      <c r="L98" s="604"/>
      <c r="M98" s="604"/>
      <c r="N98" s="604"/>
    </row>
    <row r="99" spans="1:14" x14ac:dyDescent="0.2">
      <c r="A99" s="491" t="s">
        <v>364</v>
      </c>
      <c r="B99" s="492"/>
      <c r="C99" s="477" t="s">
        <v>366</v>
      </c>
      <c r="D99" s="478"/>
      <c r="E99" s="478"/>
      <c r="F99" s="478"/>
      <c r="G99" s="478">
        <v>13</v>
      </c>
      <c r="H99" s="489">
        <v>1440</v>
      </c>
      <c r="I99" s="489"/>
      <c r="J99" s="603"/>
      <c r="K99" s="603"/>
      <c r="L99" s="604"/>
      <c r="M99" s="604"/>
      <c r="N99" s="604"/>
    </row>
    <row r="100" spans="1:14" x14ac:dyDescent="0.2">
      <c r="A100" s="491" t="s">
        <v>367</v>
      </c>
      <c r="B100" s="492"/>
      <c r="C100" s="477" t="s">
        <v>368</v>
      </c>
      <c r="D100" s="478"/>
      <c r="E100" s="478"/>
      <c r="F100" s="478"/>
      <c r="G100" s="478">
        <v>0</v>
      </c>
      <c r="H100" s="489">
        <v>19980</v>
      </c>
      <c r="I100" s="489"/>
      <c r="J100" s="603">
        <v>12000</v>
      </c>
      <c r="K100" s="603">
        <v>5000</v>
      </c>
      <c r="L100" s="604">
        <v>7000</v>
      </c>
      <c r="M100" s="604"/>
      <c r="N100" s="604"/>
    </row>
    <row r="101" spans="1:14" x14ac:dyDescent="0.2">
      <c r="A101" s="491" t="s">
        <v>316</v>
      </c>
      <c r="B101" s="492"/>
      <c r="C101" s="477" t="s">
        <v>369</v>
      </c>
      <c r="D101" s="478"/>
      <c r="E101" s="478"/>
      <c r="F101" s="478"/>
      <c r="G101" s="478">
        <v>585</v>
      </c>
      <c r="H101" s="489"/>
      <c r="I101" s="489"/>
      <c r="J101" s="603"/>
      <c r="K101" s="603"/>
      <c r="L101" s="604"/>
      <c r="M101" s="604"/>
      <c r="N101" s="604"/>
    </row>
    <row r="102" spans="1:14" x14ac:dyDescent="0.2">
      <c r="A102" s="491" t="s">
        <v>314</v>
      </c>
      <c r="B102" s="492"/>
      <c r="C102" s="477" t="s">
        <v>370</v>
      </c>
      <c r="D102" s="493"/>
      <c r="E102" s="478"/>
      <c r="F102" s="478"/>
      <c r="G102" s="478"/>
      <c r="H102" s="489">
        <v>3480</v>
      </c>
      <c r="I102" s="489"/>
      <c r="J102" s="603">
        <v>2530</v>
      </c>
      <c r="K102" s="603">
        <v>2530</v>
      </c>
      <c r="L102" s="604"/>
      <c r="M102" s="604"/>
      <c r="N102" s="604"/>
    </row>
    <row r="103" spans="1:14" x14ac:dyDescent="0.2">
      <c r="A103" s="501">
        <v>42383</v>
      </c>
      <c r="B103" s="492"/>
      <c r="C103" s="477" t="s">
        <v>372</v>
      </c>
      <c r="D103" s="493"/>
      <c r="E103" s="478">
        <v>4000</v>
      </c>
      <c r="F103" s="478">
        <v>4000</v>
      </c>
      <c r="G103" s="478">
        <v>450</v>
      </c>
      <c r="H103" s="489"/>
      <c r="I103" s="489"/>
      <c r="J103" s="603"/>
      <c r="K103" s="603"/>
      <c r="L103" s="604"/>
      <c r="M103" s="604"/>
      <c r="N103" s="604"/>
    </row>
    <row r="104" spans="1:14" x14ac:dyDescent="0.2">
      <c r="A104" s="501">
        <v>42383</v>
      </c>
      <c r="B104" s="492"/>
      <c r="C104" s="477" t="s">
        <v>373</v>
      </c>
      <c r="D104" s="493"/>
      <c r="E104" s="478"/>
      <c r="F104" s="478"/>
      <c r="G104" s="478"/>
      <c r="H104" s="489">
        <v>0</v>
      </c>
      <c r="I104" s="489">
        <v>3220</v>
      </c>
      <c r="J104" s="603"/>
      <c r="K104" s="603"/>
      <c r="L104" s="604"/>
      <c r="M104" s="604"/>
      <c r="N104" s="604"/>
    </row>
    <row r="105" spans="1:14" x14ac:dyDescent="0.2">
      <c r="A105" s="501">
        <v>42749</v>
      </c>
      <c r="B105" s="492"/>
      <c r="C105" s="477" t="s">
        <v>552</v>
      </c>
      <c r="D105" s="493"/>
      <c r="E105" s="478"/>
      <c r="F105" s="478"/>
      <c r="G105" s="478"/>
      <c r="H105" s="489"/>
      <c r="I105" s="489"/>
      <c r="J105" s="603">
        <v>3250</v>
      </c>
      <c r="K105" s="603">
        <v>3250</v>
      </c>
      <c r="L105" s="604"/>
      <c r="M105" s="604"/>
      <c r="N105" s="604"/>
    </row>
    <row r="106" spans="1:14" x14ac:dyDescent="0.2">
      <c r="A106" s="501">
        <v>42383</v>
      </c>
      <c r="B106" s="492"/>
      <c r="C106" s="477" t="s">
        <v>374</v>
      </c>
      <c r="D106" s="493"/>
      <c r="E106" s="478"/>
      <c r="F106" s="478"/>
      <c r="G106" s="478"/>
      <c r="H106" s="489"/>
      <c r="I106" s="489">
        <v>10000</v>
      </c>
      <c r="J106" s="603"/>
      <c r="K106" s="603"/>
      <c r="L106" s="604"/>
      <c r="M106" s="604"/>
      <c r="N106" s="604"/>
    </row>
    <row r="107" spans="1:14" x14ac:dyDescent="0.2">
      <c r="A107" s="501">
        <v>42383</v>
      </c>
      <c r="B107" s="492"/>
      <c r="C107" s="477" t="s">
        <v>493</v>
      </c>
      <c r="D107" s="493"/>
      <c r="E107" s="478"/>
      <c r="F107" s="478"/>
      <c r="G107" s="478"/>
      <c r="H107" s="489"/>
      <c r="I107" s="489">
        <v>7440</v>
      </c>
      <c r="J107" s="603">
        <v>3500</v>
      </c>
      <c r="K107" s="603">
        <v>3500</v>
      </c>
      <c r="L107" s="604"/>
      <c r="M107" s="604"/>
      <c r="N107" s="604"/>
    </row>
    <row r="108" spans="1:14" x14ac:dyDescent="0.2">
      <c r="A108" s="502"/>
      <c r="B108" s="483"/>
      <c r="C108" s="484" t="s">
        <v>375</v>
      </c>
      <c r="D108" s="485"/>
      <c r="E108" s="486">
        <f>SUM(E35:E103)</f>
        <v>22175</v>
      </c>
      <c r="F108" s="486">
        <f>SUM(F36:F103)</f>
        <v>22175</v>
      </c>
      <c r="G108" s="688">
        <f>SUM(G35:G103)</f>
        <v>7280</v>
      </c>
      <c r="H108" s="689">
        <f>SUM(H35:H104)</f>
        <v>61906</v>
      </c>
      <c r="I108" s="689">
        <f>SUM(I35:I107)</f>
        <v>148092</v>
      </c>
      <c r="J108" s="690">
        <f>SUM(J35:J107)</f>
        <v>248400</v>
      </c>
      <c r="K108" s="690">
        <f>SUM(K38:K107)</f>
        <v>126240</v>
      </c>
      <c r="L108" s="691">
        <f>SUM(L35:L107)</f>
        <v>132900</v>
      </c>
      <c r="M108" s="691">
        <f>SUM(M38:M107)</f>
        <v>0</v>
      </c>
      <c r="N108" s="691"/>
    </row>
    <row r="109" spans="1:14" x14ac:dyDescent="0.2">
      <c r="A109" s="491" t="s">
        <v>324</v>
      </c>
      <c r="B109" s="492">
        <v>717</v>
      </c>
      <c r="C109" s="477" t="s">
        <v>528</v>
      </c>
      <c r="D109" s="493"/>
      <c r="E109" s="478">
        <v>149445</v>
      </c>
      <c r="F109" s="478">
        <v>149241</v>
      </c>
      <c r="G109" s="478"/>
      <c r="H109" s="495"/>
      <c r="I109" s="495"/>
      <c r="J109" s="603">
        <v>5000</v>
      </c>
      <c r="K109" s="603">
        <v>5000</v>
      </c>
      <c r="L109" s="604">
        <v>1000</v>
      </c>
      <c r="M109" s="604"/>
      <c r="N109" s="604"/>
    </row>
    <row r="110" spans="1:14" hidden="1" x14ac:dyDescent="0.2">
      <c r="A110" s="491" t="s">
        <v>324</v>
      </c>
      <c r="B110" s="492"/>
      <c r="C110" s="477" t="s">
        <v>376</v>
      </c>
      <c r="D110" s="478"/>
      <c r="E110" s="478">
        <v>0</v>
      </c>
      <c r="F110" s="478">
        <v>0</v>
      </c>
      <c r="G110" s="478"/>
      <c r="H110" s="489"/>
      <c r="I110" s="489"/>
      <c r="J110" s="603"/>
      <c r="K110" s="603"/>
      <c r="L110" s="604"/>
      <c r="M110" s="604"/>
      <c r="N110" s="604"/>
    </row>
    <row r="111" spans="1:14" x14ac:dyDescent="0.2">
      <c r="A111" s="491" t="s">
        <v>324</v>
      </c>
      <c r="B111" s="492"/>
      <c r="C111" s="477" t="s">
        <v>377</v>
      </c>
      <c r="D111" s="478"/>
      <c r="E111" s="478"/>
      <c r="F111" s="478"/>
      <c r="G111" s="478">
        <v>255</v>
      </c>
      <c r="H111" s="489">
        <v>0</v>
      </c>
      <c r="I111" s="489">
        <v>675</v>
      </c>
      <c r="J111" s="603">
        <v>54000</v>
      </c>
      <c r="K111" s="603">
        <v>45000</v>
      </c>
      <c r="L111" s="604">
        <v>35000</v>
      </c>
      <c r="M111" s="604"/>
      <c r="N111" s="604"/>
    </row>
    <row r="112" spans="1:14" x14ac:dyDescent="0.2">
      <c r="A112" s="491" t="s">
        <v>297</v>
      </c>
      <c r="B112" s="492"/>
      <c r="C112" s="477" t="s">
        <v>378</v>
      </c>
      <c r="D112" s="478"/>
      <c r="E112" s="478"/>
      <c r="F112" s="478"/>
      <c r="G112" s="478"/>
      <c r="H112" s="489">
        <v>0</v>
      </c>
      <c r="I112" s="489">
        <v>3026</v>
      </c>
      <c r="J112" s="603"/>
      <c r="K112" s="603"/>
      <c r="L112" s="604"/>
      <c r="M112" s="604"/>
      <c r="N112" s="604"/>
    </row>
    <row r="113" spans="1:14" x14ac:dyDescent="0.2">
      <c r="A113" s="491" t="s">
        <v>326</v>
      </c>
      <c r="B113" s="492"/>
      <c r="C113" s="477" t="s">
        <v>506</v>
      </c>
      <c r="D113" s="493"/>
      <c r="E113" s="478">
        <v>540</v>
      </c>
      <c r="F113" s="478">
        <v>540</v>
      </c>
      <c r="G113" s="478">
        <v>0</v>
      </c>
      <c r="H113" s="489">
        <v>952</v>
      </c>
      <c r="I113" s="489"/>
      <c r="J113" s="603"/>
      <c r="K113" s="603"/>
      <c r="L113" s="604"/>
      <c r="M113" s="604"/>
      <c r="N113" s="604"/>
    </row>
    <row r="114" spans="1:14" x14ac:dyDescent="0.2">
      <c r="A114" s="491" t="s">
        <v>326</v>
      </c>
      <c r="B114" s="492"/>
      <c r="C114" s="477" t="s">
        <v>379</v>
      </c>
      <c r="D114" s="493"/>
      <c r="E114" s="493"/>
      <c r="F114" s="478"/>
      <c r="G114" s="478">
        <v>20</v>
      </c>
      <c r="H114" s="489">
        <v>0</v>
      </c>
      <c r="I114" s="489"/>
      <c r="J114" s="603"/>
      <c r="K114" s="603"/>
      <c r="L114" s="604"/>
      <c r="M114" s="604"/>
      <c r="N114" s="604"/>
    </row>
    <row r="115" spans="1:14" x14ac:dyDescent="0.2">
      <c r="A115" s="491" t="s">
        <v>326</v>
      </c>
      <c r="B115" s="492"/>
      <c r="C115" s="477" t="s">
        <v>380</v>
      </c>
      <c r="D115" s="493"/>
      <c r="E115" s="493"/>
      <c r="F115" s="478"/>
      <c r="G115" s="478">
        <v>0</v>
      </c>
      <c r="H115" s="489">
        <v>0</v>
      </c>
      <c r="I115" s="489"/>
      <c r="J115" s="603"/>
      <c r="K115" s="603"/>
      <c r="L115" s="604"/>
      <c r="M115" s="604"/>
      <c r="N115" s="604"/>
    </row>
    <row r="116" spans="1:14" x14ac:dyDescent="0.2">
      <c r="A116" s="491" t="s">
        <v>326</v>
      </c>
      <c r="B116" s="492"/>
      <c r="C116" s="477" t="s">
        <v>381</v>
      </c>
      <c r="D116" s="493"/>
      <c r="E116" s="493"/>
      <c r="F116" s="478"/>
      <c r="G116" s="478">
        <v>1780</v>
      </c>
      <c r="H116" s="489"/>
      <c r="I116" s="489"/>
      <c r="J116" s="603"/>
      <c r="K116" s="603"/>
      <c r="L116" s="604"/>
      <c r="M116" s="604"/>
      <c r="N116" s="604"/>
    </row>
    <row r="117" spans="1:14" x14ac:dyDescent="0.2">
      <c r="A117" s="491" t="s">
        <v>326</v>
      </c>
      <c r="B117" s="492"/>
      <c r="C117" s="477" t="s">
        <v>500</v>
      </c>
      <c r="D117" s="493"/>
      <c r="E117" s="493"/>
      <c r="F117" s="478"/>
      <c r="G117" s="478"/>
      <c r="H117" s="489"/>
      <c r="I117" s="489">
        <v>7123</v>
      </c>
      <c r="J117" s="603"/>
      <c r="K117" s="603"/>
      <c r="L117" s="604"/>
      <c r="M117" s="604"/>
      <c r="N117" s="604"/>
    </row>
    <row r="118" spans="1:14" x14ac:dyDescent="0.2">
      <c r="A118" s="491" t="s">
        <v>326</v>
      </c>
      <c r="B118" s="492"/>
      <c r="C118" s="477" t="s">
        <v>382</v>
      </c>
      <c r="D118" s="493"/>
      <c r="E118" s="493"/>
      <c r="F118" s="478"/>
      <c r="G118" s="478">
        <v>585</v>
      </c>
      <c r="H118" s="489"/>
      <c r="I118" s="489"/>
      <c r="J118" s="603"/>
      <c r="K118" s="603"/>
      <c r="L118" s="604"/>
      <c r="M118" s="604"/>
      <c r="N118" s="604"/>
    </row>
    <row r="119" spans="1:14" x14ac:dyDescent="0.2">
      <c r="A119" s="491" t="s">
        <v>326</v>
      </c>
      <c r="B119" s="492"/>
      <c r="C119" s="477" t="s">
        <v>383</v>
      </c>
      <c r="D119" s="493"/>
      <c r="E119" s="478">
        <v>620000</v>
      </c>
      <c r="F119" s="478">
        <v>620000</v>
      </c>
      <c r="G119" s="478">
        <v>675</v>
      </c>
      <c r="H119" s="489"/>
      <c r="I119" s="489"/>
      <c r="J119" s="603"/>
      <c r="K119" s="603"/>
      <c r="L119" s="604"/>
      <c r="M119" s="604"/>
      <c r="N119" s="604"/>
    </row>
    <row r="120" spans="1:14" x14ac:dyDescent="0.2">
      <c r="A120" s="491" t="s">
        <v>326</v>
      </c>
      <c r="B120" s="492"/>
      <c r="C120" s="477" t="s">
        <v>384</v>
      </c>
      <c r="D120" s="478"/>
      <c r="E120" s="478"/>
      <c r="F120" s="478"/>
      <c r="G120" s="478">
        <v>4200</v>
      </c>
      <c r="H120" s="489">
        <v>5949</v>
      </c>
      <c r="I120" s="489"/>
      <c r="J120" s="603"/>
      <c r="K120" s="603"/>
      <c r="L120" s="604"/>
      <c r="M120" s="604"/>
      <c r="N120" s="604"/>
    </row>
    <row r="121" spans="1:14" hidden="1" x14ac:dyDescent="0.2">
      <c r="A121" s="491" t="s">
        <v>326</v>
      </c>
      <c r="B121" s="492"/>
      <c r="C121" s="477" t="s">
        <v>380</v>
      </c>
      <c r="D121" s="478"/>
      <c r="E121" s="478"/>
      <c r="F121" s="478"/>
      <c r="G121" s="478">
        <v>0</v>
      </c>
      <c r="H121" s="489"/>
      <c r="I121" s="489"/>
      <c r="J121" s="603"/>
      <c r="K121" s="603"/>
      <c r="L121" s="604"/>
      <c r="M121" s="604"/>
      <c r="N121" s="604"/>
    </row>
    <row r="122" spans="1:14" x14ac:dyDescent="0.2">
      <c r="A122" s="491" t="s">
        <v>326</v>
      </c>
      <c r="B122" s="492"/>
      <c r="C122" s="477" t="s">
        <v>529</v>
      </c>
      <c r="D122" s="478"/>
      <c r="E122" s="478"/>
      <c r="F122" s="478"/>
      <c r="G122" s="478"/>
      <c r="H122" s="489"/>
      <c r="I122" s="489">
        <v>22</v>
      </c>
      <c r="J122" s="603">
        <v>0</v>
      </c>
      <c r="K122" s="603">
        <v>0</v>
      </c>
      <c r="L122" s="604">
        <v>107000</v>
      </c>
      <c r="M122" s="604"/>
      <c r="N122" s="604"/>
    </row>
    <row r="123" spans="1:14" x14ac:dyDescent="0.2">
      <c r="A123" s="491" t="s">
        <v>326</v>
      </c>
      <c r="B123" s="492"/>
      <c r="C123" s="477" t="s">
        <v>575</v>
      </c>
      <c r="D123" s="478"/>
      <c r="E123" s="478"/>
      <c r="F123" s="478"/>
      <c r="G123" s="478"/>
      <c r="H123" s="489"/>
      <c r="I123" s="489">
        <v>0</v>
      </c>
      <c r="J123" s="603">
        <v>0</v>
      </c>
      <c r="K123" s="603">
        <v>0</v>
      </c>
      <c r="L123" s="604">
        <v>130000</v>
      </c>
      <c r="M123" s="604"/>
      <c r="N123" s="604"/>
    </row>
    <row r="124" spans="1:14" x14ac:dyDescent="0.2">
      <c r="A124" s="501">
        <v>42404</v>
      </c>
      <c r="B124" s="492"/>
      <c r="C124" s="477" t="s">
        <v>530</v>
      </c>
      <c r="D124" s="478"/>
      <c r="E124" s="478"/>
      <c r="F124" s="478"/>
      <c r="G124" s="478"/>
      <c r="H124" s="489"/>
      <c r="I124" s="489"/>
      <c r="J124" s="603">
        <v>35000</v>
      </c>
      <c r="K124" s="603">
        <v>35000</v>
      </c>
      <c r="L124" s="604">
        <v>30000</v>
      </c>
      <c r="M124" s="604"/>
      <c r="N124" s="604"/>
    </row>
    <row r="125" spans="1:14" x14ac:dyDescent="0.2">
      <c r="A125" s="491" t="s">
        <v>326</v>
      </c>
      <c r="B125" s="492"/>
      <c r="C125" s="477" t="s">
        <v>385</v>
      </c>
      <c r="D125" s="478"/>
      <c r="E125" s="478"/>
      <c r="F125" s="478"/>
      <c r="G125" s="478"/>
      <c r="H125" s="489"/>
      <c r="I125" s="489">
        <v>0</v>
      </c>
      <c r="J125" s="603">
        <v>0</v>
      </c>
      <c r="K125" s="603">
        <v>0</v>
      </c>
      <c r="L125" s="604">
        <v>70000</v>
      </c>
      <c r="M125" s="604"/>
      <c r="N125" s="604"/>
    </row>
    <row r="126" spans="1:14" x14ac:dyDescent="0.2">
      <c r="A126" s="601">
        <v>42374</v>
      </c>
      <c r="B126" s="492"/>
      <c r="C126" s="477" t="s">
        <v>386</v>
      </c>
      <c r="D126" s="478"/>
      <c r="E126" s="478">
        <v>150000</v>
      </c>
      <c r="F126" s="478">
        <v>150000</v>
      </c>
      <c r="G126" s="478">
        <v>59987</v>
      </c>
      <c r="H126" s="489">
        <v>142828</v>
      </c>
      <c r="I126" s="489">
        <v>99407</v>
      </c>
      <c r="J126" s="603">
        <v>15000</v>
      </c>
      <c r="K126" s="603">
        <v>5000</v>
      </c>
      <c r="L126" s="604">
        <v>5000</v>
      </c>
      <c r="M126" s="604"/>
      <c r="N126" s="604"/>
    </row>
    <row r="127" spans="1:14" x14ac:dyDescent="0.2">
      <c r="A127" s="501">
        <v>42374</v>
      </c>
      <c r="B127" s="492"/>
      <c r="C127" s="477" t="s">
        <v>387</v>
      </c>
      <c r="D127" s="478"/>
      <c r="E127" s="478">
        <v>15000</v>
      </c>
      <c r="F127" s="478">
        <v>50</v>
      </c>
      <c r="G127" s="478"/>
      <c r="H127" s="489">
        <v>0</v>
      </c>
      <c r="I127" s="489">
        <v>0</v>
      </c>
      <c r="J127" s="603">
        <v>11445</v>
      </c>
      <c r="K127" s="603">
        <v>8359</v>
      </c>
      <c r="L127" s="604">
        <v>10000</v>
      </c>
      <c r="M127" s="604"/>
      <c r="N127" s="604"/>
    </row>
    <row r="128" spans="1:14" hidden="1" x14ac:dyDescent="0.2">
      <c r="A128" s="491" t="s">
        <v>337</v>
      </c>
      <c r="B128" s="492"/>
      <c r="C128" s="477" t="s">
        <v>388</v>
      </c>
      <c r="D128" s="478"/>
      <c r="E128" s="478"/>
      <c r="F128" s="478"/>
      <c r="G128" s="478"/>
      <c r="H128" s="489"/>
      <c r="I128" s="489"/>
      <c r="J128" s="603"/>
      <c r="K128" s="603"/>
      <c r="L128" s="604"/>
      <c r="M128" s="604"/>
      <c r="N128" s="604"/>
    </row>
    <row r="129" spans="1:14" hidden="1" x14ac:dyDescent="0.2">
      <c r="A129" s="491" t="s">
        <v>337</v>
      </c>
      <c r="B129" s="492"/>
      <c r="C129" s="477" t="s">
        <v>389</v>
      </c>
      <c r="D129" s="493"/>
      <c r="E129" s="478"/>
      <c r="F129" s="478"/>
      <c r="G129" s="478"/>
      <c r="H129" s="489"/>
      <c r="I129" s="489"/>
      <c r="J129" s="603"/>
      <c r="K129" s="603"/>
      <c r="L129" s="604"/>
      <c r="M129" s="604"/>
      <c r="N129" s="604"/>
    </row>
    <row r="130" spans="1:14" x14ac:dyDescent="0.2">
      <c r="A130" s="501">
        <v>42374</v>
      </c>
      <c r="B130" s="492"/>
      <c r="C130" s="477" t="s">
        <v>390</v>
      </c>
      <c r="D130" s="493"/>
      <c r="E130" s="478">
        <v>2000</v>
      </c>
      <c r="F130" s="478">
        <v>2000</v>
      </c>
      <c r="G130" s="478">
        <v>254715</v>
      </c>
      <c r="H130" s="489">
        <v>78931</v>
      </c>
      <c r="I130" s="489"/>
      <c r="J130" s="603"/>
      <c r="K130" s="603"/>
      <c r="L130" s="604"/>
      <c r="M130" s="604"/>
      <c r="N130" s="604"/>
    </row>
    <row r="131" spans="1:14" x14ac:dyDescent="0.2">
      <c r="A131" s="601">
        <v>42374</v>
      </c>
      <c r="B131" s="492"/>
      <c r="C131" s="477" t="s">
        <v>531</v>
      </c>
      <c r="D131" s="493"/>
      <c r="E131" s="478"/>
      <c r="F131" s="478"/>
      <c r="G131" s="478"/>
      <c r="H131" s="489"/>
      <c r="I131" s="489"/>
      <c r="J131" s="603">
        <v>0</v>
      </c>
      <c r="K131" s="603"/>
      <c r="L131" s="604"/>
      <c r="M131" s="604"/>
      <c r="N131" s="604"/>
    </row>
    <row r="132" spans="1:14" x14ac:dyDescent="0.2">
      <c r="A132" s="501">
        <v>42374</v>
      </c>
      <c r="B132" s="492"/>
      <c r="C132" s="477" t="s">
        <v>391</v>
      </c>
      <c r="D132" s="478"/>
      <c r="E132" s="478">
        <v>0</v>
      </c>
      <c r="F132" s="478">
        <v>0</v>
      </c>
      <c r="G132" s="478">
        <v>30</v>
      </c>
      <c r="H132" s="489">
        <v>0</v>
      </c>
      <c r="I132" s="489">
        <v>41571</v>
      </c>
      <c r="J132" s="603">
        <v>10000</v>
      </c>
      <c r="K132" s="603">
        <v>10000</v>
      </c>
      <c r="L132" s="604"/>
      <c r="M132" s="604"/>
      <c r="N132" s="604"/>
    </row>
    <row r="133" spans="1:14" x14ac:dyDescent="0.2">
      <c r="A133" s="501">
        <v>42374</v>
      </c>
      <c r="B133" s="492"/>
      <c r="C133" s="477" t="s">
        <v>501</v>
      </c>
      <c r="D133" s="478"/>
      <c r="E133" s="478">
        <v>50000</v>
      </c>
      <c r="F133" s="478">
        <v>50000</v>
      </c>
      <c r="G133" s="478"/>
      <c r="H133" s="489"/>
      <c r="I133" s="489"/>
      <c r="J133" s="704"/>
      <c r="K133" s="603"/>
      <c r="L133" s="604"/>
      <c r="M133" s="604"/>
      <c r="N133" s="604"/>
    </row>
    <row r="134" spans="1:14" x14ac:dyDescent="0.2">
      <c r="A134" s="501">
        <v>42374</v>
      </c>
      <c r="B134" s="492"/>
      <c r="C134" s="477" t="s">
        <v>392</v>
      </c>
      <c r="D134" s="478"/>
      <c r="E134" s="478">
        <v>0</v>
      </c>
      <c r="F134" s="478">
        <v>0</v>
      </c>
      <c r="G134" s="478">
        <v>12078</v>
      </c>
      <c r="H134" s="489">
        <v>33127</v>
      </c>
      <c r="I134" s="489"/>
      <c r="J134" s="603"/>
      <c r="K134" s="603"/>
      <c r="L134" s="604"/>
      <c r="M134" s="604"/>
      <c r="N134" s="604"/>
    </row>
    <row r="135" spans="1:14" x14ac:dyDescent="0.2">
      <c r="A135" s="501">
        <v>42374</v>
      </c>
      <c r="B135" s="492"/>
      <c r="C135" s="477" t="s">
        <v>393</v>
      </c>
      <c r="D135" s="478"/>
      <c r="E135" s="478">
        <v>0</v>
      </c>
      <c r="F135" s="478">
        <v>0</v>
      </c>
      <c r="G135" s="478">
        <v>0</v>
      </c>
      <c r="H135" s="489">
        <v>49492</v>
      </c>
      <c r="I135" s="489">
        <v>584</v>
      </c>
      <c r="J135" s="603"/>
      <c r="K135" s="603"/>
      <c r="L135" s="604"/>
      <c r="M135" s="604"/>
      <c r="N135" s="604"/>
    </row>
    <row r="136" spans="1:14" x14ac:dyDescent="0.2">
      <c r="A136" s="501">
        <v>42374</v>
      </c>
      <c r="B136" s="492"/>
      <c r="C136" s="477" t="s">
        <v>394</v>
      </c>
      <c r="D136" s="478"/>
      <c r="E136" s="478">
        <v>1000</v>
      </c>
      <c r="F136" s="478">
        <v>1000</v>
      </c>
      <c r="G136" s="478">
        <v>98438</v>
      </c>
      <c r="H136" s="489"/>
      <c r="I136" s="489"/>
      <c r="J136" s="603"/>
      <c r="K136" s="603"/>
      <c r="L136" s="604"/>
      <c r="M136" s="604"/>
      <c r="N136" s="604"/>
    </row>
    <row r="137" spans="1:14" x14ac:dyDescent="0.2">
      <c r="A137" s="601">
        <v>42374</v>
      </c>
      <c r="B137" s="492"/>
      <c r="C137" s="477" t="s">
        <v>532</v>
      </c>
      <c r="D137" s="478"/>
      <c r="E137" s="478"/>
      <c r="F137" s="478"/>
      <c r="G137" s="478"/>
      <c r="H137" s="489"/>
      <c r="I137" s="489"/>
      <c r="J137" s="603">
        <v>0</v>
      </c>
      <c r="K137" s="603">
        <v>0</v>
      </c>
      <c r="L137" s="604"/>
      <c r="M137" s="604"/>
      <c r="N137" s="604"/>
    </row>
    <row r="138" spans="1:14" x14ac:dyDescent="0.2">
      <c r="A138" s="601">
        <v>42740</v>
      </c>
      <c r="B138" s="492"/>
      <c r="C138" s="477" t="s">
        <v>553</v>
      </c>
      <c r="D138" s="478"/>
      <c r="E138" s="478"/>
      <c r="F138" s="478"/>
      <c r="G138" s="478"/>
      <c r="H138" s="489"/>
      <c r="I138" s="489"/>
      <c r="J138" s="603">
        <v>0</v>
      </c>
      <c r="K138" s="603">
        <v>0</v>
      </c>
      <c r="L138" s="604">
        <v>8000</v>
      </c>
      <c r="M138" s="604"/>
      <c r="N138" s="604"/>
    </row>
    <row r="139" spans="1:14" x14ac:dyDescent="0.2">
      <c r="A139" s="501">
        <v>42374</v>
      </c>
      <c r="B139" s="492"/>
      <c r="C139" s="477" t="s">
        <v>395</v>
      </c>
      <c r="D139" s="478"/>
      <c r="E139" s="478">
        <v>115000</v>
      </c>
      <c r="F139" s="478">
        <v>50000</v>
      </c>
      <c r="G139" s="478">
        <v>215944</v>
      </c>
      <c r="H139" s="489">
        <v>97920</v>
      </c>
      <c r="I139" s="489">
        <v>4993</v>
      </c>
      <c r="J139" s="603"/>
      <c r="K139" s="603"/>
      <c r="L139" s="604"/>
      <c r="M139" s="604"/>
      <c r="N139" s="604"/>
    </row>
    <row r="140" spans="1:14" x14ac:dyDescent="0.2">
      <c r="A140" s="501">
        <v>42374</v>
      </c>
      <c r="B140" s="492"/>
      <c r="C140" s="477" t="s">
        <v>533</v>
      </c>
      <c r="D140" s="478"/>
      <c r="E140" s="478"/>
      <c r="F140" s="478"/>
      <c r="G140" s="478"/>
      <c r="H140" s="489"/>
      <c r="I140" s="489"/>
      <c r="J140" s="603"/>
      <c r="K140" s="603"/>
      <c r="L140" s="604"/>
      <c r="M140" s="604"/>
      <c r="N140" s="604"/>
    </row>
    <row r="141" spans="1:14" x14ac:dyDescent="0.2">
      <c r="A141" s="501">
        <v>42374</v>
      </c>
      <c r="B141" s="492"/>
      <c r="C141" s="477" t="s">
        <v>396</v>
      </c>
      <c r="D141" s="478"/>
      <c r="E141" s="478"/>
      <c r="F141" s="478"/>
      <c r="G141" s="478">
        <v>30</v>
      </c>
      <c r="H141" s="489">
        <v>68425</v>
      </c>
      <c r="I141" s="489">
        <v>37124</v>
      </c>
      <c r="J141" s="603"/>
      <c r="K141" s="603"/>
      <c r="L141" s="703">
        <v>110000</v>
      </c>
      <c r="M141" s="604"/>
      <c r="N141" s="604"/>
    </row>
    <row r="142" spans="1:14" x14ac:dyDescent="0.2">
      <c r="A142" s="491" t="s">
        <v>145</v>
      </c>
      <c r="B142" s="492"/>
      <c r="C142" s="477" t="s">
        <v>397</v>
      </c>
      <c r="D142" s="493"/>
      <c r="E142" s="478">
        <v>713000</v>
      </c>
      <c r="F142" s="478">
        <v>713000</v>
      </c>
      <c r="G142" s="478">
        <v>1759</v>
      </c>
      <c r="H142" s="489"/>
      <c r="I142" s="489"/>
      <c r="J142" s="603"/>
      <c r="K142" s="603"/>
      <c r="L142" s="604"/>
      <c r="M142" s="604"/>
      <c r="N142" s="604"/>
    </row>
    <row r="143" spans="1:14" x14ac:dyDescent="0.2">
      <c r="A143" s="491" t="s">
        <v>145</v>
      </c>
      <c r="B143" s="492"/>
      <c r="C143" s="477" t="s">
        <v>398</v>
      </c>
      <c r="D143" s="493"/>
      <c r="E143" s="478"/>
      <c r="F143" s="478"/>
      <c r="G143" s="478">
        <v>34958</v>
      </c>
      <c r="H143" s="489">
        <v>0</v>
      </c>
      <c r="I143" s="489"/>
      <c r="J143" s="603"/>
      <c r="K143" s="603"/>
      <c r="L143" s="604"/>
      <c r="M143" s="604"/>
      <c r="N143" s="604"/>
    </row>
    <row r="144" spans="1:14" x14ac:dyDescent="0.2">
      <c r="A144" s="491" t="s">
        <v>145</v>
      </c>
      <c r="B144" s="492"/>
      <c r="C144" s="477" t="s">
        <v>399</v>
      </c>
      <c r="D144" s="493"/>
      <c r="E144" s="478"/>
      <c r="F144" s="478"/>
      <c r="G144" s="478">
        <v>36509</v>
      </c>
      <c r="H144" s="489">
        <v>4995</v>
      </c>
      <c r="I144" s="489">
        <v>5066</v>
      </c>
      <c r="J144" s="603"/>
      <c r="K144" s="603"/>
      <c r="L144" s="604"/>
      <c r="M144" s="604"/>
      <c r="N144" s="604"/>
    </row>
    <row r="145" spans="1:14" x14ac:dyDescent="0.2">
      <c r="A145" s="501">
        <v>42375</v>
      </c>
      <c r="B145" s="492"/>
      <c r="C145" s="477" t="s">
        <v>502</v>
      </c>
      <c r="D145" s="493"/>
      <c r="E145" s="478"/>
      <c r="F145" s="478"/>
      <c r="G145" s="478"/>
      <c r="H145" s="489"/>
      <c r="I145" s="489">
        <v>0</v>
      </c>
      <c r="J145" s="603">
        <v>27000</v>
      </c>
      <c r="K145" s="603">
        <v>27000</v>
      </c>
      <c r="L145" s="604"/>
      <c r="M145" s="604"/>
      <c r="N145" s="604"/>
    </row>
    <row r="146" spans="1:14" hidden="1" x14ac:dyDescent="0.2">
      <c r="A146" s="491" t="s">
        <v>147</v>
      </c>
      <c r="B146" s="492"/>
      <c r="C146" s="477" t="s">
        <v>400</v>
      </c>
      <c r="D146" s="478"/>
      <c r="E146" s="478"/>
      <c r="F146" s="478"/>
      <c r="G146" s="478"/>
      <c r="H146" s="489"/>
      <c r="I146" s="489"/>
      <c r="J146" s="603"/>
      <c r="K146" s="603"/>
      <c r="L146" s="604"/>
      <c r="M146" s="604"/>
      <c r="N146" s="604"/>
    </row>
    <row r="147" spans="1:14" hidden="1" x14ac:dyDescent="0.2">
      <c r="A147" s="491" t="s">
        <v>147</v>
      </c>
      <c r="B147" s="492"/>
      <c r="C147" s="477" t="s">
        <v>401</v>
      </c>
      <c r="D147" s="478"/>
      <c r="E147" s="478"/>
      <c r="F147" s="478"/>
      <c r="G147" s="478"/>
      <c r="H147" s="489"/>
      <c r="I147" s="489"/>
      <c r="J147" s="603"/>
      <c r="K147" s="603"/>
      <c r="L147" s="604"/>
      <c r="M147" s="604"/>
      <c r="N147" s="604"/>
    </row>
    <row r="148" spans="1:14" hidden="1" x14ac:dyDescent="0.2">
      <c r="A148" s="491" t="s">
        <v>147</v>
      </c>
      <c r="B148" s="492"/>
      <c r="C148" s="477" t="s">
        <v>402</v>
      </c>
      <c r="D148" s="478"/>
      <c r="E148" s="478"/>
      <c r="F148" s="478"/>
      <c r="G148" s="478"/>
      <c r="H148" s="489"/>
      <c r="I148" s="489"/>
      <c r="J148" s="603"/>
      <c r="K148" s="603"/>
      <c r="L148" s="604"/>
      <c r="M148" s="604"/>
      <c r="N148" s="604"/>
    </row>
    <row r="149" spans="1:14" hidden="1" x14ac:dyDescent="0.2">
      <c r="A149" s="491" t="s">
        <v>147</v>
      </c>
      <c r="B149" s="492"/>
      <c r="C149" s="477" t="s">
        <v>403</v>
      </c>
      <c r="D149" s="478"/>
      <c r="E149" s="478"/>
      <c r="F149" s="478"/>
      <c r="G149" s="478"/>
      <c r="H149" s="489"/>
      <c r="I149" s="489"/>
      <c r="J149" s="603"/>
      <c r="K149" s="603"/>
      <c r="L149" s="604"/>
      <c r="M149" s="604"/>
      <c r="N149" s="604"/>
    </row>
    <row r="150" spans="1:14" hidden="1" x14ac:dyDescent="0.2">
      <c r="A150" s="491" t="s">
        <v>147</v>
      </c>
      <c r="B150" s="492"/>
      <c r="C150" s="477" t="s">
        <v>404</v>
      </c>
      <c r="D150" s="478"/>
      <c r="E150" s="478"/>
      <c r="F150" s="478"/>
      <c r="G150" s="478"/>
      <c r="H150" s="489"/>
      <c r="I150" s="489"/>
      <c r="J150" s="603"/>
      <c r="K150" s="603"/>
      <c r="L150" s="604"/>
      <c r="M150" s="604"/>
      <c r="N150" s="604"/>
    </row>
    <row r="151" spans="1:14" x14ac:dyDescent="0.2">
      <c r="A151" s="491" t="s">
        <v>405</v>
      </c>
      <c r="B151" s="492"/>
      <c r="C151" s="477" t="s">
        <v>406</v>
      </c>
      <c r="D151" s="478"/>
      <c r="E151" s="478">
        <v>212900</v>
      </c>
      <c r="F151" s="478">
        <v>212900</v>
      </c>
      <c r="G151" s="478"/>
      <c r="H151" s="489"/>
      <c r="I151" s="489"/>
      <c r="J151" s="603">
        <v>600000</v>
      </c>
      <c r="K151" s="603">
        <v>600000</v>
      </c>
      <c r="L151" s="703">
        <v>300000</v>
      </c>
      <c r="M151" s="604"/>
      <c r="N151" s="604"/>
    </row>
    <row r="152" spans="1:14" hidden="1" x14ac:dyDescent="0.2">
      <c r="A152" s="491" t="s">
        <v>301</v>
      </c>
      <c r="B152" s="492"/>
      <c r="C152" s="477" t="s">
        <v>407</v>
      </c>
      <c r="D152" s="478"/>
      <c r="E152" s="478">
        <v>0</v>
      </c>
      <c r="F152" s="478"/>
      <c r="G152" s="478"/>
      <c r="H152" s="489"/>
      <c r="I152" s="489"/>
      <c r="J152" s="603"/>
      <c r="K152" s="603"/>
      <c r="L152" s="604"/>
      <c r="M152" s="604"/>
      <c r="N152" s="604"/>
    </row>
    <row r="153" spans="1:14" x14ac:dyDescent="0.2">
      <c r="A153" s="491" t="s">
        <v>301</v>
      </c>
      <c r="B153" s="492"/>
      <c r="C153" s="477" t="s">
        <v>408</v>
      </c>
      <c r="D153" s="493"/>
      <c r="E153" s="478"/>
      <c r="F153" s="478"/>
      <c r="G153" s="478"/>
      <c r="H153" s="489"/>
      <c r="I153" s="489">
        <v>52713</v>
      </c>
      <c r="J153" s="603">
        <v>1935</v>
      </c>
      <c r="K153" s="603">
        <v>1933</v>
      </c>
      <c r="L153" s="604"/>
      <c r="M153" s="604"/>
      <c r="N153" s="604"/>
    </row>
    <row r="154" spans="1:14" x14ac:dyDescent="0.2">
      <c r="A154" s="491" t="s">
        <v>301</v>
      </c>
      <c r="B154" s="492"/>
      <c r="C154" s="477" t="s">
        <v>409</v>
      </c>
      <c r="D154" s="493"/>
      <c r="E154" s="478">
        <v>10000</v>
      </c>
      <c r="F154" s="478">
        <v>0</v>
      </c>
      <c r="G154" s="478">
        <v>26367</v>
      </c>
      <c r="H154" s="489"/>
      <c r="I154" s="489"/>
      <c r="J154" s="603"/>
      <c r="K154" s="603"/>
      <c r="L154" s="604"/>
      <c r="M154" s="604"/>
      <c r="N154" s="604"/>
    </row>
    <row r="155" spans="1:14" x14ac:dyDescent="0.2">
      <c r="A155" s="501">
        <v>42742</v>
      </c>
      <c r="B155" s="492"/>
      <c r="C155" s="477" t="s">
        <v>554</v>
      </c>
      <c r="D155" s="493"/>
      <c r="E155" s="478"/>
      <c r="F155" s="478"/>
      <c r="G155" s="478"/>
      <c r="H155" s="489"/>
      <c r="I155" s="489"/>
      <c r="J155" s="603">
        <v>0</v>
      </c>
      <c r="K155" s="603">
        <v>0</v>
      </c>
      <c r="L155" s="604">
        <v>20000</v>
      </c>
      <c r="M155" s="604"/>
      <c r="N155" s="604"/>
    </row>
    <row r="156" spans="1:14" x14ac:dyDescent="0.2">
      <c r="A156" s="491" t="s">
        <v>304</v>
      </c>
      <c r="B156" s="492"/>
      <c r="C156" s="477" t="s">
        <v>410</v>
      </c>
      <c r="D156" s="493"/>
      <c r="E156" s="478">
        <v>1410</v>
      </c>
      <c r="F156" s="478">
        <v>1410</v>
      </c>
      <c r="G156" s="478"/>
      <c r="H156" s="489"/>
      <c r="I156" s="489"/>
      <c r="J156" s="603">
        <v>11600</v>
      </c>
      <c r="K156" s="603">
        <v>10000</v>
      </c>
      <c r="L156" s="604"/>
      <c r="M156" s="604"/>
      <c r="N156" s="604"/>
    </row>
    <row r="157" spans="1:14" hidden="1" x14ac:dyDescent="0.2">
      <c r="A157" s="491" t="s">
        <v>304</v>
      </c>
      <c r="B157" s="492"/>
      <c r="C157" s="477" t="s">
        <v>411</v>
      </c>
      <c r="D157" s="478"/>
      <c r="E157" s="478">
        <v>3000</v>
      </c>
      <c r="F157" s="478">
        <v>3000</v>
      </c>
      <c r="G157" s="478"/>
      <c r="H157" s="489"/>
      <c r="I157" s="489"/>
      <c r="J157" s="603"/>
      <c r="K157" s="603"/>
      <c r="L157" s="604"/>
      <c r="M157" s="604"/>
      <c r="N157" s="604"/>
    </row>
    <row r="158" spans="1:14" x14ac:dyDescent="0.2">
      <c r="A158" s="501">
        <v>42376</v>
      </c>
      <c r="B158" s="492"/>
      <c r="C158" s="477" t="s">
        <v>534</v>
      </c>
      <c r="D158" s="478"/>
      <c r="E158" s="478"/>
      <c r="F158" s="478"/>
      <c r="G158" s="478"/>
      <c r="H158" s="489"/>
      <c r="I158" s="489"/>
      <c r="J158" s="603">
        <v>0</v>
      </c>
      <c r="K158" s="603">
        <v>0</v>
      </c>
      <c r="L158" s="732">
        <v>100000</v>
      </c>
      <c r="M158" s="604"/>
      <c r="N158" s="604"/>
    </row>
    <row r="159" spans="1:14" x14ac:dyDescent="0.2">
      <c r="A159" s="491" t="s">
        <v>306</v>
      </c>
      <c r="B159" s="492"/>
      <c r="C159" s="477" t="s">
        <v>412</v>
      </c>
      <c r="D159" s="478"/>
      <c r="E159" s="478"/>
      <c r="F159" s="478"/>
      <c r="G159" s="478"/>
      <c r="H159" s="489"/>
      <c r="I159" s="489"/>
      <c r="J159" s="603">
        <v>0</v>
      </c>
      <c r="K159" s="603"/>
      <c r="L159" s="604">
        <v>0</v>
      </c>
      <c r="M159" s="604"/>
      <c r="N159" s="604"/>
    </row>
    <row r="160" spans="1:14" x14ac:dyDescent="0.2">
      <c r="A160" s="491" t="s">
        <v>306</v>
      </c>
      <c r="B160" s="492"/>
      <c r="C160" s="477" t="s">
        <v>413</v>
      </c>
      <c r="D160" s="478"/>
      <c r="E160" s="478">
        <v>0</v>
      </c>
      <c r="F160" s="478">
        <v>0</v>
      </c>
      <c r="G160" s="478"/>
      <c r="H160" s="489"/>
      <c r="I160" s="489">
        <v>97947</v>
      </c>
      <c r="J160" s="603">
        <v>25000</v>
      </c>
      <c r="K160" s="603">
        <v>15000</v>
      </c>
      <c r="L160" s="604">
        <v>10000</v>
      </c>
      <c r="M160" s="604"/>
      <c r="N160" s="604"/>
    </row>
    <row r="161" spans="1:14" x14ac:dyDescent="0.2">
      <c r="A161" s="501">
        <v>42590</v>
      </c>
      <c r="B161" s="492"/>
      <c r="C161" s="477" t="s">
        <v>535</v>
      </c>
      <c r="D161" s="478"/>
      <c r="E161" s="478"/>
      <c r="F161" s="478"/>
      <c r="G161" s="478"/>
      <c r="H161" s="489"/>
      <c r="I161" s="489"/>
      <c r="J161" s="603">
        <v>0</v>
      </c>
      <c r="K161" s="603"/>
      <c r="L161" s="604"/>
      <c r="M161" s="604"/>
      <c r="N161" s="604"/>
    </row>
    <row r="162" spans="1:14" hidden="1" x14ac:dyDescent="0.2">
      <c r="A162" s="491" t="s">
        <v>307</v>
      </c>
      <c r="B162" s="492"/>
      <c r="C162" s="477" t="s">
        <v>414</v>
      </c>
      <c r="D162" s="493"/>
      <c r="E162" s="478"/>
      <c r="F162" s="478"/>
      <c r="G162" s="478"/>
      <c r="H162" s="489"/>
      <c r="I162" s="489"/>
      <c r="J162" s="603"/>
      <c r="K162" s="603"/>
      <c r="L162" s="604"/>
      <c r="M162" s="604"/>
      <c r="N162" s="604"/>
    </row>
    <row r="163" spans="1:14" hidden="1" x14ac:dyDescent="0.2">
      <c r="A163" s="491" t="s">
        <v>307</v>
      </c>
      <c r="B163" s="492"/>
      <c r="C163" s="477" t="s">
        <v>415</v>
      </c>
      <c r="D163" s="493"/>
      <c r="E163" s="478"/>
      <c r="F163" s="478"/>
      <c r="G163" s="478"/>
      <c r="H163" s="489"/>
      <c r="I163" s="489"/>
      <c r="J163" s="603"/>
      <c r="K163" s="603"/>
      <c r="L163" s="604"/>
      <c r="M163" s="604"/>
      <c r="N163" s="604"/>
    </row>
    <row r="164" spans="1:14" hidden="1" x14ac:dyDescent="0.2">
      <c r="A164" s="491" t="s">
        <v>307</v>
      </c>
      <c r="B164" s="492"/>
      <c r="C164" s="477" t="s">
        <v>416</v>
      </c>
      <c r="D164" s="493"/>
      <c r="E164" s="478"/>
      <c r="F164" s="478"/>
      <c r="G164" s="478"/>
      <c r="H164" s="489"/>
      <c r="I164" s="489"/>
      <c r="J164" s="603"/>
      <c r="K164" s="603"/>
      <c r="L164" s="604"/>
      <c r="M164" s="604"/>
      <c r="N164" s="604"/>
    </row>
    <row r="165" spans="1:14" x14ac:dyDescent="0.2">
      <c r="A165" s="491" t="s">
        <v>307</v>
      </c>
      <c r="B165" s="492"/>
      <c r="C165" s="477" t="s">
        <v>417</v>
      </c>
      <c r="D165" s="478"/>
      <c r="E165" s="493"/>
      <c r="F165" s="478"/>
      <c r="G165" s="478"/>
      <c r="H165" s="489"/>
      <c r="I165" s="489">
        <v>0</v>
      </c>
      <c r="J165" s="603">
        <v>4500</v>
      </c>
      <c r="K165" s="603">
        <v>0</v>
      </c>
      <c r="L165" s="604">
        <v>50000</v>
      </c>
      <c r="M165" s="604">
        <v>50000</v>
      </c>
      <c r="N165" s="604">
        <v>350000</v>
      </c>
    </row>
    <row r="166" spans="1:14" x14ac:dyDescent="0.2">
      <c r="A166" s="501">
        <v>42775</v>
      </c>
      <c r="B166" s="492"/>
      <c r="C166" s="477" t="s">
        <v>577</v>
      </c>
      <c r="D166" s="478"/>
      <c r="E166" s="493"/>
      <c r="F166" s="478"/>
      <c r="G166" s="478"/>
      <c r="H166" s="489"/>
      <c r="I166" s="489"/>
      <c r="J166" s="603"/>
      <c r="K166" s="603"/>
      <c r="L166" s="604"/>
      <c r="M166" s="604"/>
      <c r="N166" s="604">
        <v>100000</v>
      </c>
    </row>
    <row r="167" spans="1:14" x14ac:dyDescent="0.2">
      <c r="A167" s="501">
        <v>42775</v>
      </c>
      <c r="B167" s="492"/>
      <c r="C167" s="477" t="s">
        <v>578</v>
      </c>
      <c r="D167" s="478"/>
      <c r="E167" s="493"/>
      <c r="F167" s="478"/>
      <c r="G167" s="478"/>
      <c r="H167" s="489"/>
      <c r="I167" s="489"/>
      <c r="J167" s="603"/>
      <c r="K167" s="603"/>
      <c r="L167" s="604"/>
      <c r="M167" s="604"/>
      <c r="N167" s="604">
        <v>100000</v>
      </c>
    </row>
    <row r="168" spans="1:14" x14ac:dyDescent="0.2">
      <c r="A168" s="491" t="s">
        <v>307</v>
      </c>
      <c r="B168" s="492"/>
      <c r="C168" s="477" t="s">
        <v>418</v>
      </c>
      <c r="D168" s="478"/>
      <c r="E168" s="493"/>
      <c r="F168" s="478"/>
      <c r="G168" s="478"/>
      <c r="H168" s="489"/>
      <c r="I168" s="489">
        <v>0</v>
      </c>
      <c r="J168" s="603">
        <v>0</v>
      </c>
      <c r="K168" s="603"/>
      <c r="L168" s="703">
        <v>300000</v>
      </c>
      <c r="M168" s="604">
        <v>400000</v>
      </c>
      <c r="N168" s="604"/>
    </row>
    <row r="169" spans="1:14" x14ac:dyDescent="0.2">
      <c r="A169" s="501">
        <v>42775</v>
      </c>
      <c r="B169" s="492"/>
      <c r="C169" s="477" t="s">
        <v>579</v>
      </c>
      <c r="D169" s="478"/>
      <c r="E169" s="493"/>
      <c r="F169" s="478"/>
      <c r="G169" s="478"/>
      <c r="H169" s="489"/>
      <c r="I169" s="489"/>
      <c r="J169" s="603"/>
      <c r="K169" s="603"/>
      <c r="L169" s="732">
        <v>50000</v>
      </c>
      <c r="M169" s="604">
        <v>50000</v>
      </c>
      <c r="N169" s="604">
        <v>150000</v>
      </c>
    </row>
    <row r="170" spans="1:14" x14ac:dyDescent="0.2">
      <c r="A170" s="491" t="s">
        <v>307</v>
      </c>
      <c r="B170" s="492"/>
      <c r="C170" s="477" t="s">
        <v>419</v>
      </c>
      <c r="D170" s="478"/>
      <c r="E170" s="478">
        <v>0</v>
      </c>
      <c r="F170" s="478"/>
      <c r="G170" s="478"/>
      <c r="H170" s="489">
        <v>0</v>
      </c>
      <c r="I170" s="489">
        <v>0</v>
      </c>
      <c r="J170" s="603">
        <v>0</v>
      </c>
      <c r="K170" s="603">
        <v>0</v>
      </c>
      <c r="L170" s="703">
        <v>40000</v>
      </c>
      <c r="M170" s="604"/>
      <c r="N170" s="604"/>
    </row>
    <row r="171" spans="1:14" x14ac:dyDescent="0.2">
      <c r="A171" s="491" t="s">
        <v>307</v>
      </c>
      <c r="B171" s="492"/>
      <c r="C171" s="477" t="s">
        <v>420</v>
      </c>
      <c r="D171" s="478"/>
      <c r="E171" s="478"/>
      <c r="F171" s="478"/>
      <c r="G171" s="478">
        <v>9504</v>
      </c>
      <c r="H171" s="489"/>
      <c r="I171" s="489"/>
      <c r="J171" s="603"/>
      <c r="K171" s="603"/>
      <c r="L171" s="604"/>
      <c r="M171" s="604"/>
      <c r="N171" s="604"/>
    </row>
    <row r="172" spans="1:14" x14ac:dyDescent="0.2">
      <c r="A172" s="501">
        <v>42409</v>
      </c>
      <c r="B172" s="492"/>
      <c r="C172" s="477" t="s">
        <v>536</v>
      </c>
      <c r="D172" s="478"/>
      <c r="E172" s="478"/>
      <c r="F172" s="478"/>
      <c r="G172" s="478"/>
      <c r="H172" s="489"/>
      <c r="I172" s="489"/>
      <c r="J172" s="603"/>
      <c r="K172" s="603"/>
      <c r="L172" s="604"/>
      <c r="M172" s="604"/>
      <c r="N172" s="604"/>
    </row>
    <row r="173" spans="1:14" x14ac:dyDescent="0.2">
      <c r="A173" s="501">
        <v>42775</v>
      </c>
      <c r="B173" s="492"/>
      <c r="C173" s="477" t="s">
        <v>574</v>
      </c>
      <c r="D173" s="478"/>
      <c r="E173" s="478"/>
      <c r="F173" s="478"/>
      <c r="G173" s="478"/>
      <c r="H173" s="489"/>
      <c r="I173" s="489"/>
      <c r="J173" s="603"/>
      <c r="K173" s="603"/>
      <c r="L173" s="703">
        <v>1870000</v>
      </c>
      <c r="M173" s="604">
        <v>1130000</v>
      </c>
      <c r="N173" s="604">
        <v>0</v>
      </c>
    </row>
    <row r="174" spans="1:14" x14ac:dyDescent="0.2">
      <c r="A174" s="491" t="s">
        <v>307</v>
      </c>
      <c r="B174" s="492"/>
      <c r="C174" s="477" t="s">
        <v>421</v>
      </c>
      <c r="D174" s="478"/>
      <c r="E174" s="478">
        <v>0</v>
      </c>
      <c r="F174" s="478">
        <v>0</v>
      </c>
      <c r="G174" s="478">
        <v>23587</v>
      </c>
      <c r="H174" s="489">
        <v>7658</v>
      </c>
      <c r="I174" s="489">
        <v>0</v>
      </c>
      <c r="J174" s="603">
        <v>12000</v>
      </c>
      <c r="K174" s="603">
        <v>12000</v>
      </c>
      <c r="L174" s="604"/>
      <c r="M174" s="604"/>
      <c r="N174" s="604"/>
    </row>
    <row r="175" spans="1:14" x14ac:dyDescent="0.2">
      <c r="A175" s="491" t="s">
        <v>357</v>
      </c>
      <c r="B175" s="492"/>
      <c r="C175" s="477" t="s">
        <v>422</v>
      </c>
      <c r="D175" s="493"/>
      <c r="E175" s="478"/>
      <c r="F175" s="478"/>
      <c r="G175" s="478"/>
      <c r="H175" s="489">
        <v>28135</v>
      </c>
      <c r="I175" s="489"/>
      <c r="J175" s="603">
        <v>4000</v>
      </c>
      <c r="K175" s="603">
        <v>4000</v>
      </c>
      <c r="L175" s="731">
        <v>150000</v>
      </c>
      <c r="M175" s="604">
        <v>150000</v>
      </c>
      <c r="N175" s="604">
        <v>200000</v>
      </c>
    </row>
    <row r="176" spans="1:14" x14ac:dyDescent="0.2">
      <c r="A176" s="491" t="s">
        <v>357</v>
      </c>
      <c r="B176" s="492"/>
      <c r="C176" s="477" t="s">
        <v>423</v>
      </c>
      <c r="D176" s="493"/>
      <c r="E176" s="478">
        <v>0</v>
      </c>
      <c r="F176" s="478">
        <v>0</v>
      </c>
      <c r="G176" s="478"/>
      <c r="H176" s="489">
        <v>4995</v>
      </c>
      <c r="I176" s="489"/>
      <c r="J176" s="603"/>
      <c r="K176" s="603"/>
      <c r="L176" s="604"/>
      <c r="M176" s="604"/>
      <c r="N176" s="604"/>
    </row>
    <row r="177" spans="1:14" x14ac:dyDescent="0.2">
      <c r="A177" s="491" t="s">
        <v>357</v>
      </c>
      <c r="B177" s="492"/>
      <c r="C177" s="477" t="s">
        <v>424</v>
      </c>
      <c r="D177" s="493"/>
      <c r="E177" s="478"/>
      <c r="F177" s="478"/>
      <c r="G177" s="478"/>
      <c r="H177" s="489">
        <v>94905</v>
      </c>
      <c r="I177" s="489"/>
      <c r="J177" s="603"/>
      <c r="K177" s="603"/>
      <c r="L177" s="604"/>
      <c r="M177" s="604"/>
      <c r="N177" s="604"/>
    </row>
    <row r="178" spans="1:14" x14ac:dyDescent="0.2">
      <c r="A178" s="491" t="s">
        <v>357</v>
      </c>
      <c r="B178" s="492"/>
      <c r="C178" s="477" t="s">
        <v>425</v>
      </c>
      <c r="D178" s="493"/>
      <c r="E178" s="478"/>
      <c r="F178" s="478"/>
      <c r="G178" s="478">
        <v>32505</v>
      </c>
      <c r="H178" s="489"/>
      <c r="I178" s="489"/>
      <c r="J178" s="603"/>
      <c r="K178" s="603"/>
      <c r="L178" s="604"/>
      <c r="M178" s="604"/>
      <c r="N178" s="604"/>
    </row>
    <row r="179" spans="1:14" x14ac:dyDescent="0.2">
      <c r="A179" s="491" t="s">
        <v>357</v>
      </c>
      <c r="B179" s="492"/>
      <c r="C179" s="477" t="s">
        <v>426</v>
      </c>
      <c r="D179" s="493"/>
      <c r="E179" s="478"/>
      <c r="F179" s="478"/>
      <c r="G179" s="478"/>
      <c r="H179" s="489">
        <v>57740</v>
      </c>
      <c r="I179" s="489">
        <v>43534</v>
      </c>
      <c r="J179" s="603"/>
      <c r="K179" s="603"/>
      <c r="L179" s="604"/>
      <c r="M179" s="604"/>
      <c r="N179" s="604"/>
    </row>
    <row r="180" spans="1:14" x14ac:dyDescent="0.2">
      <c r="A180" s="501">
        <v>42834</v>
      </c>
      <c r="B180" s="492"/>
      <c r="C180" s="477" t="s">
        <v>586</v>
      </c>
      <c r="D180" s="493"/>
      <c r="E180" s="478"/>
      <c r="F180" s="478"/>
      <c r="G180" s="478"/>
      <c r="H180" s="489"/>
      <c r="I180" s="489"/>
      <c r="J180" s="603"/>
      <c r="K180" s="603"/>
      <c r="L180" s="604"/>
      <c r="M180" s="604">
        <v>20000</v>
      </c>
      <c r="N180" s="604"/>
    </row>
    <row r="181" spans="1:14" x14ac:dyDescent="0.2">
      <c r="A181" s="501">
        <v>42469</v>
      </c>
      <c r="B181" s="492"/>
      <c r="C181" s="477" t="s">
        <v>503</v>
      </c>
      <c r="D181" s="493"/>
      <c r="E181" s="478"/>
      <c r="F181" s="478"/>
      <c r="G181" s="478"/>
      <c r="H181" s="489"/>
      <c r="I181" s="489">
        <v>109518</v>
      </c>
      <c r="J181" s="603">
        <v>0</v>
      </c>
      <c r="K181" s="603">
        <v>0</v>
      </c>
      <c r="L181" s="703">
        <v>180000</v>
      </c>
      <c r="M181" s="604">
        <v>0</v>
      </c>
      <c r="N181" s="604"/>
    </row>
    <row r="182" spans="1:14" x14ac:dyDescent="0.2">
      <c r="A182" s="491" t="s">
        <v>310</v>
      </c>
      <c r="B182" s="492"/>
      <c r="C182" s="477" t="s">
        <v>427</v>
      </c>
      <c r="D182" s="493"/>
      <c r="E182" s="478"/>
      <c r="F182" s="478"/>
      <c r="G182" s="478"/>
      <c r="H182" s="489">
        <v>5554</v>
      </c>
      <c r="I182" s="489"/>
      <c r="J182" s="603"/>
      <c r="K182" s="603"/>
      <c r="L182" s="604"/>
      <c r="M182" s="604"/>
      <c r="N182" s="604"/>
    </row>
    <row r="183" spans="1:14" x14ac:dyDescent="0.2">
      <c r="A183" s="491" t="s">
        <v>428</v>
      </c>
      <c r="B183" s="492"/>
      <c r="C183" s="477" t="s">
        <v>227</v>
      </c>
      <c r="D183" s="478"/>
      <c r="E183" s="478">
        <v>4100</v>
      </c>
      <c r="F183" s="478">
        <v>4100</v>
      </c>
      <c r="G183" s="478">
        <v>16033</v>
      </c>
      <c r="H183" s="489">
        <v>2645</v>
      </c>
      <c r="I183" s="489">
        <v>2010</v>
      </c>
      <c r="J183" s="603">
        <v>15000</v>
      </c>
      <c r="K183" s="603">
        <v>10000</v>
      </c>
      <c r="L183" s="604">
        <v>10000</v>
      </c>
      <c r="M183" s="604">
        <v>10000</v>
      </c>
      <c r="N183" s="604">
        <v>10000</v>
      </c>
    </row>
    <row r="184" spans="1:14" x14ac:dyDescent="0.2">
      <c r="A184" s="491" t="s">
        <v>360</v>
      </c>
      <c r="B184" s="492"/>
      <c r="C184" s="477" t="s">
        <v>429</v>
      </c>
      <c r="D184" s="493"/>
      <c r="E184" s="478"/>
      <c r="F184" s="478"/>
      <c r="G184" s="478"/>
      <c r="H184" s="489"/>
      <c r="I184" s="489">
        <v>0</v>
      </c>
      <c r="J184" s="603">
        <v>30000</v>
      </c>
      <c r="K184" s="603">
        <v>27000</v>
      </c>
      <c r="L184" s="604">
        <v>5000</v>
      </c>
      <c r="M184" s="604"/>
      <c r="N184" s="604"/>
    </row>
    <row r="185" spans="1:14" x14ac:dyDescent="0.2">
      <c r="A185" s="501">
        <v>42560</v>
      </c>
      <c r="B185" s="492"/>
      <c r="C185" s="477" t="s">
        <v>537</v>
      </c>
      <c r="D185" s="493"/>
      <c r="E185" s="478"/>
      <c r="F185" s="478"/>
      <c r="G185" s="478"/>
      <c r="H185" s="489"/>
      <c r="I185" s="489"/>
      <c r="J185" s="603">
        <v>0</v>
      </c>
      <c r="K185" s="603">
        <v>0</v>
      </c>
      <c r="L185" s="604">
        <v>45000</v>
      </c>
      <c r="M185" s="604"/>
      <c r="N185" s="604"/>
    </row>
    <row r="186" spans="1:14" x14ac:dyDescent="0.2">
      <c r="A186" s="501">
        <v>42560</v>
      </c>
      <c r="B186" s="492"/>
      <c r="C186" s="477" t="s">
        <v>538</v>
      </c>
      <c r="D186" s="493"/>
      <c r="E186" s="478"/>
      <c r="F186" s="478"/>
      <c r="G186" s="478"/>
      <c r="H186" s="489"/>
      <c r="I186" s="489"/>
      <c r="J186" s="603">
        <v>100000</v>
      </c>
      <c r="K186" s="603">
        <v>50000</v>
      </c>
      <c r="L186" s="604">
        <v>50000</v>
      </c>
      <c r="M186" s="604"/>
      <c r="N186" s="604"/>
    </row>
    <row r="187" spans="1:14" x14ac:dyDescent="0.2">
      <c r="A187" s="501">
        <v>42776</v>
      </c>
      <c r="B187" s="492"/>
      <c r="C187" s="477" t="s">
        <v>580</v>
      </c>
      <c r="D187" s="493"/>
      <c r="E187" s="478"/>
      <c r="F187" s="478"/>
      <c r="G187" s="478"/>
      <c r="H187" s="489"/>
      <c r="I187" s="489"/>
      <c r="J187" s="603"/>
      <c r="K187" s="603"/>
      <c r="L187" s="604">
        <v>80000</v>
      </c>
      <c r="M187" s="604"/>
      <c r="N187" s="604">
        <v>100000</v>
      </c>
    </row>
    <row r="188" spans="1:14" x14ac:dyDescent="0.2">
      <c r="A188" s="491" t="s">
        <v>362</v>
      </c>
      <c r="B188" s="492"/>
      <c r="C188" s="477" t="s">
        <v>430</v>
      </c>
      <c r="D188" s="478"/>
      <c r="E188" s="493"/>
      <c r="F188" s="478"/>
      <c r="G188" s="478">
        <v>58976</v>
      </c>
      <c r="H188" s="489">
        <v>203582</v>
      </c>
      <c r="I188" s="489"/>
      <c r="J188" s="603"/>
      <c r="K188" s="603"/>
      <c r="L188" s="604"/>
      <c r="M188" s="604"/>
      <c r="N188" s="604"/>
    </row>
    <row r="189" spans="1:14" x14ac:dyDescent="0.2">
      <c r="A189" s="491" t="s">
        <v>362</v>
      </c>
      <c r="B189" s="492"/>
      <c r="C189" s="477" t="s">
        <v>431</v>
      </c>
      <c r="D189" s="478"/>
      <c r="E189" s="493"/>
      <c r="F189" s="478"/>
      <c r="G189" s="478"/>
      <c r="H189" s="489">
        <v>360000</v>
      </c>
      <c r="I189" s="489"/>
      <c r="J189" s="603"/>
      <c r="K189" s="603"/>
      <c r="L189" s="604"/>
      <c r="M189" s="604"/>
      <c r="N189" s="604"/>
    </row>
    <row r="190" spans="1:14" x14ac:dyDescent="0.2">
      <c r="A190" s="491" t="s">
        <v>364</v>
      </c>
      <c r="B190" s="492"/>
      <c r="C190" s="477" t="s">
        <v>432</v>
      </c>
      <c r="D190" s="478"/>
      <c r="E190" s="478">
        <v>0</v>
      </c>
      <c r="F190" s="478"/>
      <c r="G190" s="478">
        <v>17641</v>
      </c>
      <c r="H190" s="489">
        <v>43730</v>
      </c>
      <c r="I190" s="489">
        <v>123630</v>
      </c>
      <c r="J190" s="603">
        <v>85000</v>
      </c>
      <c r="K190" s="603">
        <v>85000</v>
      </c>
      <c r="L190" s="604"/>
      <c r="M190" s="604"/>
      <c r="N190" s="604"/>
    </row>
    <row r="191" spans="1:14" x14ac:dyDescent="0.2">
      <c r="A191" s="491" t="s">
        <v>364</v>
      </c>
      <c r="B191" s="492"/>
      <c r="C191" s="477" t="s">
        <v>433</v>
      </c>
      <c r="D191" s="478"/>
      <c r="E191" s="478"/>
      <c r="F191" s="478"/>
      <c r="G191" s="478">
        <v>35525</v>
      </c>
      <c r="H191" s="489"/>
      <c r="I191" s="489"/>
      <c r="J191" s="603"/>
      <c r="K191" s="603"/>
      <c r="L191" s="604"/>
      <c r="M191" s="604"/>
      <c r="N191" s="604"/>
    </row>
    <row r="192" spans="1:14" x14ac:dyDescent="0.2">
      <c r="A192" s="491" t="s">
        <v>316</v>
      </c>
      <c r="B192" s="492"/>
      <c r="C192" s="477" t="s">
        <v>434</v>
      </c>
      <c r="D192" s="478"/>
      <c r="E192" s="478">
        <v>40</v>
      </c>
      <c r="F192" s="478">
        <v>40</v>
      </c>
      <c r="G192" s="478">
        <v>31741</v>
      </c>
      <c r="H192" s="489"/>
      <c r="I192" s="489">
        <v>227</v>
      </c>
      <c r="J192" s="603">
        <v>10000</v>
      </c>
      <c r="K192" s="603">
        <v>0</v>
      </c>
      <c r="L192" s="604">
        <v>10000</v>
      </c>
      <c r="M192" s="604"/>
      <c r="N192" s="604"/>
    </row>
    <row r="193" spans="1:14" x14ac:dyDescent="0.2">
      <c r="A193" s="491" t="s">
        <v>316</v>
      </c>
      <c r="B193" s="492"/>
      <c r="C193" s="477" t="s">
        <v>435</v>
      </c>
      <c r="D193" s="478"/>
      <c r="E193" s="478"/>
      <c r="F193" s="478"/>
      <c r="G193" s="478">
        <v>0</v>
      </c>
      <c r="H193" s="489"/>
      <c r="I193" s="489">
        <v>11950</v>
      </c>
      <c r="J193" s="603">
        <v>250000</v>
      </c>
      <c r="K193" s="603">
        <v>250000</v>
      </c>
      <c r="L193" s="703">
        <v>360000</v>
      </c>
      <c r="M193" s="604"/>
      <c r="N193" s="604"/>
    </row>
    <row r="194" spans="1:14" x14ac:dyDescent="0.2">
      <c r="A194" s="491" t="s">
        <v>316</v>
      </c>
      <c r="B194" s="492"/>
      <c r="C194" s="477" t="s">
        <v>436</v>
      </c>
      <c r="D194" s="478"/>
      <c r="E194" s="478"/>
      <c r="F194" s="478"/>
      <c r="G194" s="478">
        <v>10187</v>
      </c>
      <c r="H194" s="489"/>
      <c r="I194" s="489"/>
      <c r="J194" s="603"/>
      <c r="K194" s="603"/>
      <c r="L194" s="604"/>
      <c r="M194" s="604"/>
      <c r="N194" s="604"/>
    </row>
    <row r="195" spans="1:14" x14ac:dyDescent="0.2">
      <c r="A195" s="491" t="s">
        <v>314</v>
      </c>
      <c r="B195" s="492"/>
      <c r="C195" s="477" t="s">
        <v>437</v>
      </c>
      <c r="D195" s="478"/>
      <c r="E195" s="478"/>
      <c r="F195" s="478"/>
      <c r="G195" s="478"/>
      <c r="H195" s="489"/>
      <c r="I195" s="489">
        <v>25238</v>
      </c>
      <c r="J195" s="603">
        <v>155000</v>
      </c>
      <c r="K195" s="603">
        <v>105000</v>
      </c>
      <c r="L195" s="604">
        <v>50000</v>
      </c>
      <c r="M195" s="604"/>
      <c r="N195" s="604"/>
    </row>
    <row r="196" spans="1:14" x14ac:dyDescent="0.2">
      <c r="A196" s="491" t="s">
        <v>314</v>
      </c>
      <c r="B196" s="492"/>
      <c r="C196" s="477" t="s">
        <v>539</v>
      </c>
      <c r="D196" s="478"/>
      <c r="E196" s="493"/>
      <c r="F196" s="478"/>
      <c r="G196" s="478"/>
      <c r="H196" s="489"/>
      <c r="I196" s="489"/>
      <c r="J196" s="603">
        <v>70000</v>
      </c>
      <c r="K196" s="603">
        <v>55000</v>
      </c>
      <c r="L196" s="604">
        <v>30000</v>
      </c>
      <c r="M196" s="604"/>
      <c r="N196" s="604"/>
    </row>
    <row r="197" spans="1:14" x14ac:dyDescent="0.2">
      <c r="A197" s="491" t="s">
        <v>314</v>
      </c>
      <c r="B197" s="492"/>
      <c r="C197" s="477" t="s">
        <v>438</v>
      </c>
      <c r="D197" s="478"/>
      <c r="E197" s="493"/>
      <c r="F197" s="478"/>
      <c r="G197" s="478">
        <v>1440</v>
      </c>
      <c r="H197" s="489"/>
      <c r="I197" s="489"/>
      <c r="J197" s="603">
        <v>14970</v>
      </c>
      <c r="K197" s="603">
        <v>12170</v>
      </c>
      <c r="L197" s="604"/>
      <c r="M197" s="604"/>
      <c r="N197" s="604"/>
    </row>
    <row r="198" spans="1:14" x14ac:dyDescent="0.2">
      <c r="A198" s="501">
        <v>42747</v>
      </c>
      <c r="B198" s="492"/>
      <c r="C198" s="477" t="s">
        <v>589</v>
      </c>
      <c r="D198" s="478"/>
      <c r="E198" s="493"/>
      <c r="F198" s="478"/>
      <c r="G198" s="478"/>
      <c r="H198" s="489"/>
      <c r="I198" s="489"/>
      <c r="J198" s="603"/>
      <c r="K198" s="603"/>
      <c r="L198" s="604">
        <v>17000</v>
      </c>
      <c r="M198" s="604"/>
      <c r="N198" s="604"/>
    </row>
    <row r="199" spans="1:14" x14ac:dyDescent="0.2">
      <c r="A199" s="501">
        <v>42383</v>
      </c>
      <c r="B199" s="492"/>
      <c r="C199" s="477" t="s">
        <v>439</v>
      </c>
      <c r="D199" s="493"/>
      <c r="E199" s="478">
        <v>0</v>
      </c>
      <c r="F199" s="478">
        <v>0</v>
      </c>
      <c r="G199" s="478">
        <v>0</v>
      </c>
      <c r="H199" s="489">
        <v>24747</v>
      </c>
      <c r="I199" s="489"/>
      <c r="J199" s="603"/>
      <c r="K199" s="603"/>
      <c r="L199" s="604"/>
      <c r="M199" s="604"/>
      <c r="N199" s="604"/>
    </row>
    <row r="200" spans="1:14" x14ac:dyDescent="0.2">
      <c r="A200" s="501">
        <v>42383</v>
      </c>
      <c r="B200" s="492"/>
      <c r="C200" s="477" t="s">
        <v>440</v>
      </c>
      <c r="D200" s="478"/>
      <c r="E200" s="478">
        <v>0</v>
      </c>
      <c r="F200" s="478">
        <v>0</v>
      </c>
      <c r="G200" s="478">
        <v>11612</v>
      </c>
      <c r="H200" s="489"/>
      <c r="I200" s="489"/>
      <c r="J200" s="603">
        <v>68150</v>
      </c>
      <c r="K200" s="603">
        <v>40000</v>
      </c>
      <c r="L200" s="604">
        <v>40000</v>
      </c>
      <c r="M200" s="604"/>
      <c r="N200" s="604"/>
    </row>
    <row r="201" spans="1:14" hidden="1" x14ac:dyDescent="0.2">
      <c r="A201" s="491" t="s">
        <v>371</v>
      </c>
      <c r="B201" s="492"/>
      <c r="C201" s="477" t="s">
        <v>441</v>
      </c>
      <c r="D201" s="478"/>
      <c r="E201" s="478"/>
      <c r="F201" s="478"/>
      <c r="G201" s="478"/>
      <c r="H201" s="489"/>
      <c r="I201" s="489"/>
      <c r="J201" s="603"/>
      <c r="K201" s="603"/>
      <c r="L201" s="604"/>
      <c r="M201" s="604"/>
      <c r="N201" s="604"/>
    </row>
    <row r="202" spans="1:14" x14ac:dyDescent="0.2">
      <c r="A202" s="501">
        <v>42383</v>
      </c>
      <c r="B202" s="492"/>
      <c r="C202" s="477" t="s">
        <v>442</v>
      </c>
      <c r="D202" s="478"/>
      <c r="E202" s="478"/>
      <c r="F202" s="478"/>
      <c r="G202" s="478"/>
      <c r="H202" s="489"/>
      <c r="I202" s="489">
        <v>93234</v>
      </c>
      <c r="J202" s="603">
        <v>85000</v>
      </c>
      <c r="K202" s="603">
        <v>85000</v>
      </c>
      <c r="L202" s="604">
        <v>95000</v>
      </c>
      <c r="M202" s="604"/>
      <c r="N202" s="604"/>
    </row>
    <row r="203" spans="1:14" x14ac:dyDescent="0.2">
      <c r="A203" s="501">
        <v>42383</v>
      </c>
      <c r="B203" s="492"/>
      <c r="C203" s="477" t="s">
        <v>540</v>
      </c>
      <c r="D203" s="478"/>
      <c r="E203" s="478"/>
      <c r="F203" s="478"/>
      <c r="G203" s="478"/>
      <c r="H203" s="489"/>
      <c r="I203" s="489">
        <v>0</v>
      </c>
      <c r="J203" s="603">
        <v>0</v>
      </c>
      <c r="K203" s="603">
        <v>0</v>
      </c>
      <c r="L203" s="604">
        <v>60000</v>
      </c>
      <c r="M203" s="604">
        <v>120000</v>
      </c>
      <c r="N203" s="604"/>
    </row>
    <row r="204" spans="1:14" x14ac:dyDescent="0.2">
      <c r="A204" s="502"/>
      <c r="B204" s="483"/>
      <c r="C204" s="484" t="s">
        <v>443</v>
      </c>
      <c r="D204" s="485"/>
      <c r="E204" s="486">
        <f>SUM(E109:E201)</f>
        <v>2047435</v>
      </c>
      <c r="F204" s="486">
        <f>SUM(F109:F201)</f>
        <v>1957281</v>
      </c>
      <c r="G204" s="688">
        <f>SUM(G111+G114+G116+G118+G119+G120+G126+G130+G132+G134+G136+G139+G141+G142+G143+G144+G154+G171+G174+G178+G183+G188+G190+G191+G192+G194+G197+G199+G200)</f>
        <v>997081</v>
      </c>
      <c r="H204" s="689">
        <f>SUM(H111:H203)</f>
        <v>1316310</v>
      </c>
      <c r="I204" s="689">
        <f>SUM(I109:I203)</f>
        <v>759592</v>
      </c>
      <c r="J204" s="690">
        <f>SUM(J109:J203)</f>
        <v>1699600</v>
      </c>
      <c r="K204" s="690">
        <f>SUM(K109:K203)</f>
        <v>1497462</v>
      </c>
      <c r="L204" s="691">
        <f>SUM(L109:L203)</f>
        <v>4428000</v>
      </c>
      <c r="M204" s="691">
        <f>SUM(M109:M203)</f>
        <v>1930000</v>
      </c>
      <c r="N204" s="691">
        <f>SUM(N38:N203)</f>
        <v>1010000</v>
      </c>
    </row>
    <row r="205" spans="1:14" x14ac:dyDescent="0.2">
      <c r="A205" s="491" t="s">
        <v>316</v>
      </c>
      <c r="B205" s="492">
        <v>719</v>
      </c>
      <c r="C205" s="503" t="s">
        <v>444</v>
      </c>
      <c r="D205" s="504"/>
      <c r="E205" s="504"/>
      <c r="F205" s="504"/>
      <c r="G205" s="493">
        <v>1625</v>
      </c>
      <c r="H205" s="505"/>
      <c r="I205" s="505"/>
      <c r="J205" s="603"/>
      <c r="K205" s="603"/>
      <c r="L205" s="604"/>
      <c r="M205" s="604"/>
      <c r="N205" s="604"/>
    </row>
    <row r="206" spans="1:14" x14ac:dyDescent="0.2">
      <c r="A206" s="502"/>
      <c r="B206" s="483"/>
      <c r="C206" s="506" t="s">
        <v>445</v>
      </c>
      <c r="D206" s="507"/>
      <c r="E206" s="508" t="e">
        <f>E5+E28+E34+E108+E204+#REF!</f>
        <v>#REF!</v>
      </c>
      <c r="F206" s="508" t="e">
        <f>SUM(F28+F34+F108+F204+#REF!)</f>
        <v>#REF!</v>
      </c>
      <c r="G206" s="692">
        <f>SUM(G5+G28+G34+G108+G204+G205)</f>
        <v>1059884</v>
      </c>
      <c r="H206" s="693">
        <f>SUM(H5+H28+H34+H108+H204)</f>
        <v>1483610</v>
      </c>
      <c r="I206" s="693">
        <f>SUM(I5+I28+I108+I204)</f>
        <v>956511</v>
      </c>
      <c r="J206" s="694">
        <f>SUM(J5+J28+J34+J108+J204)</f>
        <v>2075200</v>
      </c>
      <c r="K206" s="694">
        <f>SUM(K5+K28+K34+K108+K204)</f>
        <v>1748151</v>
      </c>
      <c r="L206" s="695">
        <f>SUM(L5+L28+L34+L108+L204)</f>
        <v>4745900</v>
      </c>
      <c r="M206" s="695">
        <f>SUM(M5+M28+M108+M204)</f>
        <v>2030000</v>
      </c>
      <c r="N206" s="695">
        <f>SUM(N5+N204)</f>
        <v>1030000</v>
      </c>
    </row>
    <row r="216" spans="5:15" x14ac:dyDescent="0.2">
      <c r="E216" s="509"/>
      <c r="F216" s="509"/>
      <c r="G216" s="509"/>
      <c r="H216" s="509"/>
      <c r="I216" s="509"/>
      <c r="J216" s="509"/>
      <c r="K216" s="509"/>
      <c r="L216" s="509"/>
      <c r="M216" s="509"/>
      <c r="N216" s="509"/>
      <c r="O216" s="509"/>
    </row>
  </sheetData>
  <pageMargins left="0.75" right="0.75" top="1" bottom="1" header="0.4921259845" footer="0.4921259845"/>
  <pageSetup paperSize="9" orientation="landscape" r:id="rId1"/>
  <headerFooter alignWithMargins="0">
    <oddFooter>Strana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B1:P78"/>
  <sheetViews>
    <sheetView topLeftCell="A4" workbookViewId="0">
      <selection activeCell="H27" sqref="H27"/>
    </sheetView>
  </sheetViews>
  <sheetFormatPr defaultRowHeight="12.75" x14ac:dyDescent="0.2"/>
  <cols>
    <col min="1" max="1" width="0.28515625" customWidth="1"/>
    <col min="2" max="2" width="25.7109375" customWidth="1"/>
    <col min="3" max="4" width="7.42578125" customWidth="1"/>
    <col min="5" max="5" width="9" customWidth="1"/>
    <col min="6" max="7" width="11.7109375" style="569" customWidth="1"/>
    <col min="8" max="11" width="11.7109375" customWidth="1"/>
    <col min="12" max="12" width="14" hidden="1" customWidth="1"/>
    <col min="13" max="13" width="15.7109375" customWidth="1"/>
    <col min="14" max="14" width="11.140625" style="7" customWidth="1"/>
    <col min="15" max="15" width="11.5703125" style="7" customWidth="1"/>
    <col min="16" max="16" width="12.5703125" style="7" customWidth="1"/>
  </cols>
  <sheetData>
    <row r="1" spans="2:16" ht="15.75" x14ac:dyDescent="0.25">
      <c r="B1" s="510" t="s">
        <v>446</v>
      </c>
      <c r="C1" s="510"/>
      <c r="D1" s="510"/>
      <c r="E1" s="510"/>
      <c r="F1" s="511"/>
      <c r="G1" s="511"/>
      <c r="H1" s="512"/>
      <c r="I1" s="512"/>
      <c r="J1" s="512"/>
      <c r="K1" s="512"/>
      <c r="L1" s="512"/>
    </row>
    <row r="2" spans="2:16" ht="15" x14ac:dyDescent="0.25">
      <c r="B2" s="665" t="s">
        <v>559</v>
      </c>
      <c r="C2" s="513"/>
      <c r="D2" s="513"/>
      <c r="E2" s="513"/>
      <c r="F2" s="514"/>
      <c r="G2" s="514"/>
      <c r="H2" s="515"/>
      <c r="I2" s="515"/>
      <c r="J2" s="515"/>
      <c r="K2" s="515"/>
      <c r="L2" s="512"/>
    </row>
    <row r="3" spans="2:16" x14ac:dyDescent="0.2">
      <c r="B3" s="512"/>
      <c r="C3" s="512"/>
      <c r="D3" s="512"/>
      <c r="E3" s="512"/>
      <c r="F3" s="516"/>
      <c r="G3" s="516"/>
      <c r="H3" s="512"/>
      <c r="I3" s="512"/>
      <c r="J3" s="512"/>
      <c r="K3" s="512"/>
      <c r="L3" s="512"/>
    </row>
    <row r="4" spans="2:16" ht="15.75" x14ac:dyDescent="0.25">
      <c r="B4" s="517" t="s">
        <v>447</v>
      </c>
      <c r="C4" s="518"/>
      <c r="D4" s="518"/>
      <c r="E4" s="518"/>
      <c r="F4" s="519"/>
      <c r="G4" s="519"/>
      <c r="H4" s="518"/>
      <c r="I4" s="518"/>
      <c r="J4" s="518"/>
      <c r="K4" s="520"/>
      <c r="L4" s="512"/>
    </row>
    <row r="5" spans="2:16" x14ac:dyDescent="0.2">
      <c r="B5" s="521"/>
      <c r="C5" s="522" t="s">
        <v>448</v>
      </c>
      <c r="D5" s="522"/>
      <c r="E5" s="588" t="s">
        <v>5</v>
      </c>
      <c r="F5" s="523" t="s">
        <v>6</v>
      </c>
      <c r="G5" s="523" t="s">
        <v>7</v>
      </c>
      <c r="H5" s="523" t="s">
        <v>7</v>
      </c>
      <c r="I5" s="523" t="s">
        <v>8</v>
      </c>
      <c r="J5" s="524" t="s">
        <v>495</v>
      </c>
      <c r="K5" s="524" t="s">
        <v>545</v>
      </c>
      <c r="L5" s="525"/>
      <c r="N5" s="526"/>
      <c r="O5" s="527"/>
      <c r="P5" s="527"/>
    </row>
    <row r="6" spans="2:16" x14ac:dyDescent="0.2">
      <c r="B6" s="521"/>
      <c r="C6" s="522"/>
      <c r="D6" s="522"/>
      <c r="E6" s="588" t="s">
        <v>11</v>
      </c>
      <c r="F6" s="523" t="s">
        <v>12</v>
      </c>
      <c r="G6" s="523" t="s">
        <v>88</v>
      </c>
      <c r="H6" s="523" t="s">
        <v>40</v>
      </c>
      <c r="I6" s="523" t="s">
        <v>13</v>
      </c>
      <c r="J6" s="524" t="s">
        <v>13</v>
      </c>
      <c r="K6" s="524" t="s">
        <v>13</v>
      </c>
      <c r="L6" s="525"/>
      <c r="N6" s="526"/>
      <c r="O6" s="527"/>
      <c r="P6" s="527"/>
    </row>
    <row r="7" spans="2:16" x14ac:dyDescent="0.2">
      <c r="B7" s="666" t="s">
        <v>449</v>
      </c>
      <c r="C7" s="667">
        <v>312012</v>
      </c>
      <c r="D7" s="667"/>
      <c r="E7" s="668">
        <v>0</v>
      </c>
      <c r="F7" s="669">
        <v>115200</v>
      </c>
      <c r="G7" s="529">
        <v>115200</v>
      </c>
      <c r="H7" s="529">
        <v>115200</v>
      </c>
      <c r="I7" s="669">
        <v>147465</v>
      </c>
      <c r="J7" s="669">
        <v>147465</v>
      </c>
      <c r="K7" s="670">
        <v>147465</v>
      </c>
      <c r="L7" s="525"/>
      <c r="N7" s="526"/>
      <c r="O7" s="527"/>
      <c r="P7" s="527"/>
    </row>
    <row r="8" spans="2:16" s="569" customFormat="1" x14ac:dyDescent="0.2">
      <c r="B8" s="666" t="s">
        <v>560</v>
      </c>
      <c r="C8" s="667">
        <v>312012</v>
      </c>
      <c r="D8" s="667"/>
      <c r="E8" s="668">
        <v>0</v>
      </c>
      <c r="F8" s="669"/>
      <c r="G8" s="529"/>
      <c r="H8" s="529">
        <v>470</v>
      </c>
      <c r="I8" s="669"/>
      <c r="J8" s="669"/>
      <c r="K8" s="670"/>
      <c r="L8" s="671"/>
      <c r="N8" s="672"/>
      <c r="O8" s="672"/>
      <c r="P8" s="672"/>
    </row>
    <row r="9" spans="2:16" s="569" customFormat="1" x14ac:dyDescent="0.2">
      <c r="B9" s="666" t="s">
        <v>561</v>
      </c>
      <c r="C9" s="667">
        <v>311</v>
      </c>
      <c r="D9" s="673" t="s">
        <v>562</v>
      </c>
      <c r="E9" s="668"/>
      <c r="F9" s="669">
        <v>450</v>
      </c>
      <c r="G9" s="529"/>
      <c r="H9" s="529">
        <v>3768</v>
      </c>
      <c r="I9" s="669"/>
      <c r="J9" s="669"/>
      <c r="K9" s="670"/>
      <c r="L9" s="674"/>
      <c r="N9" s="672"/>
      <c r="O9" s="672"/>
      <c r="P9" s="672"/>
    </row>
    <row r="10" spans="2:16" x14ac:dyDescent="0.2">
      <c r="B10" s="528" t="s">
        <v>450</v>
      </c>
      <c r="C10" s="522">
        <v>223001</v>
      </c>
      <c r="D10" s="522"/>
      <c r="E10" s="668">
        <v>0</v>
      </c>
      <c r="F10" s="529">
        <v>63745</v>
      </c>
      <c r="G10" s="529">
        <v>94800</v>
      </c>
      <c r="H10" s="529">
        <v>94800</v>
      </c>
      <c r="I10" s="529">
        <v>115200</v>
      </c>
      <c r="J10" s="529">
        <v>115200</v>
      </c>
      <c r="K10" s="534">
        <v>115200</v>
      </c>
      <c r="L10" s="535"/>
      <c r="N10" s="533"/>
      <c r="O10" s="533"/>
      <c r="P10" s="533"/>
    </row>
    <row r="11" spans="2:16" x14ac:dyDescent="0.2">
      <c r="B11" s="528" t="s">
        <v>451</v>
      </c>
      <c r="C11" s="522">
        <v>223003</v>
      </c>
      <c r="D11" s="522"/>
      <c r="E11" s="668">
        <v>0</v>
      </c>
      <c r="F11" s="529">
        <v>61895</v>
      </c>
      <c r="G11" s="530">
        <v>70000</v>
      </c>
      <c r="H11" s="530">
        <v>70000</v>
      </c>
      <c r="I11" s="530">
        <v>70000</v>
      </c>
      <c r="J11" s="531">
        <v>70000</v>
      </c>
      <c r="K11" s="531">
        <v>70000</v>
      </c>
      <c r="L11" s="532"/>
      <c r="N11" s="533"/>
      <c r="O11" s="533"/>
      <c r="P11" s="533"/>
    </row>
    <row r="12" spans="2:16" x14ac:dyDescent="0.2">
      <c r="B12" s="528" t="s">
        <v>563</v>
      </c>
      <c r="C12" s="522">
        <v>292006</v>
      </c>
      <c r="D12" s="522" t="s">
        <v>564</v>
      </c>
      <c r="E12" s="668">
        <v>0</v>
      </c>
      <c r="F12" s="529">
        <v>0</v>
      </c>
      <c r="G12" s="530"/>
      <c r="H12" s="530">
        <v>83</v>
      </c>
      <c r="I12" s="530">
        <v>0</v>
      </c>
      <c r="J12" s="531">
        <v>0</v>
      </c>
      <c r="K12" s="531">
        <v>0</v>
      </c>
      <c r="L12" s="532"/>
      <c r="N12" s="533"/>
      <c r="O12" s="533"/>
      <c r="P12" s="533"/>
    </row>
    <row r="13" spans="2:16" x14ac:dyDescent="0.2">
      <c r="B13" s="528" t="s">
        <v>565</v>
      </c>
      <c r="C13" s="522">
        <v>312011</v>
      </c>
      <c r="D13" s="522" t="s">
        <v>566</v>
      </c>
      <c r="E13" s="668"/>
      <c r="F13" s="529"/>
      <c r="G13" s="530"/>
      <c r="H13" s="530">
        <v>255</v>
      </c>
      <c r="I13" s="530"/>
      <c r="J13" s="531"/>
      <c r="K13" s="531"/>
      <c r="L13" s="532"/>
      <c r="N13" s="533"/>
      <c r="O13" s="533"/>
      <c r="P13" s="533"/>
    </row>
    <row r="14" spans="2:16" x14ac:dyDescent="0.2">
      <c r="B14" s="528" t="s">
        <v>567</v>
      </c>
      <c r="C14" s="522">
        <v>312011</v>
      </c>
      <c r="D14" s="522" t="s">
        <v>568</v>
      </c>
      <c r="E14" s="668"/>
      <c r="F14" s="529"/>
      <c r="G14" s="530"/>
      <c r="H14" s="530">
        <v>2077</v>
      </c>
      <c r="I14" s="530"/>
      <c r="J14" s="531"/>
      <c r="K14" s="531"/>
      <c r="L14" s="532"/>
      <c r="N14" s="533"/>
      <c r="O14" s="533"/>
      <c r="P14" s="533"/>
    </row>
    <row r="15" spans="2:16" x14ac:dyDescent="0.2">
      <c r="B15" s="536" t="s">
        <v>452</v>
      </c>
      <c r="C15" s="537"/>
      <c r="D15" s="537"/>
      <c r="E15" s="675">
        <v>0</v>
      </c>
      <c r="F15" s="538">
        <f>SUM(F7:F12)</f>
        <v>241290</v>
      </c>
      <c r="G15" s="538">
        <f>SUM(G7:G14)</f>
        <v>280000</v>
      </c>
      <c r="H15" s="538">
        <f>SUM(H7:H14)</f>
        <v>286653</v>
      </c>
      <c r="I15" s="538">
        <f>SUM(I7:I12)</f>
        <v>332665</v>
      </c>
      <c r="J15" s="538">
        <f>SUM(J7:J12)</f>
        <v>332665</v>
      </c>
      <c r="K15" s="676">
        <f>SUM(K7:K12)</f>
        <v>332665</v>
      </c>
      <c r="L15" s="539"/>
      <c r="N15" s="533"/>
      <c r="O15" s="533"/>
      <c r="P15" s="533"/>
    </row>
    <row r="16" spans="2:16" x14ac:dyDescent="0.2">
      <c r="B16" s="528" t="s">
        <v>453</v>
      </c>
      <c r="C16" s="522"/>
      <c r="D16" s="522"/>
      <c r="E16" s="668">
        <v>10000</v>
      </c>
      <c r="F16" s="540">
        <v>48565</v>
      </c>
      <c r="G16" s="541">
        <v>42000</v>
      </c>
      <c r="H16" s="541">
        <v>42000</v>
      </c>
      <c r="I16" s="541">
        <v>29300</v>
      </c>
      <c r="J16" s="542">
        <v>35000</v>
      </c>
      <c r="K16" s="542">
        <v>35000</v>
      </c>
      <c r="L16" s="539"/>
      <c r="N16" s="533"/>
      <c r="O16" s="533"/>
      <c r="P16" s="533"/>
    </row>
    <row r="17" spans="2:16" x14ac:dyDescent="0.2">
      <c r="B17" s="543" t="s">
        <v>454</v>
      </c>
      <c r="C17" s="522"/>
      <c r="D17" s="522"/>
      <c r="E17" s="668">
        <f>SUM(E16)</f>
        <v>10000</v>
      </c>
      <c r="F17" s="544">
        <f t="shared" ref="F17:K17" si="0">SUM(F15:F16)</f>
        <v>289855</v>
      </c>
      <c r="G17" s="545">
        <f t="shared" si="0"/>
        <v>322000</v>
      </c>
      <c r="H17" s="545">
        <f t="shared" si="0"/>
        <v>328653</v>
      </c>
      <c r="I17" s="545">
        <f t="shared" si="0"/>
        <v>361965</v>
      </c>
      <c r="J17" s="546">
        <f t="shared" si="0"/>
        <v>367665</v>
      </c>
      <c r="K17" s="546">
        <f t="shared" si="0"/>
        <v>367665</v>
      </c>
      <c r="L17" s="539"/>
      <c r="N17" s="533"/>
      <c r="O17" s="533"/>
      <c r="P17" s="533"/>
    </row>
    <row r="18" spans="2:16" x14ac:dyDescent="0.2">
      <c r="B18" s="547"/>
      <c r="C18" s="548"/>
      <c r="D18" s="548"/>
      <c r="E18" s="548"/>
      <c r="F18" s="549"/>
      <c r="G18" s="550"/>
      <c r="H18" s="550"/>
      <c r="I18" s="550"/>
      <c r="J18" s="551"/>
      <c r="K18" s="551"/>
      <c r="L18" s="552"/>
      <c r="N18" s="553"/>
      <c r="O18" s="553"/>
      <c r="P18" s="553"/>
    </row>
    <row r="19" spans="2:16" ht="15.75" x14ac:dyDescent="0.25">
      <c r="B19" s="554" t="s">
        <v>455</v>
      </c>
      <c r="C19" s="555"/>
      <c r="D19" s="555"/>
      <c r="E19" s="555"/>
      <c r="F19" s="556"/>
      <c r="G19" s="541"/>
      <c r="H19" s="541"/>
      <c r="I19" s="541"/>
      <c r="J19" s="542"/>
      <c r="K19" s="542"/>
      <c r="L19" s="539"/>
      <c r="N19" s="557"/>
      <c r="O19" s="533"/>
      <c r="P19" s="533"/>
    </row>
    <row r="20" spans="2:16" x14ac:dyDescent="0.2">
      <c r="B20" s="528"/>
      <c r="C20" s="522" t="s">
        <v>448</v>
      </c>
      <c r="D20" s="522"/>
      <c r="E20" s="588" t="s">
        <v>5</v>
      </c>
      <c r="F20" s="558" t="s">
        <v>6</v>
      </c>
      <c r="G20" s="558" t="s">
        <v>7</v>
      </c>
      <c r="H20" s="558" t="s">
        <v>7</v>
      </c>
      <c r="I20" s="558" t="s">
        <v>8</v>
      </c>
      <c r="J20" s="559" t="s">
        <v>495</v>
      </c>
      <c r="K20" s="559" t="s">
        <v>495</v>
      </c>
      <c r="L20" s="539"/>
      <c r="N20" s="533"/>
      <c r="O20" s="533"/>
      <c r="P20" s="533"/>
    </row>
    <row r="21" spans="2:16" x14ac:dyDescent="0.2">
      <c r="B21" s="528"/>
      <c r="C21" s="522"/>
      <c r="D21" s="522"/>
      <c r="E21" s="588" t="s">
        <v>11</v>
      </c>
      <c r="F21" s="558" t="s">
        <v>11</v>
      </c>
      <c r="G21" s="558" t="s">
        <v>88</v>
      </c>
      <c r="H21" s="558" t="s">
        <v>40</v>
      </c>
      <c r="I21" s="558" t="s">
        <v>13</v>
      </c>
      <c r="J21" s="559" t="s">
        <v>13</v>
      </c>
      <c r="K21" s="559" t="s">
        <v>13</v>
      </c>
      <c r="L21" s="539"/>
      <c r="N21" s="533"/>
      <c r="O21" s="533"/>
      <c r="P21" s="533"/>
    </row>
    <row r="22" spans="2:16" x14ac:dyDescent="0.2">
      <c r="B22" s="528" t="s">
        <v>456</v>
      </c>
      <c r="C22" s="522">
        <v>610</v>
      </c>
      <c r="D22" s="522"/>
      <c r="E22" s="522">
        <v>5642.86</v>
      </c>
      <c r="F22" s="529">
        <v>139270</v>
      </c>
      <c r="G22" s="541">
        <v>159000</v>
      </c>
      <c r="H22" s="541">
        <v>160362</v>
      </c>
      <c r="I22" s="541">
        <v>186000</v>
      </c>
      <c r="J22" s="542">
        <v>190000</v>
      </c>
      <c r="K22" s="542">
        <v>190000</v>
      </c>
      <c r="L22" s="539"/>
      <c r="N22" s="533"/>
      <c r="O22" s="533"/>
      <c r="P22" s="533"/>
    </row>
    <row r="23" spans="2:16" x14ac:dyDescent="0.2">
      <c r="B23" s="528" t="s">
        <v>457</v>
      </c>
      <c r="C23" s="522">
        <v>620</v>
      </c>
      <c r="D23" s="522"/>
      <c r="E23" s="522">
        <v>1972.15</v>
      </c>
      <c r="F23" s="529">
        <v>48258</v>
      </c>
      <c r="G23" s="541">
        <v>55600</v>
      </c>
      <c r="H23" s="541">
        <v>56076</v>
      </c>
      <c r="I23" s="541">
        <v>65000</v>
      </c>
      <c r="J23" s="542">
        <v>66500</v>
      </c>
      <c r="K23" s="542">
        <v>66500</v>
      </c>
      <c r="L23" s="539"/>
      <c r="N23" s="533"/>
      <c r="O23" s="533"/>
      <c r="P23" s="533"/>
    </row>
    <row r="24" spans="2:16" x14ac:dyDescent="0.2">
      <c r="B24" s="528" t="s">
        <v>458</v>
      </c>
      <c r="C24" s="560">
        <v>630</v>
      </c>
      <c r="D24" s="560"/>
      <c r="E24" s="560">
        <v>2369.9299999999998</v>
      </c>
      <c r="F24" s="540">
        <v>93265</v>
      </c>
      <c r="G24" s="541">
        <v>106400</v>
      </c>
      <c r="H24" s="541">
        <v>108588</v>
      </c>
      <c r="I24" s="541">
        <v>109965</v>
      </c>
      <c r="J24" s="542">
        <v>110165</v>
      </c>
      <c r="K24" s="542">
        <v>110165</v>
      </c>
      <c r="L24" s="539"/>
      <c r="N24" s="533"/>
      <c r="O24" s="533"/>
      <c r="P24" s="533"/>
    </row>
    <row r="25" spans="2:16" x14ac:dyDescent="0.2">
      <c r="B25" s="528" t="s">
        <v>459</v>
      </c>
      <c r="C25" s="560">
        <v>640</v>
      </c>
      <c r="D25" s="560"/>
      <c r="E25" s="560"/>
      <c r="F25" s="540">
        <v>520</v>
      </c>
      <c r="G25" s="541">
        <v>1000</v>
      </c>
      <c r="H25" s="541">
        <v>1000</v>
      </c>
      <c r="I25" s="541">
        <v>1000</v>
      </c>
      <c r="J25" s="542">
        <v>1000</v>
      </c>
      <c r="K25" s="542">
        <v>1000</v>
      </c>
      <c r="L25" s="539"/>
      <c r="N25" s="533"/>
      <c r="O25" s="533"/>
      <c r="P25" s="533"/>
    </row>
    <row r="26" spans="2:16" x14ac:dyDescent="0.2">
      <c r="B26" s="528" t="s">
        <v>645</v>
      </c>
      <c r="C26" s="560">
        <v>713</v>
      </c>
      <c r="D26" s="560"/>
      <c r="E26" s="560"/>
      <c r="F26" s="540"/>
      <c r="G26" s="541"/>
      <c r="H26" s="541">
        <v>2627</v>
      </c>
      <c r="I26" s="541"/>
      <c r="J26" s="542"/>
      <c r="K26" s="542"/>
      <c r="L26" s="539"/>
      <c r="N26" s="533"/>
      <c r="O26" s="533"/>
      <c r="P26" s="533"/>
    </row>
    <row r="27" spans="2:16" x14ac:dyDescent="0.2">
      <c r="B27" s="543" t="s">
        <v>454</v>
      </c>
      <c r="C27" s="560"/>
      <c r="D27" s="560"/>
      <c r="E27" s="560">
        <f>SUM(E22:E25)</f>
        <v>9984.94</v>
      </c>
      <c r="F27" s="544">
        <f>SUM(F22:F25)</f>
        <v>281313</v>
      </c>
      <c r="G27" s="545">
        <f>SUM(G22:G25)</f>
        <v>322000</v>
      </c>
      <c r="H27" s="545">
        <f>SUM(H22:H26)</f>
        <v>328653</v>
      </c>
      <c r="I27" s="545">
        <f>SUM(I22:I25)</f>
        <v>361965</v>
      </c>
      <c r="J27" s="546">
        <f>SUM(J22:J25)</f>
        <v>367665</v>
      </c>
      <c r="K27" s="546">
        <f>SUM(K22:K25)</f>
        <v>367665</v>
      </c>
      <c r="L27" s="539"/>
      <c r="N27" s="533"/>
      <c r="O27" s="533"/>
      <c r="P27" s="533"/>
    </row>
    <row r="28" spans="2:16" x14ac:dyDescent="0.2">
      <c r="B28" s="561"/>
      <c r="C28" s="561"/>
      <c r="D28" s="561"/>
      <c r="E28" s="561"/>
      <c r="F28" s="562"/>
      <c r="G28" s="562"/>
      <c r="H28" s="677"/>
      <c r="I28" s="561"/>
      <c r="J28" s="561"/>
      <c r="K28" s="561"/>
      <c r="L28" s="563"/>
    </row>
    <row r="29" spans="2:16" x14ac:dyDescent="0.2">
      <c r="B29" s="561"/>
      <c r="C29" s="561"/>
      <c r="D29" s="561"/>
      <c r="E29" s="561"/>
      <c r="F29" s="562"/>
      <c r="G29" s="562"/>
      <c r="H29" s="561"/>
      <c r="I29" s="561"/>
      <c r="J29" s="561"/>
      <c r="K29" s="561"/>
      <c r="L29" s="563"/>
    </row>
    <row r="30" spans="2:16" x14ac:dyDescent="0.2">
      <c r="B30" s="561"/>
      <c r="C30" s="561"/>
      <c r="D30" s="561"/>
      <c r="E30" s="561"/>
      <c r="F30" s="562"/>
      <c r="G30" s="562"/>
      <c r="H30" s="561"/>
      <c r="I30" s="561"/>
      <c r="J30" s="561"/>
      <c r="K30" s="561"/>
      <c r="L30" s="563"/>
    </row>
    <row r="31" spans="2:16" x14ac:dyDescent="0.2">
      <c r="B31" s="561"/>
      <c r="C31" s="561"/>
      <c r="D31" s="561"/>
      <c r="E31" s="561"/>
      <c r="F31" s="562"/>
      <c r="G31" s="562"/>
      <c r="H31" s="561"/>
      <c r="I31" s="561"/>
      <c r="J31" s="561"/>
      <c r="K31" s="561"/>
      <c r="L31" s="563"/>
    </row>
    <row r="32" spans="2:16" x14ac:dyDescent="0.2">
      <c r="B32" s="561"/>
      <c r="C32" s="561"/>
      <c r="D32" s="561"/>
      <c r="E32" s="561"/>
      <c r="F32" s="562"/>
      <c r="G32" s="562"/>
      <c r="H32" s="561"/>
      <c r="I32" s="561"/>
      <c r="J32" s="561"/>
      <c r="K32" s="561"/>
      <c r="L32" s="563"/>
    </row>
    <row r="33" spans="2:12" x14ac:dyDescent="0.2">
      <c r="B33" s="561"/>
      <c r="C33" s="561"/>
      <c r="D33" s="561"/>
      <c r="E33" s="561"/>
      <c r="F33" s="562"/>
      <c r="G33" s="562"/>
      <c r="H33" s="561"/>
      <c r="I33" s="561"/>
      <c r="J33" s="561"/>
      <c r="K33" s="561"/>
      <c r="L33" s="563"/>
    </row>
    <row r="34" spans="2:12" x14ac:dyDescent="0.2">
      <c r="B34" s="561"/>
      <c r="C34" s="561"/>
      <c r="D34" s="561"/>
      <c r="E34" s="561"/>
      <c r="F34" s="562"/>
      <c r="G34" s="562"/>
      <c r="H34" s="561"/>
      <c r="I34" s="561"/>
      <c r="J34" s="561"/>
      <c r="K34" s="561"/>
      <c r="L34" s="563"/>
    </row>
    <row r="37" spans="2:12" x14ac:dyDescent="0.2">
      <c r="B37" s="564"/>
      <c r="C37" s="564"/>
      <c r="D37" s="564"/>
      <c r="E37" s="564"/>
      <c r="F37" s="565"/>
      <c r="G37" s="565"/>
      <c r="H37" s="564"/>
      <c r="I37" s="564"/>
      <c r="J37" s="564"/>
      <c r="K37" s="564"/>
      <c r="L37" s="561"/>
    </row>
    <row r="38" spans="2:12" x14ac:dyDescent="0.2">
      <c r="B38" s="512"/>
      <c r="C38" s="512"/>
      <c r="D38" s="512"/>
      <c r="E38" s="512"/>
      <c r="F38" s="516"/>
      <c r="G38" s="516"/>
      <c r="H38" s="512"/>
      <c r="I38" s="512"/>
      <c r="J38" s="512"/>
      <c r="K38" s="512"/>
      <c r="L38" s="512"/>
    </row>
    <row r="41" spans="2:12" x14ac:dyDescent="0.2">
      <c r="L41" s="7"/>
    </row>
    <row r="42" spans="2:12" x14ac:dyDescent="0.2">
      <c r="L42" s="566"/>
    </row>
    <row r="57" spans="2:12" x14ac:dyDescent="0.2">
      <c r="B57" s="567"/>
      <c r="C57" s="567"/>
      <c r="D57" s="567"/>
      <c r="E57" s="567"/>
      <c r="F57" s="567"/>
      <c r="G57" s="567"/>
      <c r="H57" s="553"/>
      <c r="I57" s="553"/>
      <c r="J57" s="553"/>
      <c r="K57" s="553"/>
      <c r="L57" s="553"/>
    </row>
    <row r="58" spans="2:12" x14ac:dyDescent="0.2">
      <c r="B58" s="561"/>
      <c r="C58" s="561"/>
      <c r="D58" s="561"/>
      <c r="E58" s="561"/>
      <c r="F58" s="561"/>
      <c r="G58" s="561"/>
      <c r="H58" s="563"/>
      <c r="I58" s="563"/>
      <c r="J58" s="563"/>
      <c r="K58" s="563"/>
      <c r="L58" s="563"/>
    </row>
    <row r="59" spans="2:12" x14ac:dyDescent="0.2">
      <c r="B59" s="568"/>
      <c r="C59" s="568"/>
      <c r="D59" s="568"/>
      <c r="E59" s="568"/>
      <c r="F59" s="561"/>
      <c r="G59" s="561"/>
      <c r="H59" s="563"/>
      <c r="I59" s="563"/>
      <c r="J59" s="563"/>
      <c r="K59" s="563"/>
      <c r="L59" s="563"/>
    </row>
    <row r="60" spans="2:12" x14ac:dyDescent="0.2">
      <c r="B60" s="561"/>
      <c r="C60" s="561"/>
      <c r="D60" s="561"/>
      <c r="E60" s="561"/>
      <c r="F60" s="561"/>
      <c r="G60" s="561"/>
      <c r="H60" s="563"/>
      <c r="I60" s="563"/>
      <c r="J60" s="563"/>
      <c r="K60" s="563"/>
      <c r="L60" s="563"/>
    </row>
    <row r="61" spans="2:12" x14ac:dyDescent="0.2">
      <c r="B61" s="561"/>
      <c r="C61" s="561"/>
      <c r="D61" s="561"/>
      <c r="E61" s="561"/>
      <c r="F61" s="561"/>
      <c r="G61" s="561"/>
      <c r="H61" s="563"/>
      <c r="I61" s="563"/>
      <c r="J61" s="563"/>
      <c r="K61" s="563"/>
      <c r="L61" s="563"/>
    </row>
    <row r="62" spans="2:12" x14ac:dyDescent="0.2">
      <c r="B62" s="561"/>
      <c r="C62" s="561"/>
      <c r="D62" s="561"/>
      <c r="E62" s="561"/>
      <c r="F62" s="561"/>
      <c r="G62" s="561"/>
      <c r="H62" s="563"/>
      <c r="I62" s="563"/>
      <c r="J62" s="563"/>
      <c r="K62" s="563"/>
      <c r="L62" s="563"/>
    </row>
    <row r="63" spans="2:12" x14ac:dyDescent="0.2">
      <c r="B63" s="561"/>
      <c r="C63" s="561"/>
      <c r="D63" s="561"/>
      <c r="E63" s="561"/>
      <c r="F63" s="561"/>
      <c r="G63" s="561"/>
      <c r="H63" s="563"/>
      <c r="I63" s="563"/>
      <c r="J63" s="563"/>
      <c r="K63" s="563"/>
      <c r="L63" s="563"/>
    </row>
    <row r="64" spans="2:12" x14ac:dyDescent="0.2">
      <c r="B64" s="561"/>
      <c r="C64" s="561"/>
      <c r="D64" s="561"/>
      <c r="E64" s="561"/>
      <c r="F64" s="561"/>
      <c r="G64" s="561"/>
      <c r="H64" s="563"/>
      <c r="I64" s="563"/>
      <c r="J64" s="563"/>
      <c r="K64" s="563"/>
      <c r="L64" s="563"/>
    </row>
    <row r="65" spans="2:12" x14ac:dyDescent="0.2">
      <c r="B65" s="561"/>
      <c r="C65" s="561"/>
      <c r="D65" s="561"/>
      <c r="E65" s="561"/>
      <c r="F65" s="561"/>
      <c r="G65" s="561"/>
      <c r="H65" s="563"/>
      <c r="I65" s="563"/>
      <c r="J65" s="563"/>
      <c r="K65" s="563"/>
      <c r="L65" s="563"/>
    </row>
    <row r="66" spans="2:12" x14ac:dyDescent="0.2">
      <c r="B66" s="561"/>
      <c r="C66" s="561"/>
      <c r="D66" s="561"/>
      <c r="E66" s="561"/>
      <c r="F66" s="561"/>
      <c r="G66" s="561"/>
      <c r="H66" s="563"/>
      <c r="I66" s="563"/>
      <c r="J66" s="563"/>
      <c r="K66" s="563"/>
      <c r="L66" s="563"/>
    </row>
    <row r="67" spans="2:12" x14ac:dyDescent="0.2">
      <c r="B67" s="561"/>
      <c r="C67" s="561"/>
      <c r="D67" s="561"/>
      <c r="E67" s="561"/>
      <c r="F67" s="561"/>
      <c r="G67" s="561"/>
      <c r="H67" s="563"/>
      <c r="I67" s="563"/>
      <c r="J67" s="563"/>
      <c r="K67" s="563"/>
      <c r="L67" s="563"/>
    </row>
    <row r="68" spans="2:12" x14ac:dyDescent="0.2">
      <c r="B68" s="561"/>
      <c r="C68" s="561"/>
      <c r="D68" s="561"/>
      <c r="E68" s="561"/>
      <c r="F68" s="561"/>
      <c r="G68" s="561"/>
      <c r="H68" s="563"/>
      <c r="I68" s="563"/>
      <c r="J68" s="563"/>
      <c r="K68" s="563"/>
      <c r="L68" s="563"/>
    </row>
    <row r="69" spans="2:12" x14ac:dyDescent="0.2">
      <c r="B69" s="561"/>
      <c r="C69" s="561"/>
      <c r="D69" s="561"/>
      <c r="E69" s="561"/>
      <c r="F69" s="561"/>
      <c r="G69" s="561"/>
      <c r="H69" s="563"/>
      <c r="I69" s="563"/>
      <c r="J69" s="563"/>
      <c r="K69" s="563"/>
      <c r="L69" s="563"/>
    </row>
    <row r="70" spans="2:12" x14ac:dyDescent="0.2">
      <c r="B70" s="561"/>
      <c r="C70" s="561"/>
      <c r="D70" s="561"/>
      <c r="E70" s="561"/>
      <c r="F70" s="561"/>
      <c r="G70" s="561"/>
      <c r="H70" s="563"/>
      <c r="I70" s="563"/>
      <c r="J70" s="563"/>
      <c r="K70" s="563"/>
      <c r="L70" s="563"/>
    </row>
    <row r="71" spans="2:12" x14ac:dyDescent="0.2">
      <c r="B71" s="561"/>
      <c r="C71" s="561"/>
      <c r="D71" s="561"/>
      <c r="E71" s="561"/>
      <c r="F71" s="561"/>
      <c r="G71" s="561"/>
      <c r="H71" s="563"/>
      <c r="I71" s="563"/>
      <c r="J71" s="563"/>
      <c r="K71" s="563"/>
      <c r="L71" s="563"/>
    </row>
    <row r="72" spans="2:12" x14ac:dyDescent="0.2">
      <c r="B72" s="561"/>
      <c r="C72" s="561"/>
      <c r="D72" s="561"/>
      <c r="E72" s="561"/>
      <c r="F72" s="561"/>
      <c r="G72" s="561"/>
      <c r="H72" s="563"/>
      <c r="I72" s="563"/>
      <c r="J72" s="563"/>
      <c r="K72" s="563"/>
      <c r="L72" s="563"/>
    </row>
    <row r="73" spans="2:12" x14ac:dyDescent="0.2">
      <c r="B73" s="561"/>
      <c r="C73" s="561"/>
      <c r="D73" s="561"/>
      <c r="E73" s="561"/>
      <c r="F73" s="561"/>
      <c r="G73" s="561"/>
      <c r="H73" s="563"/>
      <c r="I73" s="563"/>
      <c r="J73" s="563"/>
      <c r="K73" s="563"/>
      <c r="L73" s="563"/>
    </row>
    <row r="74" spans="2:12" x14ac:dyDescent="0.2">
      <c r="B74" s="561"/>
      <c r="C74" s="561"/>
      <c r="D74" s="561"/>
      <c r="E74" s="561"/>
      <c r="F74" s="561"/>
      <c r="G74" s="561"/>
      <c r="H74" s="563"/>
      <c r="I74" s="563"/>
      <c r="J74" s="563"/>
      <c r="K74" s="563"/>
      <c r="L74" s="563"/>
    </row>
    <row r="75" spans="2:12" x14ac:dyDescent="0.2">
      <c r="B75" s="561"/>
      <c r="C75" s="561"/>
      <c r="D75" s="561"/>
      <c r="E75" s="561"/>
      <c r="F75" s="561"/>
      <c r="G75" s="561"/>
      <c r="H75" s="563"/>
      <c r="I75" s="563"/>
      <c r="J75" s="563"/>
      <c r="K75" s="563"/>
      <c r="L75" s="563"/>
    </row>
    <row r="76" spans="2:12" x14ac:dyDescent="0.2">
      <c r="B76" s="561"/>
      <c r="C76" s="561"/>
      <c r="D76" s="561"/>
      <c r="E76" s="561"/>
      <c r="F76" s="561"/>
      <c r="G76" s="561"/>
      <c r="H76" s="563"/>
      <c r="I76" s="563"/>
      <c r="J76" s="563"/>
      <c r="K76" s="563"/>
      <c r="L76" s="563"/>
    </row>
    <row r="77" spans="2:12" x14ac:dyDescent="0.2">
      <c r="B77" s="561"/>
      <c r="C77" s="561"/>
      <c r="D77" s="561"/>
      <c r="E77" s="561"/>
      <c r="F77" s="561"/>
      <c r="G77" s="561"/>
      <c r="H77" s="563"/>
      <c r="I77" s="563"/>
      <c r="J77" s="563"/>
      <c r="K77" s="563"/>
      <c r="L77" s="563"/>
    </row>
    <row r="78" spans="2:12" x14ac:dyDescent="0.2">
      <c r="B78" s="561"/>
      <c r="C78" s="561"/>
      <c r="D78" s="561"/>
      <c r="E78" s="561"/>
      <c r="F78" s="561"/>
      <c r="G78" s="561"/>
      <c r="H78" s="563"/>
      <c r="I78" s="563"/>
      <c r="J78" s="563"/>
      <c r="K78" s="563"/>
      <c r="L78" s="563"/>
    </row>
  </sheetData>
  <pageMargins left="0.75" right="0.75" top="1" bottom="1" header="0.4921259845" footer="0.4921259845"/>
  <pageSetup paperSize="9" orientation="landscape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N67"/>
  <sheetViews>
    <sheetView topLeftCell="A46" zoomScaleNormal="100" workbookViewId="0">
      <selection activeCell="E42" sqref="E42"/>
    </sheetView>
  </sheetViews>
  <sheetFormatPr defaultRowHeight="12.75" x14ac:dyDescent="0.2"/>
  <cols>
    <col min="1" max="1" width="22" customWidth="1"/>
    <col min="2" max="2" width="14.5703125" customWidth="1"/>
    <col min="3" max="3" width="15.140625" customWidth="1"/>
    <col min="4" max="4" width="14.7109375" customWidth="1"/>
    <col min="5" max="5" width="15.5703125" customWidth="1"/>
    <col min="6" max="6" width="14.85546875" customWidth="1"/>
    <col min="7" max="7" width="13.85546875" customWidth="1"/>
    <col min="8" max="8" width="14" customWidth="1"/>
  </cols>
  <sheetData>
    <row r="1" spans="1:14" ht="15.75" x14ac:dyDescent="0.25">
      <c r="A1" s="570" t="s">
        <v>460</v>
      </c>
    </row>
    <row r="2" spans="1:14" ht="15.75" x14ac:dyDescent="0.25">
      <c r="A2" s="571" t="s">
        <v>2</v>
      </c>
      <c r="B2" s="572" t="s">
        <v>497</v>
      </c>
      <c r="C2" s="572" t="s">
        <v>581</v>
      </c>
      <c r="D2" s="572" t="s">
        <v>461</v>
      </c>
      <c r="E2" s="572" t="s">
        <v>582</v>
      </c>
      <c r="F2" s="572" t="s">
        <v>462</v>
      </c>
      <c r="G2" s="572" t="s">
        <v>496</v>
      </c>
      <c r="H2" s="696" t="s">
        <v>583</v>
      </c>
    </row>
    <row r="3" spans="1:14" ht="28.5" customHeight="1" x14ac:dyDescent="0.2">
      <c r="A3" s="573" t="s">
        <v>463</v>
      </c>
      <c r="B3" s="574">
        <v>350287</v>
      </c>
      <c r="C3" s="574">
        <v>373501</v>
      </c>
      <c r="D3" s="574">
        <v>393000</v>
      </c>
      <c r="E3" s="574">
        <v>404514</v>
      </c>
      <c r="F3" s="574">
        <v>431000</v>
      </c>
      <c r="G3" s="574">
        <v>456200</v>
      </c>
      <c r="H3" s="697">
        <v>482510</v>
      </c>
    </row>
    <row r="4" spans="1:14" ht="27.75" customHeight="1" x14ac:dyDescent="0.2">
      <c r="A4" s="573" t="s">
        <v>464</v>
      </c>
      <c r="B4" s="574">
        <v>7595</v>
      </c>
      <c r="C4" s="574">
        <v>12241</v>
      </c>
      <c r="D4" s="574">
        <v>0</v>
      </c>
      <c r="E4" s="574">
        <v>12031</v>
      </c>
      <c r="F4" s="574">
        <v>0</v>
      </c>
      <c r="G4" s="574">
        <v>0</v>
      </c>
      <c r="H4" s="697">
        <v>0</v>
      </c>
      <c r="M4" s="582"/>
      <c r="N4" s="582"/>
    </row>
    <row r="5" spans="1:14" ht="26.25" customHeight="1" x14ac:dyDescent="0.2">
      <c r="A5" s="573" t="s">
        <v>465</v>
      </c>
      <c r="B5" s="574">
        <v>19397</v>
      </c>
      <c r="C5" s="574">
        <v>20164</v>
      </c>
      <c r="D5" s="574">
        <v>21500</v>
      </c>
      <c r="E5" s="574">
        <v>19300</v>
      </c>
      <c r="F5" s="574">
        <v>22260</v>
      </c>
      <c r="G5" s="574">
        <v>21960</v>
      </c>
      <c r="H5" s="697">
        <v>21960</v>
      </c>
      <c r="M5" s="582"/>
      <c r="N5" s="582"/>
    </row>
    <row r="6" spans="1:14" ht="27.75" customHeight="1" x14ac:dyDescent="0.2">
      <c r="A6" s="573" t="s">
        <v>466</v>
      </c>
      <c r="B6" s="574">
        <v>0</v>
      </c>
      <c r="C6" s="574">
        <v>285</v>
      </c>
      <c r="D6" s="574">
        <v>720</v>
      </c>
      <c r="E6" s="574">
        <v>788</v>
      </c>
      <c r="F6" s="574">
        <v>860</v>
      </c>
      <c r="G6" s="574">
        <v>900</v>
      </c>
      <c r="H6" s="697">
        <v>900</v>
      </c>
    </row>
    <row r="7" spans="1:14" ht="29.25" customHeight="1" x14ac:dyDescent="0.2">
      <c r="A7" s="573" t="s">
        <v>467</v>
      </c>
      <c r="B7" s="574">
        <v>546</v>
      </c>
      <c r="C7" s="574">
        <v>487</v>
      </c>
      <c r="D7" s="574">
        <v>470</v>
      </c>
      <c r="E7" s="574">
        <v>470</v>
      </c>
      <c r="F7" s="574">
        <v>220</v>
      </c>
      <c r="G7" s="574">
        <v>300</v>
      </c>
      <c r="H7" s="697">
        <v>300</v>
      </c>
    </row>
    <row r="8" spans="1:14" ht="34.5" customHeight="1" x14ac:dyDescent="0.2">
      <c r="A8" s="573" t="s">
        <v>468</v>
      </c>
      <c r="B8" s="574">
        <v>203908</v>
      </c>
      <c r="C8" s="574">
        <v>204145</v>
      </c>
      <c r="D8" s="574">
        <v>237283</v>
      </c>
      <c r="E8" s="574">
        <v>237283</v>
      </c>
      <c r="F8" s="574">
        <v>271703</v>
      </c>
      <c r="G8" s="574">
        <v>277500</v>
      </c>
      <c r="H8" s="697">
        <v>283000</v>
      </c>
    </row>
    <row r="9" spans="1:14" ht="33.75" customHeight="1" x14ac:dyDescent="0.2">
      <c r="A9" s="573" t="s">
        <v>469</v>
      </c>
      <c r="B9" s="574">
        <v>79255</v>
      </c>
      <c r="C9" s="574">
        <v>88349</v>
      </c>
      <c r="D9" s="574">
        <v>118260</v>
      </c>
      <c r="E9" s="574">
        <v>118260</v>
      </c>
      <c r="F9" s="574">
        <v>130700</v>
      </c>
      <c r="G9" s="574">
        <v>135300</v>
      </c>
      <c r="H9" s="697">
        <v>140800</v>
      </c>
    </row>
    <row r="10" spans="1:14" ht="33.75" customHeight="1" x14ac:dyDescent="0.2">
      <c r="A10" s="573" t="s">
        <v>470</v>
      </c>
      <c r="B10" s="574">
        <v>974</v>
      </c>
      <c r="C10" s="574">
        <v>996</v>
      </c>
      <c r="D10" s="574">
        <v>950</v>
      </c>
      <c r="E10" s="574">
        <v>950</v>
      </c>
      <c r="F10" s="574">
        <v>1000</v>
      </c>
      <c r="G10" s="574">
        <v>1000</v>
      </c>
      <c r="H10" s="697">
        <v>1000</v>
      </c>
    </row>
    <row r="11" spans="1:14" ht="33.75" customHeight="1" x14ac:dyDescent="0.2">
      <c r="A11" s="573" t="s">
        <v>584</v>
      </c>
      <c r="B11" s="574">
        <v>0</v>
      </c>
      <c r="C11" s="574">
        <v>390</v>
      </c>
      <c r="D11" s="574">
        <v>0</v>
      </c>
      <c r="E11" s="574">
        <v>0</v>
      </c>
      <c r="F11" s="574">
        <v>0</v>
      </c>
      <c r="G11" s="574">
        <v>0</v>
      </c>
      <c r="H11" s="697">
        <v>0</v>
      </c>
    </row>
    <row r="12" spans="1:14" ht="21.75" customHeight="1" x14ac:dyDescent="0.2">
      <c r="A12" s="573" t="s">
        <v>471</v>
      </c>
      <c r="B12" s="574">
        <v>0</v>
      </c>
      <c r="C12" s="574">
        <v>24535</v>
      </c>
      <c r="D12" s="574">
        <v>0</v>
      </c>
      <c r="E12" s="574">
        <v>0</v>
      </c>
      <c r="F12" s="574">
        <v>0</v>
      </c>
      <c r="G12" s="574">
        <v>0</v>
      </c>
      <c r="H12" s="697">
        <v>0</v>
      </c>
    </row>
    <row r="13" spans="1:14" ht="21.75" customHeight="1" x14ac:dyDescent="0.2">
      <c r="A13" s="573" t="s">
        <v>585</v>
      </c>
      <c r="B13" s="574">
        <v>0</v>
      </c>
      <c r="C13" s="574">
        <v>0</v>
      </c>
      <c r="D13" s="574">
        <v>0</v>
      </c>
      <c r="E13" s="574">
        <v>2870</v>
      </c>
      <c r="F13" s="574">
        <v>11000</v>
      </c>
      <c r="G13" s="574">
        <v>12000</v>
      </c>
      <c r="H13" s="697">
        <v>12000</v>
      </c>
    </row>
    <row r="14" spans="1:14" ht="30" customHeight="1" x14ac:dyDescent="0.2">
      <c r="A14" s="573" t="s">
        <v>472</v>
      </c>
      <c r="B14" s="574">
        <v>6800</v>
      </c>
      <c r="C14" s="574">
        <v>6800</v>
      </c>
      <c r="D14" s="574">
        <v>6800</v>
      </c>
      <c r="E14" s="574">
        <v>6800</v>
      </c>
      <c r="F14" s="574">
        <v>6800</v>
      </c>
      <c r="G14" s="574">
        <v>6800</v>
      </c>
      <c r="H14" s="697">
        <v>6800</v>
      </c>
    </row>
    <row r="15" spans="1:14" ht="26.25" customHeight="1" x14ac:dyDescent="0.2">
      <c r="A15" s="573" t="s">
        <v>473</v>
      </c>
      <c r="B15" s="574">
        <v>14302</v>
      </c>
      <c r="C15" s="574">
        <v>14478</v>
      </c>
      <c r="D15" s="574">
        <v>12430</v>
      </c>
      <c r="E15" s="574">
        <v>12430</v>
      </c>
      <c r="F15" s="574">
        <v>15200</v>
      </c>
      <c r="G15" s="574">
        <v>15500</v>
      </c>
      <c r="H15" s="697">
        <v>15500</v>
      </c>
    </row>
    <row r="16" spans="1:14" ht="23.25" customHeight="1" x14ac:dyDescent="0.2">
      <c r="A16" s="573" t="s">
        <v>474</v>
      </c>
      <c r="B16" s="574">
        <v>2702</v>
      </c>
      <c r="C16" s="574">
        <v>4758</v>
      </c>
      <c r="D16" s="574">
        <v>6900</v>
      </c>
      <c r="E16" s="574">
        <v>7455</v>
      </c>
      <c r="F16" s="574">
        <v>8480</v>
      </c>
      <c r="G16" s="574">
        <v>8500</v>
      </c>
      <c r="H16" s="697">
        <v>8500</v>
      </c>
    </row>
    <row r="17" spans="1:8" ht="24.75" customHeight="1" x14ac:dyDescent="0.25">
      <c r="A17" s="575" t="s">
        <v>475</v>
      </c>
      <c r="B17" s="574">
        <f t="shared" ref="B17:H17" si="0">SUM(B3:B16)</f>
        <v>685766</v>
      </c>
      <c r="C17" s="574">
        <f t="shared" si="0"/>
        <v>751129</v>
      </c>
      <c r="D17" s="574">
        <f t="shared" si="0"/>
        <v>798313</v>
      </c>
      <c r="E17" s="574">
        <f t="shared" si="0"/>
        <v>823151</v>
      </c>
      <c r="F17" s="574">
        <f t="shared" si="0"/>
        <v>899223</v>
      </c>
      <c r="G17" s="574">
        <f t="shared" si="0"/>
        <v>935960</v>
      </c>
      <c r="H17" s="697">
        <f t="shared" si="0"/>
        <v>973270</v>
      </c>
    </row>
    <row r="18" spans="1:8" ht="24.75" customHeight="1" x14ac:dyDescent="0.25">
      <c r="A18" s="576"/>
      <c r="B18" s="698"/>
      <c r="C18" s="698"/>
      <c r="D18" s="698"/>
      <c r="E18" s="698"/>
      <c r="F18" s="698"/>
      <c r="G18" s="698"/>
      <c r="H18" s="699"/>
    </row>
    <row r="19" spans="1:8" ht="24.75" customHeight="1" x14ac:dyDescent="0.25">
      <c r="A19" s="576"/>
      <c r="B19" s="698"/>
      <c r="C19" s="698"/>
      <c r="D19" s="698"/>
      <c r="E19" s="698"/>
      <c r="F19" s="698"/>
      <c r="G19" s="698"/>
      <c r="H19" s="699"/>
    </row>
    <row r="20" spans="1:8" ht="24.75" customHeight="1" x14ac:dyDescent="0.25">
      <c r="A20" s="576"/>
      <c r="B20" s="698"/>
      <c r="C20" s="698"/>
      <c r="D20" s="698"/>
      <c r="E20" s="698"/>
      <c r="F20" s="698"/>
      <c r="G20" s="698"/>
      <c r="H20" s="699"/>
    </row>
    <row r="21" spans="1:8" ht="24.75" customHeight="1" x14ac:dyDescent="0.25">
      <c r="A21" s="576"/>
      <c r="B21" s="698"/>
      <c r="C21" s="698"/>
      <c r="D21" s="698"/>
      <c r="E21" s="698"/>
      <c r="F21" s="698"/>
      <c r="G21" s="698"/>
      <c r="H21" s="699"/>
    </row>
    <row r="22" spans="1:8" ht="15.75" x14ac:dyDescent="0.25">
      <c r="A22" s="576"/>
      <c r="B22" s="577"/>
      <c r="C22" s="577"/>
      <c r="D22" s="577"/>
      <c r="E22" s="577"/>
      <c r="F22" s="577"/>
      <c r="G22" s="577"/>
    </row>
    <row r="23" spans="1:8" ht="15.75" x14ac:dyDescent="0.25">
      <c r="A23" s="576"/>
      <c r="B23" s="577"/>
      <c r="C23" s="577"/>
      <c r="D23" s="577"/>
      <c r="E23" s="577"/>
      <c r="F23" s="577"/>
      <c r="G23" s="577"/>
    </row>
    <row r="24" spans="1:8" ht="15.75" x14ac:dyDescent="0.25">
      <c r="A24" s="578" t="s">
        <v>476</v>
      </c>
      <c r="B24" s="579">
        <v>2015</v>
      </c>
      <c r="C24" s="580">
        <v>2016</v>
      </c>
      <c r="D24" s="523">
        <v>2017</v>
      </c>
      <c r="E24" s="579">
        <v>2017</v>
      </c>
      <c r="F24" s="580">
        <v>2018</v>
      </c>
      <c r="G24" s="579">
        <v>2019</v>
      </c>
      <c r="H24" s="579">
        <v>2020</v>
      </c>
    </row>
    <row r="25" spans="1:8" x14ac:dyDescent="0.2">
      <c r="A25" s="547" t="s">
        <v>477</v>
      </c>
      <c r="B25" s="586" t="s">
        <v>11</v>
      </c>
      <c r="C25" s="586" t="s">
        <v>11</v>
      </c>
      <c r="D25" s="586" t="s">
        <v>13</v>
      </c>
      <c r="E25" s="586" t="s">
        <v>40</v>
      </c>
      <c r="F25" s="586" t="s">
        <v>13</v>
      </c>
      <c r="G25" s="587" t="s">
        <v>13</v>
      </c>
      <c r="H25" s="700" t="s">
        <v>13</v>
      </c>
    </row>
    <row r="26" spans="1:8" x14ac:dyDescent="0.2">
      <c r="A26" s="521" t="s">
        <v>478</v>
      </c>
      <c r="B26" s="542">
        <v>101797</v>
      </c>
      <c r="C26" s="541">
        <v>107925</v>
      </c>
      <c r="D26" s="541">
        <v>124000</v>
      </c>
      <c r="E26" s="542">
        <v>136135</v>
      </c>
      <c r="F26" s="541">
        <v>172100</v>
      </c>
      <c r="G26" s="542">
        <v>182200</v>
      </c>
      <c r="H26" s="542">
        <v>191500</v>
      </c>
    </row>
    <row r="27" spans="1:8" x14ac:dyDescent="0.2">
      <c r="A27" s="521" t="s">
        <v>479</v>
      </c>
      <c r="B27" s="542">
        <v>35568</v>
      </c>
      <c r="C27" s="541">
        <v>38095</v>
      </c>
      <c r="D27" s="541">
        <v>43700</v>
      </c>
      <c r="E27" s="542">
        <v>48546</v>
      </c>
      <c r="F27" s="541">
        <v>59400</v>
      </c>
      <c r="G27" s="542">
        <v>63250</v>
      </c>
      <c r="H27" s="542">
        <v>66510</v>
      </c>
    </row>
    <row r="28" spans="1:8" x14ac:dyDescent="0.2">
      <c r="A28" s="521" t="s">
        <v>480</v>
      </c>
      <c r="B28" s="542">
        <v>27342</v>
      </c>
      <c r="C28" s="541">
        <v>45973</v>
      </c>
      <c r="D28" s="541">
        <v>22825</v>
      </c>
      <c r="E28" s="542">
        <v>28167</v>
      </c>
      <c r="F28" s="541">
        <v>21130</v>
      </c>
      <c r="G28" s="542">
        <v>21610</v>
      </c>
      <c r="H28" s="542">
        <v>22610</v>
      </c>
    </row>
    <row r="29" spans="1:8" x14ac:dyDescent="0.2">
      <c r="A29" s="521" t="s">
        <v>481</v>
      </c>
      <c r="B29" s="542">
        <v>7851</v>
      </c>
      <c r="C29" s="541">
        <v>1877</v>
      </c>
      <c r="D29" s="541">
        <v>2250</v>
      </c>
      <c r="E29" s="542">
        <v>2050</v>
      </c>
      <c r="F29" s="541">
        <v>2100</v>
      </c>
      <c r="G29" s="542">
        <v>2150</v>
      </c>
      <c r="H29" s="542">
        <v>2150</v>
      </c>
    </row>
    <row r="30" spans="1:8" x14ac:dyDescent="0.2">
      <c r="A30" s="547" t="s">
        <v>482</v>
      </c>
      <c r="B30" s="551">
        <f t="shared" ref="B30:G30" si="1">SUM(B26:B29)</f>
        <v>172558</v>
      </c>
      <c r="C30" s="550">
        <f>SUM(C26:C29)</f>
        <v>193870</v>
      </c>
      <c r="D30" s="550">
        <f t="shared" si="1"/>
        <v>192775</v>
      </c>
      <c r="E30" s="551">
        <f t="shared" si="1"/>
        <v>214898</v>
      </c>
      <c r="F30" s="550">
        <f t="shared" si="1"/>
        <v>254730</v>
      </c>
      <c r="G30" s="551">
        <f t="shared" si="1"/>
        <v>269210</v>
      </c>
      <c r="H30" s="551">
        <f>SUM(H26:H29)</f>
        <v>282770</v>
      </c>
    </row>
    <row r="31" spans="1:8" x14ac:dyDescent="0.2">
      <c r="A31" s="547" t="s">
        <v>483</v>
      </c>
      <c r="B31" s="551"/>
      <c r="C31" s="550"/>
      <c r="D31" s="550"/>
      <c r="E31" s="551"/>
      <c r="F31" s="550"/>
      <c r="G31" s="551"/>
      <c r="H31" s="551"/>
    </row>
    <row r="32" spans="1:8" x14ac:dyDescent="0.2">
      <c r="A32" s="521" t="s">
        <v>478</v>
      </c>
      <c r="B32" s="542">
        <v>116900</v>
      </c>
      <c r="C32" s="541">
        <v>124191</v>
      </c>
      <c r="D32" s="542">
        <v>142700</v>
      </c>
      <c r="E32" s="542">
        <v>141350</v>
      </c>
      <c r="F32" s="541">
        <v>141200</v>
      </c>
      <c r="G32" s="542">
        <v>149500</v>
      </c>
      <c r="H32" s="542">
        <v>158350</v>
      </c>
    </row>
    <row r="33" spans="1:8" x14ac:dyDescent="0.2">
      <c r="A33" s="521" t="s">
        <v>479</v>
      </c>
      <c r="B33" s="542">
        <v>41725</v>
      </c>
      <c r="C33" s="541">
        <v>43754</v>
      </c>
      <c r="D33" s="542">
        <v>50200</v>
      </c>
      <c r="E33" s="542">
        <v>49750</v>
      </c>
      <c r="F33" s="541">
        <v>49700</v>
      </c>
      <c r="G33" s="542">
        <v>52650</v>
      </c>
      <c r="H33" s="542">
        <v>55750</v>
      </c>
    </row>
    <row r="34" spans="1:8" x14ac:dyDescent="0.2">
      <c r="A34" s="521" t="s">
        <v>480</v>
      </c>
      <c r="B34" s="542">
        <v>33707</v>
      </c>
      <c r="C34" s="541">
        <v>59243</v>
      </c>
      <c r="D34" s="542">
        <v>30445</v>
      </c>
      <c r="E34" s="542">
        <v>34061</v>
      </c>
      <c r="F34" s="541">
        <v>20250</v>
      </c>
      <c r="G34" s="542">
        <v>20650</v>
      </c>
      <c r="H34" s="542">
        <v>21450</v>
      </c>
    </row>
    <row r="35" spans="1:8" x14ac:dyDescent="0.2">
      <c r="A35" s="521" t="s">
        <v>481</v>
      </c>
      <c r="B35" s="542">
        <v>7752</v>
      </c>
      <c r="C35" s="541">
        <v>1999</v>
      </c>
      <c r="D35" s="542">
        <v>2200</v>
      </c>
      <c r="E35" s="542">
        <v>2031</v>
      </c>
      <c r="F35" s="541">
        <v>2100</v>
      </c>
      <c r="G35" s="542">
        <v>2150</v>
      </c>
      <c r="H35" s="542">
        <v>2150</v>
      </c>
    </row>
    <row r="36" spans="1:8" x14ac:dyDescent="0.2">
      <c r="A36" s="547" t="s">
        <v>482</v>
      </c>
      <c r="B36" s="551">
        <f t="shared" ref="B36:G36" si="2">SUM(B32:B35)</f>
        <v>200084</v>
      </c>
      <c r="C36" s="550">
        <f>SUM(C32:C35)</f>
        <v>229187</v>
      </c>
      <c r="D36" s="550">
        <f t="shared" si="2"/>
        <v>225545</v>
      </c>
      <c r="E36" s="551">
        <f t="shared" si="2"/>
        <v>227192</v>
      </c>
      <c r="F36" s="550">
        <f t="shared" si="2"/>
        <v>213250</v>
      </c>
      <c r="G36" s="551">
        <f t="shared" si="2"/>
        <v>224950</v>
      </c>
      <c r="H36" s="551">
        <f>SUM(H32:H35)</f>
        <v>237700</v>
      </c>
    </row>
    <row r="37" spans="1:8" x14ac:dyDescent="0.2">
      <c r="A37" s="547" t="s">
        <v>484</v>
      </c>
      <c r="B37" s="542"/>
      <c r="C37" s="541"/>
      <c r="D37" s="548"/>
      <c r="E37" s="542"/>
      <c r="F37" s="541"/>
      <c r="G37" s="542"/>
      <c r="H37" s="542"/>
    </row>
    <row r="38" spans="1:8" x14ac:dyDescent="0.2">
      <c r="A38" s="521" t="s">
        <v>478</v>
      </c>
      <c r="B38" s="542">
        <v>75617</v>
      </c>
      <c r="C38" s="542">
        <v>81461</v>
      </c>
      <c r="D38" s="541">
        <v>91800</v>
      </c>
      <c r="E38" s="542">
        <v>91800</v>
      </c>
      <c r="F38" s="541">
        <v>111600</v>
      </c>
      <c r="G38" s="542">
        <v>113800</v>
      </c>
      <c r="H38" s="542">
        <v>116100</v>
      </c>
    </row>
    <row r="39" spans="1:8" x14ac:dyDescent="0.2">
      <c r="A39" s="521" t="s">
        <v>479</v>
      </c>
      <c r="B39" s="542">
        <v>26480</v>
      </c>
      <c r="C39" s="542">
        <v>28125</v>
      </c>
      <c r="D39" s="541">
        <v>32500</v>
      </c>
      <c r="E39" s="542">
        <v>32500</v>
      </c>
      <c r="F39" s="541">
        <v>39100</v>
      </c>
      <c r="G39" s="542">
        <v>39600</v>
      </c>
      <c r="H39" s="542">
        <v>40200</v>
      </c>
    </row>
    <row r="40" spans="1:8" x14ac:dyDescent="0.2">
      <c r="A40" s="521" t="s">
        <v>480</v>
      </c>
      <c r="B40" s="542">
        <v>22486</v>
      </c>
      <c r="C40" s="542">
        <v>16376</v>
      </c>
      <c r="D40" s="541">
        <v>21100</v>
      </c>
      <c r="E40" s="542">
        <v>21545</v>
      </c>
      <c r="F40" s="541">
        <v>19900</v>
      </c>
      <c r="G40" s="542">
        <v>20800</v>
      </c>
      <c r="H40" s="542">
        <v>21200</v>
      </c>
    </row>
    <row r="41" spans="1:8" x14ac:dyDescent="0.2">
      <c r="A41" s="521" t="s">
        <v>481</v>
      </c>
      <c r="B41" s="542">
        <v>2019</v>
      </c>
      <c r="C41" s="542">
        <v>270</v>
      </c>
      <c r="D41" s="541">
        <v>600</v>
      </c>
      <c r="E41" s="542">
        <v>600</v>
      </c>
      <c r="F41" s="541">
        <v>600</v>
      </c>
      <c r="G41" s="542">
        <v>600</v>
      </c>
      <c r="H41" s="542">
        <v>600</v>
      </c>
    </row>
    <row r="42" spans="1:8" x14ac:dyDescent="0.2">
      <c r="A42" s="547" t="s">
        <v>288</v>
      </c>
      <c r="B42" s="551">
        <f t="shared" ref="B42:G42" si="3">SUM(B38:B41)</f>
        <v>126602</v>
      </c>
      <c r="C42" s="551">
        <f>SUM(C38:C41)</f>
        <v>126232</v>
      </c>
      <c r="D42" s="551">
        <f t="shared" si="3"/>
        <v>146000</v>
      </c>
      <c r="E42" s="551">
        <f t="shared" si="3"/>
        <v>146445</v>
      </c>
      <c r="F42" s="550">
        <f t="shared" si="3"/>
        <v>171200</v>
      </c>
      <c r="G42" s="551">
        <f t="shared" si="3"/>
        <v>174800</v>
      </c>
      <c r="H42" s="551">
        <f>SUM(H38:H41)</f>
        <v>178100</v>
      </c>
    </row>
    <row r="43" spans="1:8" x14ac:dyDescent="0.2">
      <c r="A43" s="547" t="s">
        <v>485</v>
      </c>
      <c r="B43" s="542"/>
      <c r="C43" s="541"/>
      <c r="D43" s="548"/>
      <c r="E43" s="542"/>
      <c r="F43" s="541"/>
      <c r="G43" s="542"/>
      <c r="H43" s="542"/>
    </row>
    <row r="44" spans="1:8" x14ac:dyDescent="0.2">
      <c r="A44" s="521" t="s">
        <v>478</v>
      </c>
      <c r="B44" s="542">
        <v>12798</v>
      </c>
      <c r="C44" s="541">
        <v>15424</v>
      </c>
      <c r="D44" s="542">
        <v>21550</v>
      </c>
      <c r="E44" s="542">
        <v>21550</v>
      </c>
      <c r="F44" s="541">
        <v>23850</v>
      </c>
      <c r="G44" s="542">
        <v>24300</v>
      </c>
      <c r="H44" s="542">
        <v>24800</v>
      </c>
    </row>
    <row r="45" spans="1:8" x14ac:dyDescent="0.2">
      <c r="A45" s="521" t="s">
        <v>479</v>
      </c>
      <c r="B45" s="542">
        <v>4542</v>
      </c>
      <c r="C45" s="541">
        <v>5467</v>
      </c>
      <c r="D45" s="542">
        <v>7580</v>
      </c>
      <c r="E45" s="542">
        <v>7580</v>
      </c>
      <c r="F45" s="541">
        <v>8400</v>
      </c>
      <c r="G45" s="542">
        <v>8500</v>
      </c>
      <c r="H45" s="542">
        <v>8700</v>
      </c>
    </row>
    <row r="46" spans="1:8" x14ac:dyDescent="0.2">
      <c r="A46" s="521" t="s">
        <v>480</v>
      </c>
      <c r="B46" s="542">
        <v>5615</v>
      </c>
      <c r="C46" s="541">
        <v>4081</v>
      </c>
      <c r="D46" s="542">
        <v>3084</v>
      </c>
      <c r="E46" s="542">
        <v>3084</v>
      </c>
      <c r="F46" s="541">
        <v>2774</v>
      </c>
      <c r="G46" s="542">
        <v>2900</v>
      </c>
      <c r="H46" s="542">
        <v>2900</v>
      </c>
    </row>
    <row r="47" spans="1:8" x14ac:dyDescent="0.2">
      <c r="A47" s="521" t="s">
        <v>481</v>
      </c>
      <c r="B47" s="542">
        <v>155</v>
      </c>
      <c r="C47" s="541">
        <v>0</v>
      </c>
      <c r="D47" s="542">
        <v>200</v>
      </c>
      <c r="E47" s="542">
        <v>200</v>
      </c>
      <c r="F47" s="541">
        <v>200</v>
      </c>
      <c r="G47" s="542">
        <v>200</v>
      </c>
      <c r="H47" s="542">
        <v>200</v>
      </c>
    </row>
    <row r="48" spans="1:8" x14ac:dyDescent="0.2">
      <c r="A48" s="547" t="s">
        <v>288</v>
      </c>
      <c r="B48" s="551">
        <f t="shared" ref="B48:G48" si="4">SUM(B44:B47)</f>
        <v>23110</v>
      </c>
      <c r="C48" s="550">
        <f>SUM(C44:C47)</f>
        <v>24972</v>
      </c>
      <c r="D48" s="550">
        <f t="shared" si="4"/>
        <v>32414</v>
      </c>
      <c r="E48" s="551">
        <f t="shared" si="4"/>
        <v>32414</v>
      </c>
      <c r="F48" s="550">
        <f t="shared" si="4"/>
        <v>35224</v>
      </c>
      <c r="G48" s="551">
        <f t="shared" si="4"/>
        <v>35900</v>
      </c>
      <c r="H48" s="551">
        <f>SUM(H44:H47)</f>
        <v>36600</v>
      </c>
    </row>
    <row r="49" spans="1:9" x14ac:dyDescent="0.2">
      <c r="A49" s="547" t="s">
        <v>486</v>
      </c>
      <c r="B49" s="542"/>
      <c r="C49" s="541"/>
      <c r="D49" s="548"/>
      <c r="E49" s="542"/>
      <c r="F49" s="541"/>
      <c r="G49" s="542"/>
      <c r="H49" s="542"/>
    </row>
    <row r="50" spans="1:9" x14ac:dyDescent="0.2">
      <c r="A50" s="521" t="s">
        <v>478</v>
      </c>
      <c r="B50" s="542">
        <v>14153</v>
      </c>
      <c r="C50" s="541">
        <v>21851</v>
      </c>
      <c r="D50" s="542">
        <v>25200</v>
      </c>
      <c r="E50" s="542">
        <v>25200</v>
      </c>
      <c r="F50" s="541">
        <v>32100</v>
      </c>
      <c r="G50" s="542">
        <v>32700</v>
      </c>
      <c r="H50" s="542">
        <v>33300</v>
      </c>
    </row>
    <row r="51" spans="1:9" x14ac:dyDescent="0.2">
      <c r="A51" s="521" t="s">
        <v>479</v>
      </c>
      <c r="B51" s="542">
        <v>5026</v>
      </c>
      <c r="C51" s="541">
        <v>7779</v>
      </c>
      <c r="D51" s="542">
        <v>8800</v>
      </c>
      <c r="E51" s="542">
        <v>8800</v>
      </c>
      <c r="F51" s="541">
        <v>11300</v>
      </c>
      <c r="G51" s="542">
        <v>11500</v>
      </c>
      <c r="H51" s="542">
        <v>11700</v>
      </c>
    </row>
    <row r="52" spans="1:9" x14ac:dyDescent="0.2">
      <c r="A52" s="521" t="s">
        <v>480</v>
      </c>
      <c r="B52" s="542">
        <v>3075</v>
      </c>
      <c r="C52" s="541">
        <v>15753</v>
      </c>
      <c r="D52" s="542">
        <v>14319</v>
      </c>
      <c r="E52" s="542">
        <v>14319</v>
      </c>
      <c r="F52" s="541">
        <v>13029</v>
      </c>
      <c r="G52" s="542">
        <v>13300</v>
      </c>
      <c r="H52" s="542">
        <v>13500</v>
      </c>
    </row>
    <row r="53" spans="1:9" x14ac:dyDescent="0.2">
      <c r="A53" s="521" t="s">
        <v>481</v>
      </c>
      <c r="B53" s="542">
        <v>0</v>
      </c>
      <c r="C53" s="541">
        <v>221</v>
      </c>
      <c r="D53" s="542">
        <v>200</v>
      </c>
      <c r="E53" s="542">
        <v>200</v>
      </c>
      <c r="F53" s="541">
        <v>200</v>
      </c>
      <c r="G53" s="542">
        <v>200</v>
      </c>
      <c r="H53" s="542">
        <v>200</v>
      </c>
    </row>
    <row r="54" spans="1:9" x14ac:dyDescent="0.2">
      <c r="A54" s="547" t="s">
        <v>288</v>
      </c>
      <c r="B54" s="551">
        <f t="shared" ref="B54:G54" si="5">SUM(B50:B53)</f>
        <v>22254</v>
      </c>
      <c r="C54" s="550">
        <f>SUM(C50:C53)</f>
        <v>45604</v>
      </c>
      <c r="D54" s="550">
        <f t="shared" si="5"/>
        <v>48519</v>
      </c>
      <c r="E54" s="551">
        <f t="shared" si="5"/>
        <v>48519</v>
      </c>
      <c r="F54" s="550">
        <f t="shared" si="5"/>
        <v>56629</v>
      </c>
      <c r="G54" s="551">
        <f t="shared" si="5"/>
        <v>57700</v>
      </c>
      <c r="H54" s="551">
        <f>SUM(H50:H53)</f>
        <v>58700</v>
      </c>
    </row>
    <row r="55" spans="1:9" x14ac:dyDescent="0.2">
      <c r="A55" s="547" t="s">
        <v>487</v>
      </c>
      <c r="B55" s="542"/>
      <c r="C55" s="541"/>
      <c r="D55" s="548"/>
      <c r="E55" s="542"/>
      <c r="F55" s="541"/>
      <c r="G55" s="542"/>
      <c r="H55" s="542"/>
    </row>
    <row r="56" spans="1:9" x14ac:dyDescent="0.2">
      <c r="A56" s="521" t="s">
        <v>478</v>
      </c>
      <c r="B56" s="542">
        <v>23609</v>
      </c>
      <c r="C56" s="541">
        <v>13951</v>
      </c>
      <c r="D56" s="542">
        <v>15500</v>
      </c>
      <c r="E56" s="542">
        <v>15500</v>
      </c>
      <c r="F56" s="541">
        <v>17700</v>
      </c>
      <c r="G56" s="542">
        <v>18000</v>
      </c>
      <c r="H56" s="542">
        <v>18300</v>
      </c>
    </row>
    <row r="57" spans="1:9" x14ac:dyDescent="0.2">
      <c r="A57" s="521" t="s">
        <v>479</v>
      </c>
      <c r="B57" s="542">
        <v>8379</v>
      </c>
      <c r="C57" s="541">
        <v>4964</v>
      </c>
      <c r="D57" s="542">
        <v>5500</v>
      </c>
      <c r="E57" s="542">
        <v>5500</v>
      </c>
      <c r="F57" s="541">
        <v>6250</v>
      </c>
      <c r="G57" s="542">
        <v>6400</v>
      </c>
      <c r="H57" s="542">
        <v>6500</v>
      </c>
    </row>
    <row r="58" spans="1:9" x14ac:dyDescent="0.2">
      <c r="A58" s="521" t="s">
        <v>480</v>
      </c>
      <c r="B58" s="542">
        <v>14937</v>
      </c>
      <c r="C58" s="541">
        <v>6861</v>
      </c>
      <c r="D58" s="542">
        <v>6080</v>
      </c>
      <c r="E58" s="542">
        <v>6080</v>
      </c>
      <c r="F58" s="541">
        <v>4100</v>
      </c>
      <c r="G58" s="542">
        <v>4200</v>
      </c>
      <c r="H58" s="542">
        <v>4300</v>
      </c>
    </row>
    <row r="59" spans="1:9" x14ac:dyDescent="0.2">
      <c r="A59" s="521" t="s">
        <v>481</v>
      </c>
      <c r="B59" s="542">
        <v>35</v>
      </c>
      <c r="C59" s="541">
        <v>65</v>
      </c>
      <c r="D59" s="542">
        <v>100</v>
      </c>
      <c r="E59" s="542">
        <v>100</v>
      </c>
      <c r="F59" s="541">
        <v>100</v>
      </c>
      <c r="G59" s="542">
        <v>100</v>
      </c>
      <c r="H59" s="542">
        <v>100</v>
      </c>
    </row>
    <row r="60" spans="1:9" x14ac:dyDescent="0.2">
      <c r="A60" s="547" t="s">
        <v>288</v>
      </c>
      <c r="B60" s="551">
        <f t="shared" ref="B60:G60" si="6">SUM(B56:B59)</f>
        <v>46960</v>
      </c>
      <c r="C60" s="550">
        <f>SUM(C56:C59)</f>
        <v>25841</v>
      </c>
      <c r="D60" s="550">
        <f t="shared" si="6"/>
        <v>27180</v>
      </c>
      <c r="E60" s="551">
        <f t="shared" si="6"/>
        <v>27180</v>
      </c>
      <c r="F60" s="550">
        <f t="shared" si="6"/>
        <v>28150</v>
      </c>
      <c r="G60" s="551">
        <f t="shared" si="6"/>
        <v>28700</v>
      </c>
      <c r="H60" s="551">
        <f>SUM(H56:H59)</f>
        <v>29200</v>
      </c>
    </row>
    <row r="61" spans="1:9" x14ac:dyDescent="0.2">
      <c r="A61" s="547" t="s">
        <v>488</v>
      </c>
      <c r="B61" s="524"/>
      <c r="C61" s="524"/>
      <c r="D61" s="701"/>
      <c r="E61" s="524"/>
      <c r="F61" s="524"/>
      <c r="G61" s="524"/>
      <c r="H61" s="559"/>
      <c r="I61" s="582" t="s">
        <v>490</v>
      </c>
    </row>
    <row r="62" spans="1:9" x14ac:dyDescent="0.2">
      <c r="A62" s="521" t="s">
        <v>478</v>
      </c>
      <c r="B62" s="542">
        <v>54774</v>
      </c>
      <c r="C62" s="541">
        <v>56973</v>
      </c>
      <c r="D62" s="542">
        <v>70300</v>
      </c>
      <c r="E62" s="542">
        <v>70352</v>
      </c>
      <c r="F62" s="541">
        <v>91350</v>
      </c>
      <c r="G62" s="542">
        <v>95000</v>
      </c>
      <c r="H62" s="542">
        <v>98800</v>
      </c>
    </row>
    <row r="63" spans="1:9" x14ac:dyDescent="0.2">
      <c r="A63" s="521" t="s">
        <v>479</v>
      </c>
      <c r="B63" s="542">
        <v>18709</v>
      </c>
      <c r="C63" s="541">
        <v>19704</v>
      </c>
      <c r="D63" s="542">
        <v>24800</v>
      </c>
      <c r="E63" s="542">
        <v>24994</v>
      </c>
      <c r="F63" s="541">
        <v>32190</v>
      </c>
      <c r="G63" s="542">
        <v>33500</v>
      </c>
      <c r="H63" s="542">
        <v>34800</v>
      </c>
    </row>
    <row r="64" spans="1:9" x14ac:dyDescent="0.2">
      <c r="A64" s="521" t="s">
        <v>480</v>
      </c>
      <c r="B64" s="542">
        <v>8410</v>
      </c>
      <c r="C64" s="541">
        <v>16335</v>
      </c>
      <c r="D64" s="542">
        <v>30480</v>
      </c>
      <c r="E64" s="542">
        <v>30857</v>
      </c>
      <c r="F64" s="541">
        <v>16200</v>
      </c>
      <c r="G64" s="542">
        <v>15900</v>
      </c>
      <c r="H64" s="542">
        <v>16300</v>
      </c>
    </row>
    <row r="65" spans="1:8" x14ac:dyDescent="0.2">
      <c r="A65" s="521" t="s">
        <v>481</v>
      </c>
      <c r="B65" s="542">
        <v>64</v>
      </c>
      <c r="C65" s="541">
        <v>380</v>
      </c>
      <c r="D65" s="542">
        <v>300</v>
      </c>
      <c r="E65" s="542">
        <v>300</v>
      </c>
      <c r="F65" s="541">
        <v>300</v>
      </c>
      <c r="G65" s="542">
        <v>300</v>
      </c>
      <c r="H65" s="542">
        <v>300</v>
      </c>
    </row>
    <row r="66" spans="1:8" x14ac:dyDescent="0.2">
      <c r="A66" s="547" t="s">
        <v>482</v>
      </c>
      <c r="B66" s="551">
        <f t="shared" ref="B66:H66" si="7">SUM(B62:B65)</f>
        <v>81957</v>
      </c>
      <c r="C66" s="550">
        <f t="shared" si="7"/>
        <v>93392</v>
      </c>
      <c r="D66" s="550">
        <f t="shared" si="7"/>
        <v>125880</v>
      </c>
      <c r="E66" s="551">
        <f t="shared" si="7"/>
        <v>126503</v>
      </c>
      <c r="F66" s="550">
        <f t="shared" si="7"/>
        <v>140040</v>
      </c>
      <c r="G66" s="551">
        <f t="shared" si="7"/>
        <v>144700</v>
      </c>
      <c r="H66" s="551">
        <f t="shared" si="7"/>
        <v>150200</v>
      </c>
    </row>
    <row r="67" spans="1:8" ht="15" x14ac:dyDescent="0.25">
      <c r="A67" s="581" t="s">
        <v>489</v>
      </c>
      <c r="B67" s="551">
        <f t="shared" ref="B67:G67" si="8">SUM(B66+B60+B54+B48+B42+B36+B30)</f>
        <v>673525</v>
      </c>
      <c r="C67" s="550">
        <f t="shared" si="8"/>
        <v>739098</v>
      </c>
      <c r="D67" s="550">
        <f t="shared" si="8"/>
        <v>798313</v>
      </c>
      <c r="E67" s="551">
        <f t="shared" si="8"/>
        <v>823151</v>
      </c>
      <c r="F67" s="550">
        <f t="shared" si="8"/>
        <v>899223</v>
      </c>
      <c r="G67" s="551">
        <f t="shared" si="8"/>
        <v>935960</v>
      </c>
      <c r="H67" s="551">
        <f>SUM(H30+H36+H42+H48+H54+H60+H66)</f>
        <v>973270</v>
      </c>
    </row>
  </sheetData>
  <pageMargins left="0.75" right="0.75" top="0.25" bottom="0.24" header="0.2" footer="0.2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Príjmy 2014-2020</vt:lpstr>
      <vt:lpstr>Výdavky 2014-2020</vt:lpstr>
      <vt:lpstr>Komentár ku kap. výdavkom</vt:lpstr>
      <vt:lpstr>Kapitálové výd.2014-2020</vt:lpstr>
      <vt:lpstr>BOHUNKA </vt:lpstr>
      <vt:lpstr>Školstvo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HERIBANOVÁ Daniela</dc:creator>
  <cp:lastModifiedBy>HERIBANOVÁ Daniela</cp:lastModifiedBy>
  <cp:lastPrinted>2017-12-14T12:23:15Z</cp:lastPrinted>
  <dcterms:created xsi:type="dcterms:W3CDTF">2015-12-15T11:30:55Z</dcterms:created>
  <dcterms:modified xsi:type="dcterms:W3CDTF">2017-12-14T16:51:50Z</dcterms:modified>
</cp:coreProperties>
</file>